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5\"/>
    </mc:Choice>
  </mc:AlternateContent>
  <xr:revisionPtr revIDLastSave="0" documentId="13_ncr:1_{B304A8EE-119B-422A-A3D3-6109CCC51591}" xr6:coauthVersionLast="47" xr6:coauthVersionMax="47" xr10:uidLastSave="{00000000-0000-0000-0000-000000000000}"/>
  <bookViews>
    <workbookView xWindow="-816" yWindow="816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8" i="7" l="1"/>
  <c r="Q97" i="7" s="1"/>
  <c r="L99" i="7"/>
  <c r="P98" i="7" s="1"/>
  <c r="L97" i="7"/>
  <c r="P97" i="7" s="1"/>
  <c r="L100" i="7"/>
  <c r="Q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AU16" i="5"/>
  <c r="BP16" i="5"/>
  <c r="BC16" i="5"/>
  <c r="T69" i="4"/>
  <c r="T70" i="4" s="1"/>
  <c r="BE16" i="5"/>
  <c r="X64" i="4"/>
  <c r="Y64" i="4" s="1"/>
  <c r="U75" i="4" s="1"/>
  <c r="BD16" i="5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H16" i="5" l="1"/>
  <c r="BI16" i="5" s="1"/>
  <c r="BE19" i="5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X76" i="4" l="1"/>
  <c r="Y76" i="4" s="1"/>
  <c r="T80" i="4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7" i="4"/>
  <c r="U89" i="4"/>
  <c r="T89" i="4"/>
  <c r="T88" i="4"/>
  <c r="T87" i="4" l="1"/>
  <c r="T91" i="4" s="1"/>
  <c r="T92" i="4" s="1"/>
  <c r="U86" i="4"/>
  <c r="U91" i="4" s="1"/>
  <c r="U92" i="4" s="1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6" i="4" l="1"/>
  <c r="Y86" i="4" s="1"/>
  <c r="S91" i="4"/>
  <c r="S92" i="4" s="1"/>
  <c r="J38" i="5"/>
  <c r="K38" i="5" s="1"/>
  <c r="R37" i="5"/>
  <c r="O37" i="5"/>
  <c r="P37" i="5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O41" i="5" l="1"/>
  <c r="O42" i="5" s="1"/>
  <c r="O50" i="5" s="1"/>
  <c r="T38" i="5"/>
  <c r="U38" i="5" s="1"/>
  <c r="T39" i="5"/>
  <c r="U39" i="5" s="1"/>
  <c r="T37" i="5"/>
  <c r="U37" i="5" s="1"/>
  <c r="AB41" i="5"/>
  <c r="AB42" i="5" s="1"/>
  <c r="AB50" i="5" s="1"/>
  <c r="AC125" i="5" s="1"/>
  <c r="AA148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A137" i="5" l="1"/>
  <c r="AA159" i="5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F60" i="5" l="1"/>
  <c r="BG124" i="5" s="1"/>
  <c r="BC60" i="5"/>
  <c r="BD60" i="5"/>
  <c r="BE124" i="5" s="1"/>
  <c r="BC136" i="5" s="1"/>
  <c r="R59" i="5"/>
  <c r="BC58" i="5"/>
  <c r="BD122" i="5" s="1"/>
  <c r="BD58" i="5"/>
  <c r="BE122" i="5" s="1"/>
  <c r="J59" i="5"/>
  <c r="K59" i="5" s="1"/>
  <c r="BF58" i="5"/>
  <c r="J60" i="5"/>
  <c r="K60" i="5" s="1"/>
  <c r="E63" i="5"/>
  <c r="E64" i="5" s="1"/>
  <c r="E72" i="5" s="1"/>
  <c r="P60" i="5"/>
  <c r="E70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69" i="5" l="1"/>
  <c r="BH58" i="5"/>
  <c r="BI58" i="5" s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F96" i="5" l="1"/>
  <c r="F97" i="5" s="1"/>
  <c r="H96" i="5"/>
  <c r="H97" i="5" s="1"/>
  <c r="Q93" i="5"/>
  <c r="R94" i="5"/>
  <c r="R93" i="5"/>
  <c r="P92" i="5"/>
  <c r="R92" i="5"/>
  <c r="R96" i="5" s="1"/>
  <c r="R97" i="5" s="1"/>
  <c r="Q91" i="5"/>
  <c r="P94" i="5"/>
  <c r="T94" i="5" s="1"/>
  <c r="U94" i="5" s="1"/>
  <c r="Q105" i="5" s="1"/>
  <c r="P91" i="5"/>
  <c r="J92" i="5"/>
  <c r="K92" i="5" s="1"/>
  <c r="E103" i="5" s="1"/>
  <c r="G105" i="5"/>
  <c r="Q92" i="5"/>
  <c r="F104" i="5"/>
  <c r="G104" i="5"/>
  <c r="H105" i="5"/>
  <c r="E104" i="5"/>
  <c r="E105" i="5"/>
  <c r="O96" i="5"/>
  <c r="O97" i="5" s="1"/>
  <c r="H104" i="5"/>
  <c r="E96" i="5"/>
  <c r="E97" i="5" s="1"/>
  <c r="J91" i="5"/>
  <c r="K91" i="5" s="1"/>
  <c r="T92" i="5" l="1"/>
  <c r="U92" i="5" s="1"/>
  <c r="O103" i="5" s="1"/>
  <c r="P96" i="5"/>
  <c r="P97" i="5" s="1"/>
  <c r="T93" i="5"/>
  <c r="U93" i="5" s="1"/>
  <c r="O104" i="5" s="1"/>
  <c r="T91" i="5"/>
  <c r="U91" i="5" s="1"/>
  <c r="O102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H102" i="5"/>
  <c r="F102" i="5"/>
  <c r="G102" i="5"/>
  <c r="E102" i="5"/>
  <c r="R105" i="5"/>
  <c r="P105" i="5"/>
  <c r="O105" i="5"/>
  <c r="T105" i="5" s="1"/>
  <c r="U105" i="5" s="1"/>
  <c r="P103" i="5"/>
  <c r="R103" i="5"/>
  <c r="Q103" i="5"/>
  <c r="Q102" i="5" l="1"/>
  <c r="G107" i="5"/>
  <c r="G108" i="5" s="1"/>
  <c r="G115" i="5" s="1"/>
  <c r="G124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H27" i="7" s="1"/>
  <c r="F107" i="5"/>
  <c r="F108" i="5" s="1"/>
  <c r="F114" i="5" s="1"/>
  <c r="F123" i="5" s="1"/>
  <c r="G113" i="5"/>
  <c r="G116" i="5"/>
  <c r="G125" i="5" s="1"/>
  <c r="G114" i="5"/>
  <c r="G123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H26" i="7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G28" i="7" s="1"/>
  <c r="E114" i="5"/>
  <c r="E116" i="5"/>
  <c r="E115" i="5"/>
  <c r="E113" i="5"/>
  <c r="O116" i="5"/>
  <c r="O113" i="5"/>
  <c r="O114" i="5"/>
  <c r="G135" i="5"/>
  <c r="G157" i="5"/>
  <c r="G146" i="5"/>
  <c r="O115" i="5"/>
  <c r="G137" i="5"/>
  <c r="G159" i="5"/>
  <c r="G148" i="5"/>
  <c r="Q137" i="5"/>
  <c r="H28" i="7" s="1"/>
  <c r="G136" i="5"/>
  <c r="G158" i="5"/>
  <c r="G147" i="5"/>
  <c r="P157" i="5"/>
  <c r="P135" i="5"/>
  <c r="G26" i="7" s="1"/>
  <c r="P146" i="5"/>
  <c r="G122" i="5"/>
  <c r="G118" i="5"/>
  <c r="G119" i="5" s="1"/>
  <c r="F145" i="5"/>
  <c r="F157" i="5"/>
  <c r="F146" i="5"/>
  <c r="F135" i="5"/>
  <c r="H134" i="5"/>
  <c r="Q159" i="5" l="1"/>
  <c r="C38" i="7"/>
  <c r="I60" i="7" s="1"/>
  <c r="T50" i="7" s="1"/>
  <c r="H158" i="5"/>
  <c r="H145" i="5"/>
  <c r="Q146" i="5"/>
  <c r="Q145" i="5"/>
  <c r="Q134" i="5"/>
  <c r="H25" i="7" s="1"/>
  <c r="H159" i="5"/>
  <c r="R116" i="5"/>
  <c r="S125" i="5" s="1"/>
  <c r="R137" i="5" s="1"/>
  <c r="I28" i="7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G27" i="7" s="1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J113" i="5"/>
  <c r="K113" i="5" s="1"/>
  <c r="E122" i="5"/>
  <c r="E118" i="5"/>
  <c r="E119" i="5" s="1"/>
  <c r="J115" i="5"/>
  <c r="K115" i="5" s="1"/>
  <c r="E124" i="5"/>
  <c r="R157" i="5"/>
  <c r="R146" i="5"/>
  <c r="R135" i="5"/>
  <c r="I26" i="7" s="1"/>
  <c r="C39" i="7" s="1"/>
  <c r="I61" i="7" s="1"/>
  <c r="T55" i="7" s="1"/>
  <c r="J116" i="5"/>
  <c r="K116" i="5" s="1"/>
  <c r="E125" i="5"/>
  <c r="E123" i="5"/>
  <c r="J114" i="5"/>
  <c r="K114" i="5" s="1"/>
  <c r="G134" i="5"/>
  <c r="G156" i="5"/>
  <c r="G145" i="5"/>
  <c r="P145" i="5"/>
  <c r="P134" i="5"/>
  <c r="G25" i="7" s="1"/>
  <c r="P156" i="5"/>
  <c r="T114" i="5"/>
  <c r="U114" i="5" s="1"/>
  <c r="P123" i="5"/>
  <c r="R159" i="5" l="1"/>
  <c r="C36" i="7"/>
  <c r="I58" i="7" s="1"/>
  <c r="T36" i="7" s="1"/>
  <c r="R148" i="5"/>
  <c r="R136" i="5"/>
  <c r="I27" i="7" s="1"/>
  <c r="T113" i="5"/>
  <c r="U113" i="5" s="1"/>
  <c r="R118" i="5"/>
  <c r="R119" i="5" s="1"/>
  <c r="T115" i="5"/>
  <c r="U115" i="5" s="1"/>
  <c r="R158" i="5"/>
  <c r="O146" i="5"/>
  <c r="O157" i="5"/>
  <c r="O135" i="5"/>
  <c r="F26" i="7" s="1"/>
  <c r="E134" i="5"/>
  <c r="E145" i="5"/>
  <c r="E156" i="5"/>
  <c r="E137" i="5"/>
  <c r="E148" i="5"/>
  <c r="E159" i="5"/>
  <c r="E147" i="5"/>
  <c r="E158" i="5"/>
  <c r="E136" i="5"/>
  <c r="R134" i="5"/>
  <c r="I25" i="7" s="1"/>
  <c r="C37" i="7" s="1"/>
  <c r="I59" i="7" s="1"/>
  <c r="T44" i="7" s="1"/>
  <c r="R145" i="5"/>
  <c r="R156" i="5"/>
  <c r="O156" i="5"/>
  <c r="O134" i="5"/>
  <c r="F25" i="7" s="1"/>
  <c r="O145" i="5"/>
  <c r="O137" i="5"/>
  <c r="F28" i="7" s="1"/>
  <c r="O159" i="5"/>
  <c r="O148" i="5"/>
  <c r="E146" i="5"/>
  <c r="E157" i="5"/>
  <c r="E135" i="5"/>
  <c r="O158" i="5"/>
  <c r="O136" i="5"/>
  <c r="F27" i="7" s="1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<sst xmlns="http://schemas.openxmlformats.org/spreadsheetml/2006/main" count="2044" uniqueCount="259">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</sst>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61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13.870525205827763</v>
      </c>
      <c r="L28" s="147">
        <v>14.001303985424354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13.333101903907096</v>
      </c>
      <c r="L29" s="147">
        <v>13.136332260906869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14.423814051829662</v>
      </c>
      <c r="J30" s="4">
        <v>13.333101903907096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14.227044408829435</v>
      </c>
      <c r="J31" s="4">
        <v>13.136332260906869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13.843653922093031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4.7976177684613425E-11</v>
      </c>
      <c r="V44" s="215">
        <f t="shared" si="1"/>
        <v>3.7615508603609371E-11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1.3022772691253812E-10</v>
      </c>
      <c r="V45" s="215">
        <f t="shared" si="1"/>
        <v>1.8761659929591378E-10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1.7127484564043188E-11</v>
      </c>
      <c r="T46" s="215">
        <f t="shared" si="1"/>
        <v>1.3022772691253812E-10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2.4710181868736327E-11</v>
      </c>
      <c r="T47" s="215">
        <f t="shared" si="1"/>
        <v>1.8761659929591378E-10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4.7976177684613425E-11</v>
      </c>
      <c r="V53" s="216">
        <f t="shared" si="2"/>
        <v>3.7615508603609371E-11</v>
      </c>
      <c r="W53" s="165">
        <f>N40</f>
        <v>2050</v>
      </c>
      <c r="X53" s="165">
        <f>SUM(S53:V53)</f>
        <v>9.1439593568092304E-11</v>
      </c>
      <c r="Y53" s="129">
        <f>W53/X53</f>
        <v>22419172264511.727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1.3022772691253812E-10</v>
      </c>
      <c r="V54" s="216">
        <f t="shared" si="2"/>
        <v>1.8761659929591378E-10</v>
      </c>
      <c r="W54" s="165">
        <f>N41</f>
        <v>2050</v>
      </c>
      <c r="X54" s="165">
        <f>SUM(S54:V54)</f>
        <v>3.2369223348832141E-10</v>
      </c>
      <c r="Y54" s="129">
        <f>W54/X54</f>
        <v>6333176356775.2158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1.7127484564043188E-11</v>
      </c>
      <c r="T55" s="216">
        <f t="shared" si="2"/>
        <v>1.3022772691253812E-10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1.532031187564508E-10</v>
      </c>
      <c r="Y55" s="129">
        <f>W55/X55</f>
        <v>6879755507298.5098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2.4710181868736327E-11</v>
      </c>
      <c r="T56" s="216">
        <f t="shared" si="2"/>
        <v>1.8761659929591378E-10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2.1817468844451962E-10</v>
      </c>
      <c r="Y56" s="129">
        <f>W56/X56</f>
        <v>5078499288343.2354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4.7685573712649019E-11</v>
      </c>
      <c r="T58" s="165">
        <f>SUM(T53:T56)</f>
        <v>3.2369223348832141E-10</v>
      </c>
      <c r="U58" s="165">
        <f>SUM(U53:U56)</f>
        <v>1.8405181187702105E-10</v>
      </c>
      <c r="V58" s="165">
        <f>SUM(V53:V56)</f>
        <v>2.3108001517939266E-10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42989940990396.836</v>
      </c>
      <c r="T59" s="120">
        <f>T57/T58</f>
        <v>6333176356775.2158</v>
      </c>
      <c r="U59" s="120">
        <f>U57/U58</f>
        <v>5726648323920.0986</v>
      </c>
      <c r="V59" s="120">
        <f>V57/V58</f>
        <v>4794875918368.9443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251.40118887890216</v>
      </c>
      <c r="T64" s="216">
        <f t="shared" si="3"/>
        <v>0</v>
      </c>
      <c r="U64" s="216">
        <f t="shared" si="3"/>
        <v>274.74269752568432</v>
      </c>
      <c r="V64" s="216">
        <f t="shared" si="3"/>
        <v>180.36169636064642</v>
      </c>
      <c r="W64" s="165">
        <f>W53</f>
        <v>2050</v>
      </c>
      <c r="X64" s="165">
        <f>SUM(S64:V64)</f>
        <v>706.50558276523293</v>
      </c>
      <c r="Y64" s="129">
        <f>W64/X64</f>
        <v>2.9016048139016637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37.03582812148322</v>
      </c>
      <c r="U65" s="216">
        <f t="shared" si="3"/>
        <v>745.7683940516107</v>
      </c>
      <c r="V65" s="216">
        <f t="shared" si="3"/>
        <v>899.59831385025279</v>
      </c>
      <c r="W65" s="165">
        <f>W54</f>
        <v>2050</v>
      </c>
      <c r="X65" s="165">
        <f>SUM(S65:V65)</f>
        <v>1682.4025360233468</v>
      </c>
      <c r="Y65" s="129">
        <f>W65/X65</f>
        <v>1.2184955479474813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736.30955072214931</v>
      </c>
      <c r="T66" s="216">
        <f t="shared" si="3"/>
        <v>824.75516107906594</v>
      </c>
      <c r="U66" s="216">
        <f t="shared" si="3"/>
        <v>33.488908422704853</v>
      </c>
      <c r="V66" s="216">
        <f t="shared" si="3"/>
        <v>0</v>
      </c>
      <c r="W66" s="165">
        <f>W55</f>
        <v>1054</v>
      </c>
      <c r="X66" s="165">
        <f>SUM(S66:V66)</f>
        <v>1594.55362022392</v>
      </c>
      <c r="Y66" s="129">
        <f>W66/X66</f>
        <v>0.6610000357667426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1062.2892603989485</v>
      </c>
      <c r="T67" s="216">
        <f t="shared" si="3"/>
        <v>1188.2090107994509</v>
      </c>
      <c r="U67" s="216">
        <f t="shared" si="3"/>
        <v>0</v>
      </c>
      <c r="V67" s="216">
        <f t="shared" si="3"/>
        <v>28.039989789100733</v>
      </c>
      <c r="W67" s="165">
        <f>W56</f>
        <v>1108</v>
      </c>
      <c r="X67" s="165">
        <f>SUM(S67:V67)</f>
        <v>2278.5382609875001</v>
      </c>
      <c r="Y67" s="129">
        <f>W67/X67</f>
        <v>0.48627667086871817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1053.9999999999998</v>
      </c>
      <c r="V69" s="165">
        <f>SUM(V64:V67)</f>
        <v>1108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1.0000000000000002</v>
      </c>
      <c r="V70" s="120">
        <f>V68/V69</f>
        <v>1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729.46689987162392</v>
      </c>
      <c r="T75" s="216">
        <f t="shared" si="4"/>
        <v>0</v>
      </c>
      <c r="U75" s="216">
        <f t="shared" si="4"/>
        <v>797.19473372485436</v>
      </c>
      <c r="V75" s="216">
        <f t="shared" si="4"/>
        <v>523.33836640352183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45.127991680575434</v>
      </c>
      <c r="U76" s="216">
        <f t="shared" si="4"/>
        <v>908.71546795183053</v>
      </c>
      <c r="V76" s="216">
        <f t="shared" si="4"/>
        <v>1096.1565403675941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486.70063936273488</v>
      </c>
      <c r="T77" s="216">
        <f t="shared" si="4"/>
        <v>545.16319097206815</v>
      </c>
      <c r="U77" s="216">
        <f t="shared" si="4"/>
        <v>22.136169665197077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516.5664850463935</v>
      </c>
      <c r="T78" s="216">
        <f t="shared" si="4"/>
        <v>577.79832206776973</v>
      </c>
      <c r="U78" s="216">
        <f t="shared" si="4"/>
        <v>0</v>
      </c>
      <c r="V78" s="216">
        <f t="shared" si="4"/>
        <v>13.635192885836755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1732.7340242807522</v>
      </c>
      <c r="T80" s="165">
        <f>SUM(T75:T78)</f>
        <v>1168.0895047204133</v>
      </c>
      <c r="U80" s="165">
        <f>SUM(U75:U78)</f>
        <v>1728.0463713418819</v>
      </c>
      <c r="V80" s="165">
        <f>SUM(V75:V78)</f>
        <v>1633.1300996569526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1.1831013711703058</v>
      </c>
      <c r="T81" s="120">
        <f>T79/T80</f>
        <v>1.7550024991369779</v>
      </c>
      <c r="U81" s="120">
        <f>U79/U80</f>
        <v>0.60993733587226373</v>
      </c>
      <c r="V81" s="120">
        <f>V79/V80</f>
        <v>0.67845176586527989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863.03328946147042</v>
      </c>
      <c r="T86" s="131">
        <f t="shared" si="5"/>
        <v>0</v>
      </c>
      <c r="U86" s="131">
        <f t="shared" si="5"/>
        <v>486.23883205953632</v>
      </c>
      <c r="V86" s="131">
        <f t="shared" si="5"/>
        <v>355.05983883152027</v>
      </c>
      <c r="W86" s="165">
        <f>W75</f>
        <v>2050</v>
      </c>
      <c r="X86" s="165">
        <f>SUM(S86:V86)</f>
        <v>1704.3319603525269</v>
      </c>
      <c r="Y86" s="129">
        <f>W86/X86</f>
        <v>1.2028173194475416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79.199738180442637</v>
      </c>
      <c r="U87" s="131">
        <f t="shared" si="5"/>
        <v>554.25949158845697</v>
      </c>
      <c r="V87" s="131">
        <f t="shared" si="5"/>
        <v>743.68934047717016</v>
      </c>
      <c r="W87" s="165">
        <f>W76</f>
        <v>2050</v>
      </c>
      <c r="X87" s="165">
        <f>SUM(S87:V87)</f>
        <v>1377.1485702460698</v>
      </c>
      <c r="Y87" s="129">
        <f>W87/X87</f>
        <v>1.4885830362033523</v>
      </c>
    </row>
    <row r="88" spans="17:25" ht="15.6" x14ac:dyDescent="0.3">
      <c r="Q88" s="128"/>
      <c r="R88" s="131">
        <v>3</v>
      </c>
      <c r="S88" s="131">
        <f t="shared" si="5"/>
        <v>575.81619377951608</v>
      </c>
      <c r="T88" s="131">
        <f t="shared" si="5"/>
        <v>956.76276259346912</v>
      </c>
      <c r="U88" s="131">
        <f t="shared" si="5"/>
        <v>13.501676352006726</v>
      </c>
      <c r="V88" s="131">
        <f t="shared" si="5"/>
        <v>0</v>
      </c>
      <c r="W88" s="165">
        <f>W77</f>
        <v>1054</v>
      </c>
      <c r="X88" s="165">
        <f>SUM(S88:V88)</f>
        <v>1546.080632724992</v>
      </c>
      <c r="Y88" s="129">
        <f>W88/X88</f>
        <v>0.68172382325384151</v>
      </c>
    </row>
    <row r="89" spans="17:25" ht="15.6" x14ac:dyDescent="0.3">
      <c r="Q89" s="128"/>
      <c r="R89" s="131">
        <v>4</v>
      </c>
      <c r="S89" s="131">
        <f t="shared" si="5"/>
        <v>611.15051675901339</v>
      </c>
      <c r="T89" s="131">
        <f t="shared" si="5"/>
        <v>1014.0374992260884</v>
      </c>
      <c r="U89" s="131">
        <f t="shared" si="5"/>
        <v>0</v>
      </c>
      <c r="V89" s="131">
        <f t="shared" si="5"/>
        <v>9.2508206913096487</v>
      </c>
      <c r="W89" s="165">
        <f>W78</f>
        <v>1108</v>
      </c>
      <c r="X89" s="165">
        <f>SUM(S89:V89)</f>
        <v>1634.4388366764113</v>
      </c>
      <c r="Y89" s="129">
        <f>W89/X89</f>
        <v>0.67790851216744774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1054.0000000000002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0.99999999999999978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1038.0713878240401</v>
      </c>
      <c r="T97" s="131">
        <f t="shared" si="6"/>
        <v>0</v>
      </c>
      <c r="U97" s="131">
        <f t="shared" si="6"/>
        <v>584.85648858915476</v>
      </c>
      <c r="V97" s="131">
        <f t="shared" si="6"/>
        <v>427.07212358680533</v>
      </c>
      <c r="W97" s="165">
        <f>W86</f>
        <v>2050</v>
      </c>
      <c r="X97" s="165">
        <f>SUM(S97:V97)</f>
        <v>2050.0000000000005</v>
      </c>
      <c r="Y97" s="129">
        <f>W97/X97</f>
        <v>0.99999999999999978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117.89538672715386</v>
      </c>
      <c r="U98" s="131">
        <f t="shared" si="6"/>
        <v>825.06127683327168</v>
      </c>
      <c r="V98" s="131">
        <f t="shared" si="6"/>
        <v>1107.0433364395747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392.54761711484656</v>
      </c>
      <c r="T99" s="131">
        <f t="shared" si="6"/>
        <v>652.24796846212723</v>
      </c>
      <c r="U99" s="131">
        <f t="shared" si="6"/>
        <v>9.2044144230260052</v>
      </c>
      <c r="V99" s="131">
        <f t="shared" si="6"/>
        <v>0</v>
      </c>
      <c r="W99" s="165">
        <f>W88</f>
        <v>1054</v>
      </c>
      <c r="X99" s="165">
        <f>SUM(S99:V99)</f>
        <v>1053.9999999999998</v>
      </c>
      <c r="Y99" s="129">
        <f>W99/X99</f>
        <v>1.0000000000000002</v>
      </c>
    </row>
    <row r="100" spans="17:25" ht="15.6" x14ac:dyDescent="0.3">
      <c r="Q100" s="128"/>
      <c r="R100" s="131">
        <v>4</v>
      </c>
      <c r="S100" s="131">
        <f t="shared" si="6"/>
        <v>414.30413752646962</v>
      </c>
      <c r="T100" s="131">
        <f t="shared" si="6"/>
        <v>687.42465238235695</v>
      </c>
      <c r="U100" s="131">
        <f t="shared" si="6"/>
        <v>0</v>
      </c>
      <c r="V100" s="131">
        <f t="shared" si="6"/>
        <v>6.2712100911735646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1844.9231424653562</v>
      </c>
      <c r="T102" s="165">
        <f>SUM(T97:T100)</f>
        <v>1457.5680075716382</v>
      </c>
      <c r="U102" s="165">
        <f>SUM(U97:U100)</f>
        <v>1419.1221798454524</v>
      </c>
      <c r="V102" s="165">
        <f>SUM(V97:V100)</f>
        <v>1540.3866701175534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1.1111573988174928</v>
      </c>
      <c r="T103" s="120">
        <f>T101/T102</f>
        <v>1.4064523846234629</v>
      </c>
      <c r="U103" s="120">
        <f>U101/U102</f>
        <v>0.74271265361717087</v>
      </c>
      <c r="V103" s="120">
        <f>V101/V102</f>
        <v>0.71929991442696906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1153.4607030814252</v>
      </c>
      <c r="T108" s="131">
        <f t="shared" ref="T108:V108" si="7">T97*T$103</f>
        <v>0</v>
      </c>
      <c r="U108" s="131">
        <f t="shared" si="7"/>
        <v>434.38031462527175</v>
      </c>
      <c r="V108" s="131">
        <f t="shared" si="7"/>
        <v>307.19294195013305</v>
      </c>
      <c r="W108" s="165">
        <f>W97</f>
        <v>2050</v>
      </c>
      <c r="X108" s="165">
        <f>SUM(S108:V108)</f>
        <v>1895.0339596568299</v>
      </c>
      <c r="Y108" s="129">
        <f>W108/X108</f>
        <v>1.0817748091286095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165.81424779851091</v>
      </c>
      <c r="U109" s="131">
        <f t="shared" si="8"/>
        <v>612.78345031361039</v>
      </c>
      <c r="V109" s="131">
        <f t="shared" si="8"/>
        <v>796.29617716793234</v>
      </c>
      <c r="W109" s="165">
        <f>W98</f>
        <v>2050</v>
      </c>
      <c r="X109" s="165">
        <f>SUM(S109:V109)</f>
        <v>1574.8938752800536</v>
      </c>
      <c r="Y109" s="129">
        <f>W109/X109</f>
        <v>1.3016750094576761</v>
      </c>
    </row>
    <row r="110" spans="17:25" ht="15.6" x14ac:dyDescent="0.3">
      <c r="Q110" s="70"/>
      <c r="R110" s="131">
        <v>3</v>
      </c>
      <c r="S110" s="131">
        <f t="shared" ref="S110:V110" si="9">S99*S$103</f>
        <v>436.18218914533799</v>
      </c>
      <c r="T110" s="131">
        <f t="shared" si="9"/>
        <v>917.35571060936809</v>
      </c>
      <c r="U110" s="131">
        <f t="shared" si="9"/>
        <v>6.8362350611178053</v>
      </c>
      <c r="V110" s="131">
        <f t="shared" si="9"/>
        <v>0</v>
      </c>
      <c r="W110" s="165">
        <f>W99</f>
        <v>1054</v>
      </c>
      <c r="X110" s="165">
        <f>SUM(S110:V110)</f>
        <v>1360.3741348158239</v>
      </c>
      <c r="Y110" s="129">
        <f>W110/X110</f>
        <v>0.77478685681031212</v>
      </c>
    </row>
    <row r="111" spans="17:25" ht="15.6" x14ac:dyDescent="0.3">
      <c r="Q111" s="70"/>
      <c r="R111" s="131">
        <v>4</v>
      </c>
      <c r="S111" s="131">
        <f t="shared" ref="S111:V111" si="10">S100*S$103</f>
        <v>460.35710777323675</v>
      </c>
      <c r="T111" s="131">
        <f t="shared" si="10"/>
        <v>966.83004159212101</v>
      </c>
      <c r="U111" s="131">
        <f t="shared" si="10"/>
        <v>0</v>
      </c>
      <c r="V111" s="131">
        <f t="shared" si="10"/>
        <v>4.5108808819346899</v>
      </c>
      <c r="W111" s="165">
        <f>W100</f>
        <v>1108</v>
      </c>
      <c r="X111" s="165">
        <f>SUM(S111:V111)</f>
        <v>1431.6980302472925</v>
      </c>
      <c r="Y111" s="129">
        <f>W111/X111</f>
        <v>0.77390621247737468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</v>
      </c>
      <c r="V113" s="165">
        <f>SUM(V108:V111)</f>
        <v>1108.0000000000002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</v>
      </c>
      <c r="V114" s="120">
        <f>V112/V113</f>
        <v>0.99999999999999978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13.843653922093031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11" zoomScale="55" zoomScaleNormal="55" workbookViewId="0">
      <selection activeCell="O134" sqref="O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4.7976177684613425E-11</v>
      </c>
      <c r="H7" s="132">
        <f>'Trip Length Frequency'!V44</f>
        <v>3.7615508603609371E-11</v>
      </c>
      <c r="I7" s="120">
        <f>SUMPRODUCT(E18:H18,E7:H7)</f>
        <v>1.0423308473611423E-7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4.7976177684613425E-11</v>
      </c>
      <c r="R7" s="132">
        <f t="shared" si="0"/>
        <v>3.7615508603609371E-11</v>
      </c>
      <c r="S7" s="120">
        <f>SUMPRODUCT(O18:R18,O7:R7)</f>
        <v>1.6578794190717919E-7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4.7976177684613425E-11</v>
      </c>
      <c r="AB7" s="132">
        <f t="shared" si="1"/>
        <v>3.7615508603609371E-11</v>
      </c>
      <c r="AC7" s="120">
        <f>SUMPRODUCT(Y18:AB18,Y7:AB7)</f>
        <v>1.6578794190717919E-7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4.7976177684613425E-11</v>
      </c>
      <c r="AL7" s="132">
        <f t="shared" si="2"/>
        <v>3.7615508603609371E-11</v>
      </c>
      <c r="AM7" s="120">
        <f>SUMPRODUCT(AI18:AL18,AI7:AL7)</f>
        <v>1.8783707725605642E-7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4.7976177684613425E-11</v>
      </c>
      <c r="AV7" s="132">
        <f t="shared" si="3"/>
        <v>3.7615508603609371E-11</v>
      </c>
      <c r="AW7" s="120">
        <f>SUMPRODUCT(AS18:AV18,AS7:AV7)</f>
        <v>2.0012314362618709E-7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4.7976177684613425E-11</v>
      </c>
      <c r="BF7" s="132">
        <f t="shared" si="4"/>
        <v>3.7615508603609371E-11</v>
      </c>
      <c r="BG7" s="120">
        <f>SUMPRODUCT(BC18:BF18,BC7:BF7)</f>
        <v>2.1333568406095465E-7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4.7976177684613425E-11</v>
      </c>
      <c r="BP7" s="132">
        <f t="shared" si="5"/>
        <v>3.7615508603609371E-11</v>
      </c>
      <c r="BQ7" s="120">
        <f>SUMPRODUCT(BM18:BP18,BM7:BP7)</f>
        <v>2.4131652461255002E-7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1.3022772691253812E-10</v>
      </c>
      <c r="H8" s="132">
        <f>'Trip Length Frequency'!V45</f>
        <v>1.8761659929591378E-10</v>
      </c>
      <c r="I8" s="120">
        <f>SUMPRODUCT(E18:H18,E8:H8)</f>
        <v>3.5712742610942014E-7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1.3022772691253812E-10</v>
      </c>
      <c r="R8" s="132">
        <f t="shared" si="0"/>
        <v>1.8761659929591378E-10</v>
      </c>
      <c r="S8" s="120">
        <f>SUMPRODUCT(O18:R18,O8:R8)</f>
        <v>5.8870477117195215E-7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1.3022772691253812E-10</v>
      </c>
      <c r="AB8" s="132">
        <f t="shared" si="1"/>
        <v>1.8761659929591378E-10</v>
      </c>
      <c r="AC8" s="120">
        <f>SUMPRODUCT(Y18:AB18,Y8:AB8)</f>
        <v>5.8870477117195215E-7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1.3022772691253812E-10</v>
      </c>
      <c r="AL8" s="132">
        <f t="shared" si="2"/>
        <v>1.8761659929591378E-10</v>
      </c>
      <c r="AM8" s="120">
        <f>SUMPRODUCT(AI18:AL18,AI8:AL8)</f>
        <v>6.671454829223551E-7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1.3022772691253812E-10</v>
      </c>
      <c r="AV8" s="132">
        <f t="shared" si="3"/>
        <v>1.8761659929591378E-10</v>
      </c>
      <c r="AW8" s="120">
        <f>SUMPRODUCT(AS18:AV18,AS8:AV8)</f>
        <v>7.1085676070211673E-7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1.3022772691253812E-10</v>
      </c>
      <c r="BF8" s="132">
        <f t="shared" si="4"/>
        <v>1.8761659929591378E-10</v>
      </c>
      <c r="BG8" s="120">
        <f>SUMPRODUCT(BC18:BF18,BC8:BF8)</f>
        <v>7.5786640387391584E-7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1.3022772691253812E-10</v>
      </c>
      <c r="BP8" s="132">
        <f t="shared" si="5"/>
        <v>1.8761659929591378E-10</v>
      </c>
      <c r="BQ8" s="120">
        <f>SUMPRODUCT(BM18:BP18,BM8:BP8)</f>
        <v>8.5735243919017668E-7</v>
      </c>
      <c r="BS8" s="129"/>
    </row>
    <row r="9" spans="2:71" x14ac:dyDescent="0.3">
      <c r="C9" s="128"/>
      <c r="D9" s="4" t="s">
        <v>13</v>
      </c>
      <c r="E9" s="132">
        <f>'Trip Length Frequency'!S46</f>
        <v>1.7127484564043188E-11</v>
      </c>
      <c r="F9" s="132">
        <f>'Trip Length Frequency'!T46</f>
        <v>1.3022772691253812E-10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3.0824187779997417E-7</v>
      </c>
      <c r="K9" s="129"/>
      <c r="M9" s="128"/>
      <c r="N9" s="4" t="s">
        <v>13</v>
      </c>
      <c r="O9" s="132">
        <f t="shared" si="0"/>
        <v>1.7127484564043188E-11</v>
      </c>
      <c r="P9" s="132">
        <f t="shared" si="0"/>
        <v>1.3022772691253812E-10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2.4993762286721348E-7</v>
      </c>
      <c r="U9" s="129"/>
      <c r="W9" s="128"/>
      <c r="X9" s="4" t="s">
        <v>13</v>
      </c>
      <c r="Y9" s="132">
        <f t="shared" si="1"/>
        <v>1.7127484564043188E-11</v>
      </c>
      <c r="Z9" s="132">
        <f t="shared" si="1"/>
        <v>1.3022772691253812E-10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2.4993762286721348E-7</v>
      </c>
      <c r="AE9" s="129"/>
      <c r="AG9" s="128"/>
      <c r="AH9" s="4" t="s">
        <v>13</v>
      </c>
      <c r="AI9" s="132">
        <f t="shared" si="2"/>
        <v>1.7127484564043188E-11</v>
      </c>
      <c r="AJ9" s="132">
        <f t="shared" si="2"/>
        <v>1.3022772691253812E-10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2.8350299441435229E-7</v>
      </c>
      <c r="AO9" s="129"/>
      <c r="AQ9" s="128"/>
      <c r="AR9" s="4" t="s">
        <v>13</v>
      </c>
      <c r="AS9" s="132">
        <f t="shared" si="3"/>
        <v>1.7127484564043188E-11</v>
      </c>
      <c r="AT9" s="132">
        <f t="shared" si="3"/>
        <v>1.3022772691253812E-10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3.022430857552573E-7</v>
      </c>
      <c r="AY9" s="129"/>
      <c r="BA9" s="128"/>
      <c r="BB9" s="4" t="s">
        <v>13</v>
      </c>
      <c r="BC9" s="132">
        <f t="shared" si="4"/>
        <v>1.7127484564043188E-11</v>
      </c>
      <c r="BD9" s="132">
        <f t="shared" si="4"/>
        <v>1.3022772691253812E-10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3.2242331457775646E-7</v>
      </c>
      <c r="BI9" s="129"/>
      <c r="BK9" s="128"/>
      <c r="BL9" s="4" t="s">
        <v>13</v>
      </c>
      <c r="BM9" s="132">
        <f t="shared" si="5"/>
        <v>1.7127484564043188E-11</v>
      </c>
      <c r="BN9" s="132">
        <f t="shared" si="5"/>
        <v>1.3022772691253812E-10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3.6498411325549083E-7</v>
      </c>
      <c r="BS9" s="129"/>
    </row>
    <row r="10" spans="2:71" x14ac:dyDescent="0.3">
      <c r="C10" s="128"/>
      <c r="D10" s="4" t="s">
        <v>14</v>
      </c>
      <c r="E10" s="132">
        <f>'Trip Length Frequency'!S47</f>
        <v>2.4710181868736327E-11</v>
      </c>
      <c r="F10" s="132">
        <f>'Trip Length Frequency'!T47</f>
        <v>1.8761659929591378E-10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4.4174938265362814E-7</v>
      </c>
      <c r="K10" s="129"/>
      <c r="M10" s="128"/>
      <c r="N10" s="4" t="s">
        <v>14</v>
      </c>
      <c r="O10" s="132">
        <f t="shared" si="0"/>
        <v>2.4710181868736327E-11</v>
      </c>
      <c r="P10" s="132">
        <f t="shared" si="0"/>
        <v>1.8761659929591378E-10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3.5423193766761279E-7</v>
      </c>
      <c r="U10" s="129"/>
      <c r="W10" s="128"/>
      <c r="X10" s="4" t="s">
        <v>14</v>
      </c>
      <c r="Y10" s="132">
        <f t="shared" si="1"/>
        <v>2.4710181868736327E-11</v>
      </c>
      <c r="Z10" s="132">
        <f t="shared" si="1"/>
        <v>1.8761659929591378E-10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3.5423193766761279E-7</v>
      </c>
      <c r="AE10" s="129"/>
      <c r="AG10" s="128"/>
      <c r="AH10" s="4" t="s">
        <v>14</v>
      </c>
      <c r="AI10" s="132">
        <f t="shared" si="2"/>
        <v>2.4710181868736327E-11</v>
      </c>
      <c r="AJ10" s="132">
        <f t="shared" si="2"/>
        <v>1.8761659929591378E-10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4.018251239208059E-7</v>
      </c>
      <c r="AO10" s="129"/>
      <c r="AQ10" s="128"/>
      <c r="AR10" s="4" t="s">
        <v>14</v>
      </c>
      <c r="AS10" s="132">
        <f t="shared" si="3"/>
        <v>2.4710181868736327E-11</v>
      </c>
      <c r="AT10" s="132">
        <f t="shared" si="3"/>
        <v>1.8761659929591378E-10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4.2839917138676716E-7</v>
      </c>
      <c r="AY10" s="129"/>
      <c r="BA10" s="128"/>
      <c r="BB10" s="4" t="s">
        <v>14</v>
      </c>
      <c r="BC10" s="132">
        <f t="shared" si="4"/>
        <v>2.4710181868736327E-11</v>
      </c>
      <c r="BD10" s="132">
        <f t="shared" si="4"/>
        <v>1.8761659929591378E-10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4.5701681562273575E-7</v>
      </c>
      <c r="BI10" s="129"/>
      <c r="BK10" s="128"/>
      <c r="BL10" s="4" t="s">
        <v>14</v>
      </c>
      <c r="BM10" s="132">
        <f t="shared" si="5"/>
        <v>2.4710181868736327E-11</v>
      </c>
      <c r="BN10" s="132">
        <f t="shared" si="5"/>
        <v>1.8761659929591378E-10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5.1736116930112093E-7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235.77763630300271</v>
      </c>
      <c r="F14" s="139">
        <f t="shared" si="6"/>
        <v>0</v>
      </c>
      <c r="G14" s="139">
        <f t="shared" si="6"/>
        <v>994.52229957104794</v>
      </c>
      <c r="H14" s="139">
        <f t="shared" si="6"/>
        <v>819.70006412594921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102.43494060231126</v>
      </c>
      <c r="P14" s="139">
        <f t="shared" si="7"/>
        <v>0</v>
      </c>
      <c r="Q14" s="139">
        <f t="shared" si="7"/>
        <v>1213.6039096653385</v>
      </c>
      <c r="R14" s="139">
        <f t="shared" si="7"/>
        <v>870.70770088363042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109.33003978193416</v>
      </c>
      <c r="Z14" s="139">
        <f t="shared" ref="Z14:AB14" si="8">$AC14*(Z$18*Z7*1)/$AC7</f>
        <v>0</v>
      </c>
      <c r="AA14" s="139">
        <f t="shared" si="8"/>
        <v>1295.2939977614292</v>
      </c>
      <c r="AB14" s="139">
        <f t="shared" si="8"/>
        <v>929.31676453664909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116.64084486231724</v>
      </c>
      <c r="AJ14" s="139">
        <f t="shared" ref="AJ14:AL14" si="9">$AM14*(AJ$18*AJ7*1)/$AM7</f>
        <v>0</v>
      </c>
      <c r="AK14" s="139">
        <f t="shared" si="9"/>
        <v>1382.7156601630388</v>
      </c>
      <c r="AL14" s="139">
        <f t="shared" si="9"/>
        <v>993.02753493691057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124.58904805619409</v>
      </c>
      <c r="AT14" s="139">
        <f t="shared" ref="AT14:AV14" si="10">$AW14*(AT$18*AT7*1)/$AW7</f>
        <v>0</v>
      </c>
      <c r="AU14" s="139">
        <f t="shared" si="10"/>
        <v>1477.0272706538949</v>
      </c>
      <c r="AV14" s="139">
        <f t="shared" si="10"/>
        <v>1061.322846085817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133.16025698166766</v>
      </c>
      <c r="BD14" s="139">
        <f t="shared" ref="BD14:BF14" si="11">$BG14*(BD$18*BD7*1)/$BG7</f>
        <v>0</v>
      </c>
      <c r="BE14" s="139">
        <f t="shared" si="11"/>
        <v>1578.5085862953529</v>
      </c>
      <c r="BF14" s="139">
        <f t="shared" si="11"/>
        <v>1134.8665917991343</v>
      </c>
      <c r="BG14" s="120">
        <v>2846.535435076155</v>
      </c>
      <c r="BH14" s="165">
        <f>SUM(BC14:BF14)</f>
        <v>2846.535435076155</v>
      </c>
      <c r="BI14" s="129">
        <f>BG14/BH14</f>
        <v>1</v>
      </c>
      <c r="BK14" s="128"/>
      <c r="BL14" s="4" t="s">
        <v>11</v>
      </c>
      <c r="BM14" s="139">
        <f>$BQ14*(BM$18*BM7*1)/$BQ7</f>
        <v>142.40353968326883</v>
      </c>
      <c r="BN14" s="139">
        <f t="shared" ref="BN14:BP14" si="12">$BQ14*(BN$18*BN7*1)/$BQ7</f>
        <v>0</v>
      </c>
      <c r="BO14" s="139">
        <f t="shared" si="12"/>
        <v>1687.7069580646883</v>
      </c>
      <c r="BP14" s="139">
        <f t="shared" si="12"/>
        <v>1214.0630816713565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68.815298257495968</v>
      </c>
      <c r="G15" s="139">
        <f t="shared" si="6"/>
        <v>787.90658170764027</v>
      </c>
      <c r="H15" s="139">
        <f t="shared" si="6"/>
        <v>1193.2781200348636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36.025106708566923</v>
      </c>
      <c r="Q15" s="139">
        <f t="shared" si="7"/>
        <v>927.70557696791423</v>
      </c>
      <c r="R15" s="139">
        <f t="shared" si="7"/>
        <v>1223.0158674747991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38.45002814896128</v>
      </c>
      <c r="AA15" s="139">
        <f t="shared" si="13"/>
        <v>990.15128079779208</v>
      </c>
      <c r="AB15" s="139">
        <f t="shared" si="13"/>
        <v>1305.3394931332591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41.110697783029835</v>
      </c>
      <c r="AK15" s="139">
        <f t="shared" si="14"/>
        <v>1056.7480850892239</v>
      </c>
      <c r="AL15" s="139">
        <f t="shared" si="14"/>
        <v>1394.5252570900129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43.954124438199941</v>
      </c>
      <c r="AU15" s="139">
        <f t="shared" si="15"/>
        <v>1128.7078561464866</v>
      </c>
      <c r="AV15" s="139">
        <f t="shared" si="15"/>
        <v>1490.2771842112193</v>
      </c>
      <c r="AW15" s="120">
        <v>2662.939164795906</v>
      </c>
      <c r="AX15" s="165">
        <f>SUM(AS15:AV15)</f>
        <v>2662.9391647959055</v>
      </c>
      <c r="AY15" s="129">
        <f>AW15/AX15</f>
        <v>1.0000000000000002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47.019008263403329</v>
      </c>
      <c r="BE15" s="139">
        <f t="shared" si="16"/>
        <v>1206.134149525569</v>
      </c>
      <c r="BF15" s="139">
        <f t="shared" si="16"/>
        <v>1593.3822772871824</v>
      </c>
      <c r="BG15" s="120">
        <v>2846.535435076155</v>
      </c>
      <c r="BH15" s="165">
        <f>SUM(BC15:BF15)</f>
        <v>2846.5354350761545</v>
      </c>
      <c r="BI15" s="129">
        <f>BG15/BH15</f>
        <v>1.0000000000000002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50.322682318879451</v>
      </c>
      <c r="BO15" s="139">
        <f t="shared" si="17"/>
        <v>1289.4441347946679</v>
      </c>
      <c r="BP15" s="139">
        <f t="shared" si="17"/>
        <v>1704.4067623057667</v>
      </c>
      <c r="BQ15" s="120">
        <v>3044.1735794193137</v>
      </c>
      <c r="BR15" s="165">
        <f>SUM(BM15:BP15)</f>
        <v>3044.1735794193141</v>
      </c>
      <c r="BS15" s="129">
        <f>BQ15/BR15</f>
        <v>0.99999999999999989</v>
      </c>
    </row>
    <row r="16" spans="2:71" x14ac:dyDescent="0.3">
      <c r="C16" s="128"/>
      <c r="D16" s="4" t="s">
        <v>13</v>
      </c>
      <c r="E16" s="139">
        <f t="shared" si="6"/>
        <v>120.05946810881781</v>
      </c>
      <c r="F16" s="139">
        <f t="shared" si="6"/>
        <v>912.86444122468538</v>
      </c>
      <c r="G16" s="139">
        <f t="shared" si="6"/>
        <v>21.076090666496896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101.28678677549676</v>
      </c>
      <c r="P16" s="139">
        <f t="shared" si="7"/>
        <v>961.75497255526545</v>
      </c>
      <c r="Q16" s="139">
        <f t="shared" si="7"/>
        <v>49.941705338149738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107.05476954771368</v>
      </c>
      <c r="Z16" s="139">
        <f t="shared" si="18"/>
        <v>1016.5240721525165</v>
      </c>
      <c r="AA16" s="139">
        <f t="shared" si="18"/>
        <v>52.785737666315846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113.01566709156096</v>
      </c>
      <c r="AJ16" s="139">
        <f t="shared" si="19"/>
        <v>1075.7019294909499</v>
      </c>
      <c r="AK16" s="139">
        <f t="shared" si="19"/>
        <v>55.757411653475742</v>
      </c>
      <c r="AL16" s="139">
        <f t="shared" si="19"/>
        <v>0</v>
      </c>
      <c r="AM16" s="120">
        <v>1244.4750082359867</v>
      </c>
      <c r="AN16" s="165">
        <f>SUM(AI16:AL16)</f>
        <v>1244.4750082359865</v>
      </c>
      <c r="AO16" s="129">
        <f>AM16/AN16</f>
        <v>1.0000000000000002</v>
      </c>
      <c r="AQ16" s="128"/>
      <c r="AR16" s="4" t="s">
        <v>13</v>
      </c>
      <c r="AS16" s="139">
        <f t="shared" ref="AS16:AV16" si="20">$AW16*(AS$18*AS9*1)/$AW9</f>
        <v>119.55283144229881</v>
      </c>
      <c r="AT16" s="139">
        <f t="shared" si="20"/>
        <v>1139.1326221772524</v>
      </c>
      <c r="AU16" s="139">
        <f t="shared" si="20"/>
        <v>58.986175654440537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126.58402588014165</v>
      </c>
      <c r="BD16" s="139">
        <f t="shared" si="21"/>
        <v>1207.3043620586498</v>
      </c>
      <c r="BE16" s="139">
        <f t="shared" si="21"/>
        <v>62.450073673118219</v>
      </c>
      <c r="BF16" s="139">
        <f t="shared" si="21"/>
        <v>0</v>
      </c>
      <c r="BG16" s="120">
        <v>1396.3384616119097</v>
      </c>
      <c r="BH16" s="165">
        <f>SUM(BC16:BF16)</f>
        <v>1396.3384616119095</v>
      </c>
      <c r="BI16" s="129">
        <f>BG16/BH16</f>
        <v>1.0000000000000002</v>
      </c>
      <c r="BK16" s="128"/>
      <c r="BL16" s="4" t="s">
        <v>13</v>
      </c>
      <c r="BM16" s="139">
        <f t="shared" ref="BM16:BP16" si="22">$BQ16*(BM$18*BM9*1)/$BQ9</f>
        <v>134.14670534558653</v>
      </c>
      <c r="BN16" s="139">
        <f t="shared" si="22"/>
        <v>1280.5755609129292</v>
      </c>
      <c r="BO16" s="139">
        <f t="shared" si="22"/>
        <v>66.166474397174071</v>
      </c>
      <c r="BP16" s="139">
        <f t="shared" si="22"/>
        <v>0</v>
      </c>
      <c r="BQ16" s="120">
        <v>1480.8887406556896</v>
      </c>
      <c r="BR16" s="165">
        <f>SUM(BM16:BP16)</f>
        <v>1480.8887406556898</v>
      </c>
      <c r="BS16" s="129">
        <f>BQ16/BR16</f>
        <v>0.99999999999999989</v>
      </c>
    </row>
    <row r="17" spans="3:71" x14ac:dyDescent="0.3">
      <c r="C17" s="128"/>
      <c r="D17" s="4" t="s">
        <v>14</v>
      </c>
      <c r="E17" s="139">
        <f t="shared" si="6"/>
        <v>127.05554167272295</v>
      </c>
      <c r="F17" s="139">
        <f t="shared" si="6"/>
        <v>964.69256183404991</v>
      </c>
      <c r="G17" s="139">
        <f t="shared" si="6"/>
        <v>0</v>
      </c>
      <c r="H17" s="139">
        <f t="shared" si="6"/>
        <v>16.251896493227058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108.63995903626042</v>
      </c>
      <c r="P17" s="139">
        <f t="shared" si="7"/>
        <v>1030.1173035634486</v>
      </c>
      <c r="Q17" s="139">
        <f t="shared" si="7"/>
        <v>0</v>
      </c>
      <c r="R17" s="139">
        <f t="shared" si="7"/>
        <v>33.975975506021847</v>
      </c>
      <c r="S17" s="120">
        <v>1172.7332381057306</v>
      </c>
      <c r="T17" s="165">
        <f>SUM(O17:R17)</f>
        <v>1172.7332381057308</v>
      </c>
      <c r="U17" s="129">
        <f>S17/T17</f>
        <v>0.99999999999999978</v>
      </c>
      <c r="W17" s="128"/>
      <c r="X17" s="4" t="s">
        <v>14</v>
      </c>
      <c r="Y17" s="139">
        <f t="shared" ref="Y17:AB17" si="23">$AC17*(Y$18*Y10*1)/$AC10</f>
        <v>115.09273844879307</v>
      </c>
      <c r="Z17" s="139">
        <f t="shared" si="23"/>
        <v>1091.3021547719186</v>
      </c>
      <c r="AA17" s="139">
        <f t="shared" si="23"/>
        <v>0</v>
      </c>
      <c r="AB17" s="139">
        <f t="shared" si="23"/>
        <v>35.994012674029214</v>
      </c>
      <c r="AC17" s="120">
        <v>1242.3889058947407</v>
      </c>
      <c r="AD17" s="165">
        <f>SUM(Y17:AB17)</f>
        <v>1242.3889058947409</v>
      </c>
      <c r="AE17" s="129">
        <f>AC17/AD17</f>
        <v>0.99999999999999978</v>
      </c>
      <c r="AG17" s="128"/>
      <c r="AH17" s="4" t="s">
        <v>14</v>
      </c>
      <c r="AI17" s="139">
        <f t="shared" ref="AI17:AL17" si="24">$AM17*(AI$18*AI10*1)/$AM10</f>
        <v>121.77394318053052</v>
      </c>
      <c r="AJ17" s="139">
        <f t="shared" si="24"/>
        <v>1157.4256603638501</v>
      </c>
      <c r="AK17" s="139">
        <f t="shared" si="24"/>
        <v>0</v>
      </c>
      <c r="AL17" s="139">
        <f t="shared" si="24"/>
        <v>38.143722968004084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129.10720496512781</v>
      </c>
      <c r="AT17" s="139">
        <f t="shared" si="25"/>
        <v>1228.4298042299665</v>
      </c>
      <c r="AU17" s="139">
        <f t="shared" si="25"/>
        <v>0</v>
      </c>
      <c r="AV17" s="139">
        <f t="shared" si="25"/>
        <v>40.464688428725005</v>
      </c>
      <c r="AW17" s="120">
        <v>1398.0016976238194</v>
      </c>
      <c r="AX17" s="165">
        <f>SUM(AS17:AV17)</f>
        <v>1398.0016976238192</v>
      </c>
      <c r="AY17" s="129">
        <f>AW17/AX17</f>
        <v>1.0000000000000002</v>
      </c>
      <c r="BA17" s="128"/>
      <c r="BB17" s="4" t="s">
        <v>14</v>
      </c>
      <c r="BC17" s="139">
        <f t="shared" ref="BC17:BF17" si="26">$BG17*(BC$18*BC10*1)/$BG10</f>
        <v>137.00388067585249</v>
      </c>
      <c r="BD17" s="139">
        <f t="shared" si="26"/>
        <v>1304.8367422980743</v>
      </c>
      <c r="BE17" s="139">
        <f t="shared" si="26"/>
        <v>0</v>
      </c>
      <c r="BF17" s="139">
        <f t="shared" si="26"/>
        <v>42.959689305255665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145.5072291478354</v>
      </c>
      <c r="BN17" s="139">
        <f t="shared" si="27"/>
        <v>1387.0598847839244</v>
      </c>
      <c r="BO17" s="139">
        <f t="shared" si="27"/>
        <v>0</v>
      </c>
      <c r="BP17" s="139">
        <f t="shared" si="27"/>
        <v>45.641836939912196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482.89264608454346</v>
      </c>
      <c r="F19" s="165">
        <f>SUM(F14:F17)</f>
        <v>1946.3723013162312</v>
      </c>
      <c r="G19" s="165">
        <f>SUM(G14:G17)</f>
        <v>1803.5049719451849</v>
      </c>
      <c r="H19" s="165">
        <f>SUM(H14:H17)</f>
        <v>2029.23008065404</v>
      </c>
      <c r="K19" s="129"/>
      <c r="M19" s="128"/>
      <c r="N19" s="120" t="s">
        <v>195</v>
      </c>
      <c r="O19" s="165">
        <f>SUM(O14:O17)</f>
        <v>312.36168641406846</v>
      </c>
      <c r="P19" s="165">
        <f>SUM(P14:P17)</f>
        <v>2027.897382827281</v>
      </c>
      <c r="Q19" s="165">
        <f>SUM(Q14:Q17)</f>
        <v>2191.2511919714025</v>
      </c>
      <c r="R19" s="165">
        <f>SUM(R14:R17)</f>
        <v>2127.6995438644512</v>
      </c>
      <c r="U19" s="129"/>
      <c r="W19" s="128"/>
      <c r="X19" s="120" t="s">
        <v>195</v>
      </c>
      <c r="Y19" s="165">
        <f>SUM(Y14:Y17)</f>
        <v>331.47754777844091</v>
      </c>
      <c r="Z19" s="165">
        <f>SUM(Z14:Z17)</f>
        <v>2146.2762550733964</v>
      </c>
      <c r="AA19" s="165">
        <f>SUM(AA14:AA17)</f>
        <v>2338.2310162255371</v>
      </c>
      <c r="AB19" s="165">
        <f>SUM(AB14:AB17)</f>
        <v>2270.6502703439373</v>
      </c>
      <c r="AE19" s="129"/>
      <c r="AG19" s="128"/>
      <c r="AH19" s="120" t="s">
        <v>195</v>
      </c>
      <c r="AI19" s="165">
        <f>SUM(AI14:AI17)</f>
        <v>351.4304551344087</v>
      </c>
      <c r="AJ19" s="165">
        <f>SUM(AJ14:AJ17)</f>
        <v>2274.2382876378297</v>
      </c>
      <c r="AK19" s="165">
        <f>SUM(AK14:AK17)</f>
        <v>2495.2211569057386</v>
      </c>
      <c r="AL19" s="165">
        <f>SUM(AL14:AL17)</f>
        <v>2425.6965149949274</v>
      </c>
      <c r="AO19" s="129"/>
      <c r="AQ19" s="128"/>
      <c r="AR19" s="120" t="s">
        <v>195</v>
      </c>
      <c r="AS19" s="165">
        <f>SUM(AS14:AS17)</f>
        <v>373.2490844636207</v>
      </c>
      <c r="AT19" s="165">
        <f>SUM(AT14:AT17)</f>
        <v>2411.5165508454188</v>
      </c>
      <c r="AU19" s="165">
        <f>SUM(AU14:AU17)</f>
        <v>2664.7213024548219</v>
      </c>
      <c r="AV19" s="165">
        <f>SUM(AV14:AV17)</f>
        <v>2592.0647187257609</v>
      </c>
      <c r="AY19" s="129"/>
      <c r="BA19" s="128"/>
      <c r="BB19" s="120" t="s">
        <v>195</v>
      </c>
      <c r="BC19" s="165">
        <f>SUM(BC14:BC17)</f>
        <v>396.74816353766181</v>
      </c>
      <c r="BD19" s="165">
        <f>SUM(BD14:BD17)</f>
        <v>2559.1601126201276</v>
      </c>
      <c r="BE19" s="165">
        <f>SUM(BE14:BE17)</f>
        <v>2847.0928094940405</v>
      </c>
      <c r="BF19" s="165">
        <f>SUM(BF14:BF17)</f>
        <v>2771.2085583915723</v>
      </c>
      <c r="BI19" s="129"/>
      <c r="BK19" s="128"/>
      <c r="BL19" s="120" t="s">
        <v>195</v>
      </c>
      <c r="BM19" s="165">
        <f>SUM(BM14:BM17)</f>
        <v>422.05747417669073</v>
      </c>
      <c r="BN19" s="165">
        <f>SUM(BN14:BN17)</f>
        <v>2717.9581280157331</v>
      </c>
      <c r="BO19" s="165">
        <f>SUM(BO14:BO17)</f>
        <v>3043.3175672565303</v>
      </c>
      <c r="BP19" s="165">
        <f>SUM(BP14:BP17)</f>
        <v>2964.1116809170353</v>
      </c>
      <c r="BS19" s="129"/>
    </row>
    <row r="20" spans="3:71" x14ac:dyDescent="0.3">
      <c r="C20" s="128"/>
      <c r="D20" s="120" t="s">
        <v>194</v>
      </c>
      <c r="E20" s="120">
        <f>E18/E19</f>
        <v>4.2452499880089123</v>
      </c>
      <c r="F20" s="120">
        <f>F18/F19</f>
        <v>1.0532414577692515</v>
      </c>
      <c r="G20" s="120">
        <f>G18/G19</f>
        <v>0.58441757377757586</v>
      </c>
      <c r="H20" s="120">
        <f>H18/H19</f>
        <v>0.54601989718331057</v>
      </c>
      <c r="K20" s="129"/>
      <c r="M20" s="128"/>
      <c r="N20" s="120" t="s">
        <v>194</v>
      </c>
      <c r="O20" s="120">
        <f>O18/O19</f>
        <v>4.2515214340389207</v>
      </c>
      <c r="P20" s="120">
        <f>P18/P19</f>
        <v>0.81782037891485149</v>
      </c>
      <c r="Q20" s="120">
        <f>Q18/Q19</f>
        <v>0.87521277308625645</v>
      </c>
      <c r="R20" s="120">
        <f>R18/R19</f>
        <v>0.82480186965201963</v>
      </c>
      <c r="U20" s="129"/>
      <c r="W20" s="128"/>
      <c r="X20" s="120" t="s">
        <v>194</v>
      </c>
      <c r="Y20" s="120">
        <f>Y18/Y19</f>
        <v>4.0063419494390535</v>
      </c>
      <c r="Z20" s="120">
        <f>Z18/Z19</f>
        <v>0.77271311281758936</v>
      </c>
      <c r="AA20" s="120">
        <f>AA18/AA19</f>
        <v>0.82019741374813371</v>
      </c>
      <c r="AB20" s="120">
        <f>AB18/AB19</f>
        <v>0.77287576372178524</v>
      </c>
      <c r="AE20" s="129"/>
      <c r="AG20" s="128"/>
      <c r="AH20" s="120" t="s">
        <v>194</v>
      </c>
      <c r="AI20" s="120">
        <f>AI18/AI19</f>
        <v>4.2773731999311</v>
      </c>
      <c r="AJ20" s="120">
        <f>AJ18/AJ19</f>
        <v>0.82741614649268203</v>
      </c>
      <c r="AK20" s="120">
        <f>AK18/AK19</f>
        <v>0.87049153764602005</v>
      </c>
      <c r="AL20" s="120">
        <f>AL18/AL19</f>
        <v>0.82020846801620251</v>
      </c>
      <c r="AO20" s="129"/>
      <c r="AQ20" s="128"/>
      <c r="AR20" s="120" t="s">
        <v>194</v>
      </c>
      <c r="AS20" s="120">
        <f>AS18/AS19</f>
        <v>4.289599140232272</v>
      </c>
      <c r="AT20" s="120">
        <f>AT18/AT19</f>
        <v>0.83201232823384541</v>
      </c>
      <c r="AU20" s="120">
        <f>AU18/AU19</f>
        <v>0.86825470839493368</v>
      </c>
      <c r="AV20" s="120">
        <f>AV18/AV19</f>
        <v>0.81803296495788647</v>
      </c>
      <c r="AY20" s="129"/>
      <c r="BA20" s="128"/>
      <c r="BB20" s="120" t="s">
        <v>194</v>
      </c>
      <c r="BC20" s="120">
        <f>BC18/BC19</f>
        <v>4.3013633617566676</v>
      </c>
      <c r="BD20" s="120">
        <f>BD18/BD19</f>
        <v>0.83647234881316301</v>
      </c>
      <c r="BE20" s="120">
        <f>BE18/BE19</f>
        <v>0.86609711118691102</v>
      </c>
      <c r="BF20" s="120">
        <f>BF18/BF19</f>
        <v>0.81593501677640012</v>
      </c>
      <c r="BI20" s="129"/>
      <c r="BK20" s="128"/>
      <c r="BL20" s="120" t="s">
        <v>194</v>
      </c>
      <c r="BM20" s="120">
        <f>BM18/BM19</f>
        <v>4.5736861596053533</v>
      </c>
      <c r="BN20" s="120">
        <f>BN18/BN19</f>
        <v>0.891683062673164</v>
      </c>
      <c r="BO20" s="120">
        <f>BO18/BO19</f>
        <v>0.91630862266363855</v>
      </c>
      <c r="BP20" s="120">
        <f>BP18/BP19</f>
        <v>0.863172114049235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1000.9350076880919</v>
      </c>
      <c r="F25" s="139">
        <f t="shared" si="28"/>
        <v>0</v>
      </c>
      <c r="G25" s="139">
        <f t="shared" si="28"/>
        <v>581.21630938300734</v>
      </c>
      <c r="H25" s="139">
        <f t="shared" si="28"/>
        <v>447.57254473520385</v>
      </c>
      <c r="I25" s="120">
        <f>I14</f>
        <v>2050</v>
      </c>
      <c r="J25" s="165">
        <f>SUM(E25:H25)</f>
        <v>2029.7238618063029</v>
      </c>
      <c r="K25" s="129">
        <f>I25/J25</f>
        <v>1.009989604288168</v>
      </c>
      <c r="M25" s="128"/>
      <c r="N25" s="4" t="s">
        <v>11</v>
      </c>
      <c r="O25" s="139">
        <f t="shared" ref="O25:R28" si="29">O14*O$20</f>
        <v>435.50434556523004</v>
      </c>
      <c r="P25" s="139">
        <f t="shared" si="29"/>
        <v>0</v>
      </c>
      <c r="Q25" s="139">
        <f t="shared" si="29"/>
        <v>1062.1616432065236</v>
      </c>
      <c r="R25" s="139">
        <f t="shared" si="29"/>
        <v>718.1613396092298</v>
      </c>
      <c r="S25" s="120">
        <f>S14</f>
        <v>2186.7465511512801</v>
      </c>
      <c r="T25" s="165">
        <f>SUM(O25:R25)</f>
        <v>2215.8273283809835</v>
      </c>
      <c r="U25" s="129">
        <f>S25/T25</f>
        <v>0.98687588294573858</v>
      </c>
      <c r="W25" s="128"/>
      <c r="X25" s="4" t="s">
        <v>11</v>
      </c>
      <c r="Y25" s="139">
        <f>Y14*Y$20</f>
        <v>438.01352471220338</v>
      </c>
      <c r="Z25" s="139">
        <f t="shared" ref="Z25:AB25" si="30">Z14*Z$20</f>
        <v>0</v>
      </c>
      <c r="AA25" s="139">
        <f t="shared" si="30"/>
        <v>1062.396787007405</v>
      </c>
      <c r="AB25" s="139">
        <f t="shared" si="30"/>
        <v>718.24640413072109</v>
      </c>
      <c r="AC25" s="120">
        <f>AC14</f>
        <v>2333.9408020800124</v>
      </c>
      <c r="AD25" s="165">
        <f>SUM(Y25:AB25)</f>
        <v>2218.6567158503294</v>
      </c>
      <c r="AE25" s="129">
        <f>AC25/AD25</f>
        <v>1.0519612094138227</v>
      </c>
      <c r="AG25" s="128"/>
      <c r="AH25" s="4" t="s">
        <v>11</v>
      </c>
      <c r="AI25" s="139">
        <f t="shared" ref="AI25:AL28" si="31">AI14*AI$20</f>
        <v>498.91642383139691</v>
      </c>
      <c r="AJ25" s="139">
        <f t="shared" si="31"/>
        <v>0</v>
      </c>
      <c r="AK25" s="139">
        <f t="shared" si="31"/>
        <v>1203.6422811425555</v>
      </c>
      <c r="AL25" s="139">
        <f t="shared" si="31"/>
        <v>814.48959312850945</v>
      </c>
      <c r="AM25" s="120">
        <f>AM14</f>
        <v>2492.3840399622668</v>
      </c>
      <c r="AN25" s="165">
        <f>SUM(AI25:AL25)</f>
        <v>2517.048298102462</v>
      </c>
      <c r="AO25" s="129">
        <f>AM25/AN25</f>
        <v>0.990201118445447</v>
      </c>
      <c r="AQ25" s="128"/>
      <c r="AR25" s="4" t="s">
        <v>11</v>
      </c>
      <c r="AS25" s="139">
        <f t="shared" ref="AS25:AV28" si="32">AS14*AS$20</f>
        <v>534.43707342420737</v>
      </c>
      <c r="AT25" s="139">
        <f t="shared" si="32"/>
        <v>0</v>
      </c>
      <c r="AU25" s="139">
        <f t="shared" si="32"/>
        <v>1282.4358821729622</v>
      </c>
      <c r="AV25" s="139">
        <f t="shared" si="32"/>
        <v>868.19707456112349</v>
      </c>
      <c r="AW25" s="120">
        <f>AW14</f>
        <v>2662.939164795906</v>
      </c>
      <c r="AX25" s="165">
        <f>SUM(AS25:AV25)</f>
        <v>2685.0700301582929</v>
      </c>
      <c r="AY25" s="129">
        <f>AW25/AX25</f>
        <v>0.99175780701664518</v>
      </c>
      <c r="BA25" s="128"/>
      <c r="BB25" s="4" t="s">
        <v>11</v>
      </c>
      <c r="BC25" s="139">
        <f t="shared" ref="BC25:BF28" si="33">BC14*BC$20</f>
        <v>572.7706506230478</v>
      </c>
      <c r="BD25" s="139">
        <f t="shared" si="33"/>
        <v>0</v>
      </c>
      <c r="BE25" s="139">
        <f t="shared" si="33"/>
        <v>1367.14172657414</v>
      </c>
      <c r="BF25" s="139">
        <f t="shared" si="33"/>
        <v>925.97739161860272</v>
      </c>
      <c r="BG25" s="120">
        <f>BG14</f>
        <v>2846.535435076155</v>
      </c>
      <c r="BH25" s="165">
        <f>SUM(BC25:BF25)</f>
        <v>2865.8897688157904</v>
      </c>
      <c r="BI25" s="129">
        <f>BG25/BH25</f>
        <v>0.99324665800121381</v>
      </c>
      <c r="BK25" s="128"/>
      <c r="BL25" s="4" t="s">
        <v>11</v>
      </c>
      <c r="BM25" s="139">
        <f t="shared" ref="BM25:BP28" si="34">BM14*BM$20</f>
        <v>651.30909852817831</v>
      </c>
      <c r="BN25" s="139">
        <f t="shared" si="34"/>
        <v>0</v>
      </c>
      <c r="BO25" s="139">
        <f t="shared" si="34"/>
        <v>1546.4604382040936</v>
      </c>
      <c r="BP25" s="139">
        <f t="shared" si="34"/>
        <v>1047.9453967953939</v>
      </c>
      <c r="BQ25" s="120">
        <f>BQ14</f>
        <v>3044.1735794193137</v>
      </c>
      <c r="BR25" s="165">
        <f>SUM(BM25:BP25)</f>
        <v>3245.7149335276663</v>
      </c>
      <c r="BS25" s="129">
        <f>BQ25/BR25</f>
        <v>0.93790540505376307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72.479125053550888</v>
      </c>
      <c r="G26" s="139">
        <f t="shared" si="28"/>
        <v>460.46645284496248</v>
      </c>
      <c r="H26" s="139">
        <f t="shared" si="28"/>
        <v>651.5535964125304</v>
      </c>
      <c r="I26" s="120">
        <f>I15</f>
        <v>2050</v>
      </c>
      <c r="J26" s="165">
        <f>SUM(E26:H26)</f>
        <v>1184.4991743110438</v>
      </c>
      <c r="K26" s="129">
        <f>I26/J26</f>
        <v>1.7306892604567403</v>
      </c>
      <c r="M26" s="128"/>
      <c r="N26" s="4" t="s">
        <v>12</v>
      </c>
      <c r="O26" s="139">
        <f t="shared" si="29"/>
        <v>0</v>
      </c>
      <c r="P26" s="139">
        <f t="shared" si="29"/>
        <v>29.46206641884816</v>
      </c>
      <c r="Q26" s="139">
        <f t="shared" si="29"/>
        <v>811.93977062567376</v>
      </c>
      <c r="R26" s="139">
        <f t="shared" si="29"/>
        <v>1008.7457741073009</v>
      </c>
      <c r="S26" s="120">
        <f>S15</f>
        <v>2186.7465511512801</v>
      </c>
      <c r="T26" s="165">
        <f>SUM(O26:R26)</f>
        <v>1850.1476111518227</v>
      </c>
      <c r="U26" s="129">
        <f>S26/T26</f>
        <v>1.1819308567438602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29.710840938907804</v>
      </c>
      <c r="AA26" s="139">
        <f t="shared" si="35"/>
        <v>812.11951972975123</v>
      </c>
      <c r="AB26" s="139">
        <f t="shared" si="35"/>
        <v>1008.8652576715757</v>
      </c>
      <c r="AC26" s="120">
        <f>AC15</f>
        <v>2333.9408020800124</v>
      </c>
      <c r="AD26" s="165">
        <f>SUM(Y26:AB26)</f>
        <v>1850.6956183402349</v>
      </c>
      <c r="AE26" s="129">
        <f>AC26/AD26</f>
        <v>1.2611154308417112</v>
      </c>
      <c r="AG26" s="128"/>
      <c r="AH26" s="4" t="s">
        <v>12</v>
      </c>
      <c r="AI26" s="139">
        <f t="shared" si="31"/>
        <v>0</v>
      </c>
      <c r="AJ26" s="139">
        <f t="shared" si="31"/>
        <v>34.015655139259792</v>
      </c>
      <c r="AK26" s="139">
        <f t="shared" si="31"/>
        <v>919.89026549380571</v>
      </c>
      <c r="AL26" s="139">
        <f t="shared" si="31"/>
        <v>1143.8014247277004</v>
      </c>
      <c r="AM26" s="120">
        <f>AM15</f>
        <v>2492.3840399622668</v>
      </c>
      <c r="AN26" s="165">
        <f>SUM(AI26:AL26)</f>
        <v>2097.7073453607659</v>
      </c>
      <c r="AO26" s="129">
        <f>AM26/AN26</f>
        <v>1.1881466904686955</v>
      </c>
      <c r="AQ26" s="128"/>
      <c r="AR26" s="4" t="s">
        <v>12</v>
      </c>
      <c r="AS26" s="139">
        <f t="shared" si="32"/>
        <v>0</v>
      </c>
      <c r="AT26" s="139">
        <f t="shared" si="32"/>
        <v>36.570373409306896</v>
      </c>
      <c r="AU26" s="139">
        <f t="shared" si="32"/>
        <v>980.00591050153855</v>
      </c>
      <c r="AV26" s="139">
        <f t="shared" si="32"/>
        <v>1219.095863609394</v>
      </c>
      <c r="AW26" s="120">
        <f>AW15</f>
        <v>2662.939164795906</v>
      </c>
      <c r="AX26" s="165">
        <f>SUM(AS26:AV26)</f>
        <v>2235.6721475202394</v>
      </c>
      <c r="AY26" s="129">
        <f>AW26/AX26</f>
        <v>1.1911134500421192</v>
      </c>
      <c r="BA26" s="128"/>
      <c r="BB26" s="4" t="s">
        <v>12</v>
      </c>
      <c r="BC26" s="139">
        <f t="shared" si="33"/>
        <v>0</v>
      </c>
      <c r="BD26" s="139">
        <f t="shared" si="33"/>
        <v>39.330100280954504</v>
      </c>
      <c r="BE26" s="139">
        <f t="shared" si="33"/>
        <v>1044.629302607977</v>
      </c>
      <c r="BF26" s="139">
        <f t="shared" si="33"/>
        <v>1300.0963951495357</v>
      </c>
      <c r="BG26" s="120">
        <f>BG15</f>
        <v>2846.535435076155</v>
      </c>
      <c r="BH26" s="165">
        <f>SUM(BC26:BF26)</f>
        <v>2384.0557980384674</v>
      </c>
      <c r="BI26" s="129">
        <f>BG26/BH26</f>
        <v>1.1939885959960344</v>
      </c>
      <c r="BK26" s="128"/>
      <c r="BL26" s="4" t="s">
        <v>12</v>
      </c>
      <c r="BM26" s="139">
        <f t="shared" si="34"/>
        <v>0</v>
      </c>
      <c r="BN26" s="139">
        <f t="shared" si="34"/>
        <v>44.871883492027109</v>
      </c>
      <c r="BO26" s="139">
        <f t="shared" si="34"/>
        <v>1181.5287791554092</v>
      </c>
      <c r="BP26" s="139">
        <f t="shared" si="34"/>
        <v>1471.1963882192806</v>
      </c>
      <c r="BQ26" s="120">
        <f>BQ15</f>
        <v>3044.1735794193137</v>
      </c>
      <c r="BR26" s="165">
        <f>SUM(BM26:BP26)</f>
        <v>2697.5970508667169</v>
      </c>
      <c r="BS26" s="129">
        <f>BQ26/BR26</f>
        <v>1.1284760184777205</v>
      </c>
    </row>
    <row r="27" spans="3:71" x14ac:dyDescent="0.3">
      <c r="C27" s="128"/>
      <c r="D27" s="4" t="s">
        <v>13</v>
      </c>
      <c r="E27" s="139">
        <f t="shared" si="28"/>
        <v>509.68245554931519</v>
      </c>
      <c r="F27" s="139">
        <f t="shared" si="28"/>
        <v>961.46667482120085</v>
      </c>
      <c r="G27" s="139">
        <f t="shared" si="28"/>
        <v>12.317237772030328</v>
      </c>
      <c r="H27" s="139">
        <f t="shared" si="28"/>
        <v>0</v>
      </c>
      <c r="I27" s="120">
        <f>I16</f>
        <v>1054</v>
      </c>
      <c r="J27" s="165">
        <f>SUM(E27:H27)</f>
        <v>1483.4663681425463</v>
      </c>
      <c r="K27" s="129">
        <f>I27/J27</f>
        <v>0.71049807574654844</v>
      </c>
      <c r="M27" s="128"/>
      <c r="N27" s="4" t="s">
        <v>13</v>
      </c>
      <c r="O27" s="139">
        <f t="shared" si="29"/>
        <v>430.62294496095438</v>
      </c>
      <c r="P27" s="139">
        <f t="shared" si="29"/>
        <v>786.54281607838982</v>
      </c>
      <c r="Q27" s="139">
        <f t="shared" si="29"/>
        <v>43.709618421658732</v>
      </c>
      <c r="R27" s="139">
        <f t="shared" si="29"/>
        <v>0</v>
      </c>
      <c r="S27" s="120">
        <f>S16</f>
        <v>1112.9834646689119</v>
      </c>
      <c r="T27" s="165">
        <f>SUM(O27:R27)</f>
        <v>1260.8753794610029</v>
      </c>
      <c r="U27" s="129">
        <f>S27/T27</f>
        <v>0.88270695327930693</v>
      </c>
      <c r="W27" s="128"/>
      <c r="X27" s="4" t="s">
        <v>13</v>
      </c>
      <c r="Y27" s="139">
        <f t="shared" ref="Y27:AB27" si="36">Y16*Y$20</f>
        <v>428.89801412653583</v>
      </c>
      <c r="Z27" s="139">
        <f t="shared" si="36"/>
        <v>785.48148004698282</v>
      </c>
      <c r="AA27" s="139">
        <f t="shared" si="36"/>
        <v>43.294725516699707</v>
      </c>
      <c r="AB27" s="139">
        <f t="shared" si="36"/>
        <v>0</v>
      </c>
      <c r="AC27" s="120">
        <f>AC16</f>
        <v>1176.364579366546</v>
      </c>
      <c r="AD27" s="165">
        <f>SUM(Y27:AB27)</f>
        <v>1257.6742196902183</v>
      </c>
      <c r="AE27" s="129">
        <f>AC27/AD27</f>
        <v>0.93534920327483539</v>
      </c>
      <c r="AG27" s="128"/>
      <c r="AH27" s="4" t="s">
        <v>13</v>
      </c>
      <c r="AI27" s="139">
        <f t="shared" si="31"/>
        <v>483.410185589778</v>
      </c>
      <c r="AJ27" s="139">
        <f t="shared" si="31"/>
        <v>890.05314527414453</v>
      </c>
      <c r="AK27" s="139">
        <f t="shared" si="31"/>
        <v>48.536355005396217</v>
      </c>
      <c r="AL27" s="139">
        <f t="shared" si="31"/>
        <v>0</v>
      </c>
      <c r="AM27" s="120">
        <f>AM16</f>
        <v>1244.4750082359867</v>
      </c>
      <c r="AN27" s="165">
        <f>SUM(AI27:AL27)</f>
        <v>1421.9996858693187</v>
      </c>
      <c r="AO27" s="129">
        <f>AM27/AN27</f>
        <v>0.87515842696912771</v>
      </c>
      <c r="AQ27" s="128"/>
      <c r="AR27" s="4" t="s">
        <v>13</v>
      </c>
      <c r="AS27" s="139">
        <f t="shared" si="32"/>
        <v>512.8337229672187</v>
      </c>
      <c r="AT27" s="139">
        <f t="shared" si="32"/>
        <v>947.7723851448211</v>
      </c>
      <c r="AU27" s="139">
        <f t="shared" si="32"/>
        <v>51.215024742178606</v>
      </c>
      <c r="AV27" s="139">
        <f t="shared" si="32"/>
        <v>0</v>
      </c>
      <c r="AW27" s="120">
        <f>AW16</f>
        <v>1317.6716292739918</v>
      </c>
      <c r="AX27" s="165">
        <f>SUM(AS27:AV27)</f>
        <v>1511.8211328542184</v>
      </c>
      <c r="AY27" s="129">
        <f>AW27/AX27</f>
        <v>0.87157905167413219</v>
      </c>
      <c r="BA27" s="128"/>
      <c r="BB27" s="4" t="s">
        <v>13</v>
      </c>
      <c r="BC27" s="139">
        <f t="shared" si="33"/>
        <v>544.48389110449909</v>
      </c>
      <c r="BD27" s="139">
        <f t="shared" si="33"/>
        <v>1009.8767154635761</v>
      </c>
      <c r="BE27" s="139">
        <f t="shared" si="33"/>
        <v>54.087828401697458</v>
      </c>
      <c r="BF27" s="139">
        <f t="shared" si="33"/>
        <v>0</v>
      </c>
      <c r="BG27" s="120">
        <f>BG16</f>
        <v>1396.3384616119097</v>
      </c>
      <c r="BH27" s="165">
        <f>SUM(BC27:BF27)</f>
        <v>1608.4484349697725</v>
      </c>
      <c r="BI27" s="129">
        <f>BG27/BH27</f>
        <v>0.86812758883261998</v>
      </c>
      <c r="BK27" s="128"/>
      <c r="BL27" s="4" t="s">
        <v>13</v>
      </c>
      <c r="BM27" s="139">
        <f t="shared" si="34"/>
        <v>613.54492959576658</v>
      </c>
      <c r="BN27" s="139">
        <f t="shared" si="34"/>
        <v>1141.8675381392457</v>
      </c>
      <c r="BO27" s="139">
        <f t="shared" si="34"/>
        <v>60.628911021383473</v>
      </c>
      <c r="BP27" s="139">
        <f t="shared" si="34"/>
        <v>0</v>
      </c>
      <c r="BQ27" s="120">
        <f>BQ16</f>
        <v>1480.8887406556896</v>
      </c>
      <c r="BR27" s="165">
        <f>SUM(BM27:BP27)</f>
        <v>1816.0413787563957</v>
      </c>
      <c r="BS27" s="129">
        <f>BQ27/BR27</f>
        <v>0.81544878766462092</v>
      </c>
    </row>
    <row r="28" spans="3:71" x14ac:dyDescent="0.3">
      <c r="C28" s="128"/>
      <c r="D28" s="4" t="s">
        <v>14</v>
      </c>
      <c r="E28" s="139">
        <f t="shared" si="28"/>
        <v>539.38253676259296</v>
      </c>
      <c r="F28" s="139">
        <f t="shared" si="28"/>
        <v>1016.0542001252485</v>
      </c>
      <c r="G28" s="139">
        <f t="shared" si="28"/>
        <v>0</v>
      </c>
      <c r="H28" s="139">
        <f t="shared" si="28"/>
        <v>8.8738588522656432</v>
      </c>
      <c r="I28" s="120">
        <f>I17</f>
        <v>1108</v>
      </c>
      <c r="J28" s="165">
        <f>SUM(E28:H28)</f>
        <v>1564.3105957401071</v>
      </c>
      <c r="K28" s="129">
        <f>I28/J28</f>
        <v>0.70829923610904311</v>
      </c>
      <c r="M28" s="128"/>
      <c r="N28" s="4" t="s">
        <v>14</v>
      </c>
      <c r="O28" s="139">
        <f t="shared" si="29"/>
        <v>461.88511443577153</v>
      </c>
      <c r="P28" s="139">
        <f t="shared" si="29"/>
        <v>842.45092352700465</v>
      </c>
      <c r="Q28" s="139">
        <f t="shared" si="29"/>
        <v>0</v>
      </c>
      <c r="R28" s="139">
        <f t="shared" si="29"/>
        <v>28.023448120618042</v>
      </c>
      <c r="S28" s="120">
        <f>S17</f>
        <v>1172.7332381057306</v>
      </c>
      <c r="T28" s="165">
        <f>SUM(O28:R28)</f>
        <v>1332.3594860833941</v>
      </c>
      <c r="U28" s="129">
        <f>S28/T28</f>
        <v>0.8801928085888433</v>
      </c>
      <c r="W28" s="128"/>
      <c r="X28" s="4" t="s">
        <v>14</v>
      </c>
      <c r="Y28" s="139">
        <f t="shared" ref="Y28:AB28" si="37">Y17*Y$20</f>
        <v>461.10086612321675</v>
      </c>
      <c r="Z28" s="139">
        <f t="shared" si="37"/>
        <v>843.26348503835186</v>
      </c>
      <c r="AA28" s="139">
        <f t="shared" si="37"/>
        <v>0</v>
      </c>
      <c r="AB28" s="139">
        <f t="shared" si="37"/>
        <v>27.818900034851946</v>
      </c>
      <c r="AC28" s="120">
        <f>AC17</f>
        <v>1242.3889058947407</v>
      </c>
      <c r="AD28" s="165">
        <f>SUM(Y28:AB28)</f>
        <v>1332.1832511964208</v>
      </c>
      <c r="AE28" s="129">
        <f>AC28/AD28</f>
        <v>0.93259610100859869</v>
      </c>
      <c r="AG28" s="128"/>
      <c r="AH28" s="4" t="s">
        <v>14</v>
      </c>
      <c r="AI28" s="139">
        <f t="shared" si="31"/>
        <v>520.87260101033382</v>
      </c>
      <c r="AJ28" s="139">
        <f t="shared" si="31"/>
        <v>957.67267975000459</v>
      </c>
      <c r="AK28" s="139">
        <f t="shared" si="31"/>
        <v>0</v>
      </c>
      <c r="AL28" s="139">
        <f t="shared" si="31"/>
        <v>31.285804580021068</v>
      </c>
      <c r="AM28" s="120">
        <f>AM17</f>
        <v>1317.3433265123847</v>
      </c>
      <c r="AN28" s="165">
        <f>SUM(AI28:AL28)</f>
        <v>1509.8310853403593</v>
      </c>
      <c r="AO28" s="129">
        <f>AM28/AN28</f>
        <v>0.87251040152972981</v>
      </c>
      <c r="AQ28" s="128"/>
      <c r="AR28" s="4" t="s">
        <v>14</v>
      </c>
      <c r="AS28" s="139">
        <f t="shared" si="32"/>
        <v>553.81815541620392</v>
      </c>
      <c r="AT28" s="139">
        <f t="shared" si="32"/>
        <v>1022.0687414892213</v>
      </c>
      <c r="AU28" s="139">
        <f t="shared" si="32"/>
        <v>0</v>
      </c>
      <c r="AV28" s="139">
        <f t="shared" si="32"/>
        <v>33.101449051446998</v>
      </c>
      <c r="AW28" s="120">
        <f>AW17</f>
        <v>1398.0016976238194</v>
      </c>
      <c r="AX28" s="165">
        <f>SUM(AS28:AV28)</f>
        <v>1608.9883459568721</v>
      </c>
      <c r="AY28" s="129">
        <f>AW28/AX28</f>
        <v>0.86886999594296122</v>
      </c>
      <c r="BA28" s="128"/>
      <c r="BB28" s="4" t="s">
        <v>14</v>
      </c>
      <c r="BC28" s="139">
        <f t="shared" si="33"/>
        <v>589.30347275759414</v>
      </c>
      <c r="BD28" s="139">
        <f t="shared" si="33"/>
        <v>1091.4598546477862</v>
      </c>
      <c r="BE28" s="139">
        <f t="shared" si="33"/>
        <v>0</v>
      </c>
      <c r="BF28" s="139">
        <f t="shared" si="33"/>
        <v>35.052314813992716</v>
      </c>
      <c r="BG28" s="120">
        <f>BG17</f>
        <v>1484.8003122791824</v>
      </c>
      <c r="BH28" s="165">
        <f>SUM(BC28:BF28)</f>
        <v>1715.8156422193731</v>
      </c>
      <c r="BI28" s="129">
        <f>BG28/BH28</f>
        <v>0.86536121698868707</v>
      </c>
      <c r="BK28" s="128"/>
      <c r="BL28" s="4" t="s">
        <v>14</v>
      </c>
      <c r="BM28" s="139">
        <f t="shared" si="34"/>
        <v>665.50440007597945</v>
      </c>
      <c r="BN28" s="139">
        <f t="shared" si="34"/>
        <v>1236.8178061752158</v>
      </c>
      <c r="BO28" s="139">
        <f t="shared" si="34"/>
        <v>0</v>
      </c>
      <c r="BP28" s="139">
        <f t="shared" si="34"/>
        <v>39.396760880514478</v>
      </c>
      <c r="BQ28" s="120">
        <f>BQ17</f>
        <v>1578.2089508716722</v>
      </c>
      <c r="BR28" s="165">
        <f>SUM(BM28:BP28)</f>
        <v>1941.7189671317096</v>
      </c>
      <c r="BS28" s="129">
        <f>BQ28/BR28</f>
        <v>0.81278958365586174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1107.9999999999998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1658.4558060242425</v>
      </c>
      <c r="Q30" s="165">
        <f>SUM(Q25:Q28)</f>
        <v>1917.8110322538562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1917.811032253856</v>
      </c>
      <c r="AB30" s="165">
        <f>SUM(AB25:AB28)</f>
        <v>1754.9305618371488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1881.7414801634091</v>
      </c>
      <c r="AK30" s="165">
        <f>SUM(AK25:AK28)</f>
        <v>2172.0689016417573</v>
      </c>
      <c r="AL30" s="165">
        <f>SUM(AL25:AL28)</f>
        <v>1989.5768224362307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2006.4115000433494</v>
      </c>
      <c r="AU30" s="165">
        <f>SUM(AU25:AU28)</f>
        <v>2313.6568174166796</v>
      </c>
      <c r="AV30" s="165">
        <f>SUM(AV25:AV28)</f>
        <v>2120.3943872219647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2140.6666703923165</v>
      </c>
      <c r="BE30" s="165">
        <f>SUM(BE25:BE28)</f>
        <v>2465.8588575838144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</v>
      </c>
      <c r="BP30" s="165">
        <f>SUM(BP25:BP28)</f>
        <v>2558.5385458951891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1.0000000000000002</v>
      </c>
      <c r="K31" s="129"/>
      <c r="M31" s="128"/>
      <c r="N31" s="120" t="s">
        <v>194</v>
      </c>
      <c r="O31" s="120">
        <f>O29/O30</f>
        <v>1</v>
      </c>
      <c r="P31" s="120">
        <f>P29/P30</f>
        <v>1</v>
      </c>
      <c r="Q31" s="120">
        <f>Q29/Q30</f>
        <v>0.99999999999999989</v>
      </c>
      <c r="R31" s="120">
        <f>R29/R30</f>
        <v>1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1</v>
      </c>
      <c r="AB31" s="120">
        <f>AB29/AB30</f>
        <v>0.99999999999999989</v>
      </c>
      <c r="AE31" s="129"/>
      <c r="AG31" s="128"/>
      <c r="AH31" s="120" t="s">
        <v>194</v>
      </c>
      <c r="AI31" s="120">
        <f>AI29/AI30</f>
        <v>1</v>
      </c>
      <c r="AJ31" s="120">
        <f>AJ29/AJ30</f>
        <v>0.99999999999999989</v>
      </c>
      <c r="AK31" s="120">
        <f>AK29/AK30</f>
        <v>1</v>
      </c>
      <c r="AL31" s="120">
        <f>AL29/AL30</f>
        <v>1</v>
      </c>
      <c r="AO31" s="129"/>
      <c r="AQ31" s="128"/>
      <c r="AR31" s="120" t="s">
        <v>194</v>
      </c>
      <c r="AS31" s="120">
        <f>AS29/AS30</f>
        <v>1</v>
      </c>
      <c r="AT31" s="120">
        <f>AT29/AT30</f>
        <v>1</v>
      </c>
      <c r="AU31" s="120">
        <f>AU29/AU30</f>
        <v>0.99999999999999978</v>
      </c>
      <c r="AV31" s="120">
        <f>AV29/AV30</f>
        <v>0.99999999999999978</v>
      </c>
      <c r="AY31" s="129"/>
      <c r="BA31" s="128"/>
      <c r="BB31" s="120" t="s">
        <v>194</v>
      </c>
      <c r="BC31" s="120">
        <f>BC29/BC30</f>
        <v>1</v>
      </c>
      <c r="BD31" s="120">
        <f>BD29/BD30</f>
        <v>1.0000000000000002</v>
      </c>
      <c r="BE31" s="120">
        <f>BE29/BE30</f>
        <v>1.0000000000000002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1.0000000000000002</v>
      </c>
      <c r="BP31" s="120">
        <f>BP29/BP30</f>
        <v>0.99999999999999978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1010.9339523330704</v>
      </c>
      <c r="F36" s="139">
        <f t="shared" si="38"/>
        <v>0</v>
      </c>
      <c r="G36" s="139">
        <f t="shared" si="38"/>
        <v>587.022430319573</v>
      </c>
      <c r="H36" s="139">
        <f t="shared" si="38"/>
        <v>452.04361734735687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429.78873555639245</v>
      </c>
      <c r="P36" s="139">
        <f t="shared" ref="P36:R36" si="39">P25*$U25</f>
        <v>0</v>
      </c>
      <c r="Q36" s="139">
        <f t="shared" si="39"/>
        <v>1048.2217094705345</v>
      </c>
      <c r="R36" s="139">
        <f t="shared" si="39"/>
        <v>708.73610612435311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460.77323719586076</v>
      </c>
      <c r="Z36" s="139">
        <f t="shared" ref="Z36:AB36" si="40">Z25*$AE25</f>
        <v>0</v>
      </c>
      <c r="AA36" s="139">
        <f t="shared" si="40"/>
        <v>1117.6002089376691</v>
      </c>
      <c r="AB36" s="139">
        <f t="shared" si="40"/>
        <v>755.56735594648262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494.02760088865188</v>
      </c>
      <c r="AJ36" s="139">
        <f t="shared" ref="AJ36:AL36" si="41">AJ25*$AO25</f>
        <v>0</v>
      </c>
      <c r="AK36" s="139">
        <f t="shared" si="41"/>
        <v>1191.8479329955876</v>
      </c>
      <c r="AL36" s="139">
        <f t="shared" si="41"/>
        <v>806.50850607802715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530.03213992758572</v>
      </c>
      <c r="AT36" s="139">
        <f t="shared" ref="AT36:AV36" si="42">AT25*$AY25</f>
        <v>0</v>
      </c>
      <c r="AU36" s="139">
        <f t="shared" si="42"/>
        <v>1271.8657981433139</v>
      </c>
      <c r="AV36" s="139">
        <f t="shared" si="42"/>
        <v>861.0412267250066</v>
      </c>
      <c r="AW36" s="120">
        <f>AW25</f>
        <v>2662.939164795906</v>
      </c>
      <c r="AX36" s="165">
        <f>SUM(AS36:AV36)</f>
        <v>2662.9391647959064</v>
      </c>
      <c r="AY36" s="129">
        <f>AW36/AX36</f>
        <v>0.99999999999999978</v>
      </c>
      <c r="BA36" s="128"/>
      <c r="BB36" s="4" t="s">
        <v>11</v>
      </c>
      <c r="BC36" s="139">
        <f>BC25*$BI25</f>
        <v>568.90253453252308</v>
      </c>
      <c r="BD36" s="139">
        <f t="shared" ref="BD36:BF36" si="43">BD25*$BI25</f>
        <v>0</v>
      </c>
      <c r="BE36" s="139">
        <f t="shared" si="43"/>
        <v>1357.9089509337737</v>
      </c>
      <c r="BF36" s="139">
        <f t="shared" si="43"/>
        <v>919.72394960985832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610.86632387027237</v>
      </c>
      <c r="BN36" s="139">
        <f t="shared" ref="BN36:BP36" si="44">BN25*$BS25</f>
        <v>0</v>
      </c>
      <c r="BO36" s="139">
        <f t="shared" si="44"/>
        <v>1450.4336036934303</v>
      </c>
      <c r="BP36" s="139">
        <f t="shared" si="44"/>
        <v>982.87365185561032</v>
      </c>
      <c r="BQ36" s="120">
        <f>BQ25</f>
        <v>3044.1735794193137</v>
      </c>
      <c r="BR36" s="165">
        <f>SUM(BM36:BP36)</f>
        <v>3044.1735794193128</v>
      </c>
      <c r="BS36" s="129">
        <f>BQ36/BR36</f>
        <v>1.0000000000000002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125.43884333748159</v>
      </c>
      <c r="G37" s="139">
        <f t="shared" si="38"/>
        <v>796.92434473938658</v>
      </c>
      <c r="H37" s="139">
        <f t="shared" si="38"/>
        <v>1127.6368119231317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34.82212540387372</v>
      </c>
      <c r="Q37" s="139">
        <f t="shared" si="45"/>
        <v>959.65666872001589</v>
      </c>
      <c r="R37" s="139">
        <f t="shared" si="45"/>
        <v>1192.2677570273906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37.468799971340268</v>
      </c>
      <c r="AA37" s="139">
        <f t="shared" si="46"/>
        <v>1024.1764580189488</v>
      </c>
      <c r="AB37" s="139">
        <f t="shared" si="46"/>
        <v>1272.2955440897231</v>
      </c>
      <c r="AC37" s="120">
        <f>AC26</f>
        <v>2333.9408020800124</v>
      </c>
      <c r="AD37" s="165">
        <f>SUM(Y37:AB37)</f>
        <v>2333.940802080012</v>
      </c>
      <c r="AE37" s="129">
        <f>AC37/AD37</f>
        <v>1.0000000000000002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40.415588077835991</v>
      </c>
      <c r="AK37" s="139">
        <f t="shared" si="47"/>
        <v>1092.964574540835</v>
      </c>
      <c r="AL37" s="139">
        <f t="shared" si="47"/>
        <v>1359.0038773435958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43.559463640888112</v>
      </c>
      <c r="AU37" s="139">
        <f t="shared" si="48"/>
        <v>1167.2982211191559</v>
      </c>
      <c r="AV37" s="139">
        <f t="shared" si="48"/>
        <v>1452.0814800358621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46.959691214840106</v>
      </c>
      <c r="BE37" s="139">
        <f t="shared" si="49"/>
        <v>1247.275474357215</v>
      </c>
      <c r="BF37" s="139">
        <f t="shared" si="49"/>
        <v>1552.3002695040996</v>
      </c>
      <c r="BG37" s="120">
        <f>BG26</f>
        <v>2846.535435076155</v>
      </c>
      <c r="BH37" s="165">
        <f>SUM(BC37:BF37)</f>
        <v>2846.5354350761545</v>
      </c>
      <c r="BI37" s="129">
        <f>BG37/BH37</f>
        <v>1.0000000000000002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50.636844424678905</v>
      </c>
      <c r="BO37" s="139">
        <f t="shared" si="50"/>
        <v>1333.3268924181382</v>
      </c>
      <c r="BP37" s="139">
        <f t="shared" si="50"/>
        <v>1660.2098425764966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362.12840390956416</v>
      </c>
      <c r="F38" s="139">
        <f t="shared" si="38"/>
        <v>683.12022235489565</v>
      </c>
      <c r="G38" s="139">
        <f t="shared" si="38"/>
        <v>8.7513737355402519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380.11386775864673</v>
      </c>
      <c r="P38" s="139">
        <f t="shared" si="51"/>
        <v>694.28681280428179</v>
      </c>
      <c r="Q38" s="139">
        <f t="shared" si="51"/>
        <v>38.58278410598345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401.16941579941437</v>
      </c>
      <c r="Z38" s="139">
        <f t="shared" si="52"/>
        <v>734.6994765490839</v>
      </c>
      <c r="AA38" s="139">
        <f t="shared" si="52"/>
        <v>40.495687018047754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423.0604976016042</v>
      </c>
      <c r="AJ38" s="139">
        <f t="shared" si="53"/>
        <v>778.93751053704489</v>
      </c>
      <c r="AK38" s="139">
        <f t="shared" si="53"/>
        <v>42.477000097337701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446.97512993028312</v>
      </c>
      <c r="AT38" s="139">
        <f t="shared" si="54"/>
        <v>826.05855664745354</v>
      </c>
      <c r="AU38" s="139">
        <f t="shared" si="54"/>
        <v>44.637942696255244</v>
      </c>
      <c r="AV38" s="139">
        <f t="shared" si="54"/>
        <v>0</v>
      </c>
      <c r="AW38" s="120">
        <f>AW27</f>
        <v>1317.6716292739918</v>
      </c>
      <c r="AX38" s="165">
        <f>SUM(AS38:AV38)</f>
        <v>1317.671629273992</v>
      </c>
      <c r="AY38" s="129">
        <f>AW38/AX38</f>
        <v>0.99999999999999978</v>
      </c>
      <c r="BA38" s="128"/>
      <c r="BB38" s="4" t="s">
        <v>13</v>
      </c>
      <c r="BC38" s="139">
        <f t="shared" ref="BC38:BF38" si="55">BC27*$BI27</f>
        <v>472.6814875427516</v>
      </c>
      <c r="BD38" s="139">
        <f t="shared" si="55"/>
        <v>876.7018380136002</v>
      </c>
      <c r="BE38" s="139">
        <f t="shared" si="55"/>
        <v>46.955136055558114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1396.3384616119099</v>
      </c>
      <c r="BI38" s="129">
        <f>BG38/BH38</f>
        <v>0.99999999999999989</v>
      </c>
      <c r="BK38" s="128"/>
      <c r="BL38" s="4" t="s">
        <v>13</v>
      </c>
      <c r="BM38" s="139">
        <f t="shared" ref="BM38:BP38" si="56">BM27*$BS27</f>
        <v>500.31446901664305</v>
      </c>
      <c r="BN38" s="139">
        <f t="shared" si="56"/>
        <v>931.13449964923313</v>
      </c>
      <c r="BO38" s="139">
        <f t="shared" si="56"/>
        <v>49.43977198981333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382.04423875950243</v>
      </c>
      <c r="F39" s="139">
        <f t="shared" si="38"/>
        <v>719.67041379409829</v>
      </c>
      <c r="G39" s="139">
        <f t="shared" si="38"/>
        <v>0</v>
      </c>
      <c r="H39" s="139">
        <f t="shared" si="38"/>
        <v>6.2853474463992249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406.54795612060104</v>
      </c>
      <c r="P39" s="139">
        <f t="shared" si="57"/>
        <v>741.51924447749911</v>
      </c>
      <c r="Q39" s="139">
        <f t="shared" si="57"/>
        <v>0</v>
      </c>
      <c r="R39" s="139">
        <f t="shared" si="57"/>
        <v>24.666037507630538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430.02086991819976</v>
      </c>
      <c r="Z39" s="139">
        <f t="shared" si="58"/>
        <v>786.42423826968979</v>
      </c>
      <c r="AA39" s="139">
        <f t="shared" si="58"/>
        <v>0</v>
      </c>
      <c r="AB39" s="139">
        <f t="shared" si="58"/>
        <v>25.943797706850894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454.46676225336114</v>
      </c>
      <c r="AJ39" s="139">
        <f t="shared" si="59"/>
        <v>835.5793743427289</v>
      </c>
      <c r="AK39" s="139">
        <f t="shared" si="59"/>
        <v>0</v>
      </c>
      <c r="AL39" s="139">
        <f t="shared" si="59"/>
        <v>27.29718991629484</v>
      </c>
      <c r="AM39" s="120">
        <f>AM28</f>
        <v>1317.3433265123847</v>
      </c>
      <c r="AN39" s="165">
        <f>SUM(AI39:AL39)</f>
        <v>1317.3433265123849</v>
      </c>
      <c r="AO39" s="129">
        <f>AM39/AN39</f>
        <v>0.99999999999999978</v>
      </c>
      <c r="AQ39" s="128"/>
      <c r="AR39" s="4" t="s">
        <v>14</v>
      </c>
      <c r="AS39" s="139">
        <f t="shared" ref="AS39:AV39" si="60">AS28*$AY28</f>
        <v>481.19597844961538</v>
      </c>
      <c r="AT39" s="139">
        <f t="shared" si="60"/>
        <v>888.04486327116717</v>
      </c>
      <c r="AU39" s="139">
        <f t="shared" si="60"/>
        <v>0</v>
      </c>
      <c r="AV39" s="139">
        <f t="shared" si="60"/>
        <v>28.760855903036891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509.96037036117127</v>
      </c>
      <c r="BD39" s="139">
        <f t="shared" si="61"/>
        <v>944.50702811230371</v>
      </c>
      <c r="BE39" s="139">
        <f t="shared" si="61"/>
        <v>0</v>
      </c>
      <c r="BF39" s="139">
        <f t="shared" si="61"/>
        <v>30.332913805707321</v>
      </c>
      <c r="BG39" s="120">
        <f>BG28</f>
        <v>1484.8003122791824</v>
      </c>
      <c r="BH39" s="165">
        <f>SUM(BC39:BF39)</f>
        <v>1484.8003122791822</v>
      </c>
      <c r="BI39" s="129">
        <f>BG39/BH39</f>
        <v>1.0000000000000002</v>
      </c>
      <c r="BK39" s="128"/>
      <c r="BL39" s="4" t="s">
        <v>14</v>
      </c>
      <c r="BM39" s="139">
        <f t="shared" ref="BM39:BP39" si="62">BM28*$BS28</f>
        <v>540.91504425889934</v>
      </c>
      <c r="BN39" s="139">
        <f t="shared" si="62"/>
        <v>1005.2726297393099</v>
      </c>
      <c r="BO39" s="139">
        <f t="shared" si="62"/>
        <v>0</v>
      </c>
      <c r="BP39" s="139">
        <f t="shared" si="62"/>
        <v>32.021276873462902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1755.1065950021368</v>
      </c>
      <c r="F41" s="165">
        <f>SUM(F36:F39)</f>
        <v>1528.2294794864756</v>
      </c>
      <c r="G41" s="165">
        <f>SUM(G36:G39)</f>
        <v>1392.6981487945</v>
      </c>
      <c r="H41" s="165">
        <f>SUM(H36:H39)</f>
        <v>1585.9657767168881</v>
      </c>
      <c r="K41" s="129"/>
      <c r="M41" s="128"/>
      <c r="N41" s="120" t="s">
        <v>195</v>
      </c>
      <c r="O41" s="165">
        <f>SUM(O36:O39)</f>
        <v>1216.4505594356401</v>
      </c>
      <c r="P41" s="165">
        <f>SUM(P36:P39)</f>
        <v>1470.6281826856548</v>
      </c>
      <c r="Q41" s="165">
        <f>SUM(Q36:Q39)</f>
        <v>2046.4611622965338</v>
      </c>
      <c r="R41" s="165">
        <f>SUM(R36:R39)</f>
        <v>1925.6699006593742</v>
      </c>
      <c r="U41" s="129"/>
      <c r="W41" s="128"/>
      <c r="X41" s="120" t="s">
        <v>195</v>
      </c>
      <c r="Y41" s="165">
        <f>SUM(Y36:Y39)</f>
        <v>1291.9635229134749</v>
      </c>
      <c r="Z41" s="165">
        <f>SUM(Z36:Z39)</f>
        <v>1558.5925147901139</v>
      </c>
      <c r="AA41" s="165">
        <f>SUM(AA36:AA39)</f>
        <v>2182.2723539746657</v>
      </c>
      <c r="AB41" s="165">
        <f>SUM(AB36:AB39)</f>
        <v>2053.8066977430567</v>
      </c>
      <c r="AE41" s="129"/>
      <c r="AG41" s="128"/>
      <c r="AH41" s="120" t="s">
        <v>195</v>
      </c>
      <c r="AI41" s="165">
        <f>SUM(AI36:AI39)</f>
        <v>1371.5548607436172</v>
      </c>
      <c r="AJ41" s="165">
        <f>SUM(AJ36:AJ39)</f>
        <v>1654.9324729576097</v>
      </c>
      <c r="AK41" s="165">
        <f>SUM(AK36:AK39)</f>
        <v>2327.28950763376</v>
      </c>
      <c r="AL41" s="165">
        <f>SUM(AL36:AL39)</f>
        <v>2192.8095733379178</v>
      </c>
      <c r="AO41" s="129"/>
      <c r="AQ41" s="128"/>
      <c r="AR41" s="120" t="s">
        <v>195</v>
      </c>
      <c r="AS41" s="165">
        <f>SUM(AS36:AS39)</f>
        <v>1458.203248307484</v>
      </c>
      <c r="AT41" s="165">
        <f>SUM(AT36:AT39)</f>
        <v>1757.6628835595088</v>
      </c>
      <c r="AU41" s="165">
        <f>SUM(AU36:AU39)</f>
        <v>2483.8019619587253</v>
      </c>
      <c r="AV41" s="165">
        <f>SUM(AV36:AV39)</f>
        <v>2341.8835626639056</v>
      </c>
      <c r="AY41" s="129"/>
      <c r="BA41" s="128"/>
      <c r="BB41" s="120" t="s">
        <v>195</v>
      </c>
      <c r="BC41" s="165">
        <f>SUM(BC36:BC39)</f>
        <v>1551.5443924364461</v>
      </c>
      <c r="BD41" s="165">
        <f>SUM(BD36:BD39)</f>
        <v>1868.168557340744</v>
      </c>
      <c r="BE41" s="165">
        <f>SUM(BE36:BE39)</f>
        <v>2652.1395613465465</v>
      </c>
      <c r="BF41" s="165">
        <f>SUM(BF36:BF39)</f>
        <v>2502.3571329196652</v>
      </c>
      <c r="BI41" s="129"/>
      <c r="BK41" s="128"/>
      <c r="BL41" s="120" t="s">
        <v>195</v>
      </c>
      <c r="BM41" s="165">
        <f>SUM(BM36:BM39)</f>
        <v>1652.0958371458148</v>
      </c>
      <c r="BN41" s="165">
        <f>SUM(BN36:BN39)</f>
        <v>1987.0439738132218</v>
      </c>
      <c r="BO41" s="165">
        <f>SUM(BO36:BO39)</f>
        <v>2833.2002681013819</v>
      </c>
      <c r="BP41" s="165">
        <f>SUM(BP36:BP39)</f>
        <v>2675.1047713055696</v>
      </c>
      <c r="BS41" s="129"/>
    </row>
    <row r="42" spans="3:71" x14ac:dyDescent="0.3">
      <c r="C42" s="128"/>
      <c r="D42" s="120" t="s">
        <v>194</v>
      </c>
      <c r="E42" s="120">
        <f>E40/E41</f>
        <v>1.1680202250037719</v>
      </c>
      <c r="F42" s="120">
        <f>F40/F41</f>
        <v>1.3414215780530898</v>
      </c>
      <c r="G42" s="120">
        <f>G40/G41</f>
        <v>0.75680433761783028</v>
      </c>
      <c r="H42" s="120">
        <f>H40/H41</f>
        <v>0.69862793779426546</v>
      </c>
      <c r="K42" s="129"/>
      <c r="M42" s="128"/>
      <c r="N42" s="120" t="s">
        <v>194</v>
      </c>
      <c r="O42" s="120">
        <f>O40/O41</f>
        <v>1.0917109574745676</v>
      </c>
      <c r="P42" s="120">
        <f>P40/P41</f>
        <v>1.1277193144738853</v>
      </c>
      <c r="Q42" s="120">
        <f>Q40/Q41</f>
        <v>0.93713531807351436</v>
      </c>
      <c r="R42" s="120">
        <f>R40/R41</f>
        <v>0.91133509499018384</v>
      </c>
      <c r="U42" s="129"/>
      <c r="W42" s="128"/>
      <c r="X42" s="120" t="s">
        <v>194</v>
      </c>
      <c r="Y42" s="120">
        <f>Y40/Y41</f>
        <v>1.0279023992621619</v>
      </c>
      <c r="Z42" s="120">
        <f>Z40/Z41</f>
        <v>1.0640727388887636</v>
      </c>
      <c r="AA42" s="120">
        <f>AA40/AA41</f>
        <v>0.87881378727126558</v>
      </c>
      <c r="AB42" s="120">
        <f>AB40/AB41</f>
        <v>0.85447698839703601</v>
      </c>
      <c r="AE42" s="129"/>
      <c r="AG42" s="128"/>
      <c r="AH42" s="120" t="s">
        <v>194</v>
      </c>
      <c r="AI42" s="120">
        <f>AI40/AI41</f>
        <v>1.0959818330682869</v>
      </c>
      <c r="AJ42" s="120">
        <f>AJ40/AJ41</f>
        <v>1.1370503092494511</v>
      </c>
      <c r="AK42" s="120">
        <f>AK40/AK41</f>
        <v>0.9333041267608253</v>
      </c>
      <c r="AL42" s="120">
        <f>AL40/AL41</f>
        <v>0.90731855908841008</v>
      </c>
      <c r="AO42" s="129"/>
      <c r="AQ42" s="128"/>
      <c r="AR42" s="120" t="s">
        <v>194</v>
      </c>
      <c r="AS42" s="120">
        <f>AS40/AS41</f>
        <v>1.0979875087138857</v>
      </c>
      <c r="AT42" s="120">
        <f>AT40/AT41</f>
        <v>1.1415223697391224</v>
      </c>
      <c r="AU42" s="120">
        <f>AU40/AU41</f>
        <v>0.93149810365401686</v>
      </c>
      <c r="AV42" s="120">
        <f>AV40/AV41</f>
        <v>0.90542263544905022</v>
      </c>
      <c r="AY42" s="129"/>
      <c r="BA42" s="128"/>
      <c r="BB42" s="120" t="s">
        <v>194</v>
      </c>
      <c r="BC42" s="120">
        <f>BC40/BC41</f>
        <v>1.0999092406278312</v>
      </c>
      <c r="BD42" s="120">
        <f>BD40/BD41</f>
        <v>1.1458637722922937</v>
      </c>
      <c r="BE42" s="120">
        <f>BE40/BE41</f>
        <v>0.92976210359452083</v>
      </c>
      <c r="BF42" s="120">
        <f>BF40/BF41</f>
        <v>0.90359847994355869</v>
      </c>
      <c r="BI42" s="129"/>
      <c r="BK42" s="128"/>
      <c r="BL42" s="120" t="s">
        <v>194</v>
      </c>
      <c r="BM42" s="120">
        <f>BM40/BM41</f>
        <v>1.1684300539942283</v>
      </c>
      <c r="BN42" s="120">
        <f>BN40/BN41</f>
        <v>1.2196797150671905</v>
      </c>
      <c r="BO42" s="120">
        <f>BO40/BO41</f>
        <v>0.98426438814705774</v>
      </c>
      <c r="BP42" s="120">
        <f>BP40/BP41</f>
        <v>0.95642554764182508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1180.7913024680252</v>
      </c>
      <c r="F47" s="139">
        <f t="shared" ref="F47:H47" si="63">F36*F$42</f>
        <v>0</v>
      </c>
      <c r="G47" s="139">
        <f t="shared" si="63"/>
        <v>444.26112154481336</v>
      </c>
      <c r="H47" s="139">
        <f t="shared" si="63"/>
        <v>315.81030018044396</v>
      </c>
      <c r="I47" s="120">
        <f>I36</f>
        <v>2050</v>
      </c>
      <c r="J47" s="165">
        <f>SUM(E47:H47)</f>
        <v>1940.8627241932822</v>
      </c>
      <c r="K47" s="129">
        <f>I47/J47</f>
        <v>1.0562313214872425</v>
      </c>
      <c r="L47" s="150"/>
      <c r="M47" s="128"/>
      <c r="N47" s="4" t="s">
        <v>11</v>
      </c>
      <c r="O47" s="139">
        <f>O36*O$42</f>
        <v>469.20507200605294</v>
      </c>
      <c r="P47" s="139">
        <f t="shared" ref="P47:R47" si="64">P36*P$42</f>
        <v>0</v>
      </c>
      <c r="Q47" s="139">
        <f t="shared" si="64"/>
        <v>982.32558511623233</v>
      </c>
      <c r="R47" s="139">
        <f t="shared" si="64"/>
        <v>645.89608659781038</v>
      </c>
      <c r="S47" s="120">
        <f>S36</f>
        <v>2186.7465511512801</v>
      </c>
      <c r="T47" s="165">
        <f>SUM(O47:R47)</f>
        <v>2097.4267437200956</v>
      </c>
      <c r="U47" s="129">
        <f>S47/T47</f>
        <v>1.0425854241148669</v>
      </c>
      <c r="W47" s="128"/>
      <c r="X47" s="4" t="s">
        <v>11</v>
      </c>
      <c r="Y47" s="139">
        <f>Y36*Y$42</f>
        <v>473.6299160294185</v>
      </c>
      <c r="Z47" s="139">
        <f t="shared" ref="Z47:AB47" si="65">Z36*Z$42</f>
        <v>0</v>
      </c>
      <c r="AA47" s="139">
        <f t="shared" si="65"/>
        <v>982.16247227167071</v>
      </c>
      <c r="AB47" s="139">
        <f t="shared" si="65"/>
        <v>645.61491884026179</v>
      </c>
      <c r="AC47" s="120">
        <f>AC36</f>
        <v>2333.9408020800124</v>
      </c>
      <c r="AD47" s="165">
        <f>SUM(Y47:AB47)</f>
        <v>2101.4073071413509</v>
      </c>
      <c r="AE47" s="129">
        <f>AC47/AD47</f>
        <v>1.1106560799272125</v>
      </c>
      <c r="AG47" s="128"/>
      <c r="AH47" s="4" t="s">
        <v>11</v>
      </c>
      <c r="AI47" s="139">
        <f>AI36*AI$42</f>
        <v>541.44527560827271</v>
      </c>
      <c r="AJ47" s="139">
        <f t="shared" ref="AJ47:AL47" si="66">AJ36*AJ$42</f>
        <v>0</v>
      </c>
      <c r="AK47" s="139">
        <f t="shared" si="66"/>
        <v>1112.3565943361416</v>
      </c>
      <c r="AL47" s="139">
        <f t="shared" si="66"/>
        <v>731.76013562726177</v>
      </c>
      <c r="AM47" s="120">
        <f>AM36</f>
        <v>2492.3840399622668</v>
      </c>
      <c r="AN47" s="165">
        <f>SUM(AI47:AL47)</f>
        <v>2385.5620055716759</v>
      </c>
      <c r="AO47" s="129">
        <f>AM47/AN47</f>
        <v>1.0447785612535325</v>
      </c>
      <c r="BA47" s="128"/>
      <c r="BB47" s="4" t="s">
        <v>11</v>
      </c>
      <c r="BC47" s="139">
        <f>BC36*BC$42</f>
        <v>625.74115474891596</v>
      </c>
      <c r="BD47" s="139">
        <f t="shared" ref="BD47:BF47" si="67">BD36*BD$42</f>
        <v>0</v>
      </c>
      <c r="BE47" s="139">
        <f t="shared" si="67"/>
        <v>1262.5322827100144</v>
      </c>
      <c r="BF47" s="139">
        <f t="shared" si="67"/>
        <v>831.06116283515416</v>
      </c>
      <c r="BG47" s="120">
        <f>BG36</f>
        <v>2846.535435076155</v>
      </c>
      <c r="BH47" s="165">
        <f>SUM(BC47:BF47)</f>
        <v>2719.3346002940843</v>
      </c>
      <c r="BI47" s="129">
        <f>BG47/BH47</f>
        <v>1.0467764558169173</v>
      </c>
      <c r="BK47" s="128"/>
      <c r="BL47" s="4" t="s">
        <v>11</v>
      </c>
      <c r="BM47" s="139">
        <f>BM36*BM$42</f>
        <v>713.75457178299803</v>
      </c>
      <c r="BN47" s="139">
        <f t="shared" ref="BN47:BP47" si="68">BN36*BN$42</f>
        <v>0</v>
      </c>
      <c r="BO47" s="139">
        <f t="shared" si="68"/>
        <v>1427.6101434872462</v>
      </c>
      <c r="BP47" s="139">
        <f t="shared" si="68"/>
        <v>940.04547073872266</v>
      </c>
      <c r="BQ47" s="120">
        <f>BQ36</f>
        <v>3044.1735794193137</v>
      </c>
      <c r="BR47" s="165">
        <f>SUM(BM47:BP47)</f>
        <v>3081.4101860089668</v>
      </c>
      <c r="BS47" s="129">
        <f>BQ47/BR47</f>
        <v>0.98791572548220796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168.26637117891886</v>
      </c>
      <c r="G48" s="139">
        <f t="shared" si="69"/>
        <v>603.1158008520149</v>
      </c>
      <c r="H48" s="139">
        <f t="shared" si="69"/>
        <v>787.79858049475752</v>
      </c>
      <c r="I48" s="120">
        <f>I37</f>
        <v>2050</v>
      </c>
      <c r="J48" s="165">
        <f>SUM(E48:H48)</f>
        <v>1559.1807525256913</v>
      </c>
      <c r="K48" s="129">
        <f>I48/J48</f>
        <v>1.3147930390233709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39.269583388980138</v>
      </c>
      <c r="Q48" s="139">
        <f t="shared" si="70"/>
        <v>899.32815748230132</v>
      </c>
      <c r="R48" s="139">
        <f t="shared" si="70"/>
        <v>1086.5554496042905</v>
      </c>
      <c r="S48" s="120">
        <f>S37</f>
        <v>2186.7465511512801</v>
      </c>
      <c r="T48" s="165">
        <f>SUM(O48:R48)</f>
        <v>2025.153190475572</v>
      </c>
      <c r="U48" s="129">
        <f>S48/T48</f>
        <v>1.079793154135545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39.869528608379269</v>
      </c>
      <c r="AA48" s="139">
        <f t="shared" si="71"/>
        <v>900.06039190570266</v>
      </c>
      <c r="AB48" s="139">
        <f t="shared" si="71"/>
        <v>1087.147264864755</v>
      </c>
      <c r="AC48" s="120">
        <f>AC37</f>
        <v>2333.9408020800124</v>
      </c>
      <c r="AD48" s="165">
        <f>SUM(Y48:AB48)</f>
        <v>2027.0771853788369</v>
      </c>
      <c r="AE48" s="129">
        <f>AC48/AD48</f>
        <v>1.1513823049830372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45.954556922401842</v>
      </c>
      <c r="AK48" s="139">
        <f t="shared" si="72"/>
        <v>1020.0683478223509</v>
      </c>
      <c r="AL48" s="139">
        <f t="shared" si="72"/>
        <v>1233.0494397869538</v>
      </c>
      <c r="AM48" s="120">
        <f>AM37</f>
        <v>2492.3840399622668</v>
      </c>
      <c r="AN48" s="165">
        <f>SUM(AI48:AL48)</f>
        <v>2299.0723445317067</v>
      </c>
      <c r="AO48" s="129">
        <f>AM48/AN48</f>
        <v>1.0840824760866477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53.809408921117971</v>
      </c>
      <c r="BE48" s="139">
        <f t="shared" si="73"/>
        <v>1159.6694688002181</v>
      </c>
      <c r="BF48" s="139">
        <f t="shared" si="73"/>
        <v>1402.6561639398808</v>
      </c>
      <c r="BG48" s="120">
        <f>BG37</f>
        <v>2846.535435076155</v>
      </c>
      <c r="BH48" s="165">
        <f>SUM(BC48:BF48)</f>
        <v>2616.1350416612167</v>
      </c>
      <c r="BI48" s="129">
        <f>BG48/BH48</f>
        <v>1.0880689986357266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61.760731979794024</v>
      </c>
      <c r="BO48" s="139">
        <f t="shared" si="74"/>
        <v>1312.3461779659567</v>
      </c>
      <c r="BP48" s="139">
        <f t="shared" si="74"/>
        <v>1587.8671078865739</v>
      </c>
      <c r="BQ48" s="120">
        <f>BQ37</f>
        <v>3044.1735794193137</v>
      </c>
      <c r="BR48" s="165">
        <f>SUM(BM48:BP48)</f>
        <v>2961.9740178323245</v>
      </c>
      <c r="BS48" s="129">
        <f>BQ48/BR48</f>
        <v>1.0277516146637726</v>
      </c>
    </row>
    <row r="49" spans="3:71" x14ac:dyDescent="0.3">
      <c r="C49" s="128"/>
      <c r="D49" s="4" t="s">
        <v>13</v>
      </c>
      <c r="E49" s="139">
        <f t="shared" ref="E49:H49" si="75">E38*E$42</f>
        <v>422.97329981470591</v>
      </c>
      <c r="F49" s="139">
        <f t="shared" si="75"/>
        <v>916.35220667128169</v>
      </c>
      <c r="G49" s="139">
        <f t="shared" si="75"/>
        <v>6.623077603171617</v>
      </c>
      <c r="H49" s="139">
        <f t="shared" si="75"/>
        <v>0</v>
      </c>
      <c r="I49" s="120">
        <f>I38</f>
        <v>1054</v>
      </c>
      <c r="J49" s="165">
        <f>SUM(E49:H49)</f>
        <v>1345.9485840891593</v>
      </c>
      <c r="K49" s="129">
        <f>I49/J49</f>
        <v>0.78309083456800166</v>
      </c>
      <c r="L49" s="150"/>
      <c r="M49" s="128"/>
      <c r="N49" s="4" t="s">
        <v>13</v>
      </c>
      <c r="O49" s="139">
        <f t="shared" ref="O49:R49" si="76">O38*O$42</f>
        <v>414.97447452015336</v>
      </c>
      <c r="P49" s="139">
        <f t="shared" si="76"/>
        <v>782.96064858390343</v>
      </c>
      <c r="Q49" s="139">
        <f t="shared" si="76"/>
        <v>36.157289655322536</v>
      </c>
      <c r="R49" s="139">
        <f t="shared" si="76"/>
        <v>0</v>
      </c>
      <c r="S49" s="120">
        <f>S38</f>
        <v>1112.9834646689119</v>
      </c>
      <c r="T49" s="165">
        <f>SUM(O49:R49)</f>
        <v>1234.0924127593794</v>
      </c>
      <c r="U49" s="129">
        <f>S49/T49</f>
        <v>0.9018639553745631</v>
      </c>
      <c r="W49" s="128"/>
      <c r="X49" s="4" t="s">
        <v>13</v>
      </c>
      <c r="Y49" s="139">
        <f t="shared" ref="Y49:AB49" si="77">Y38*Y$42</f>
        <v>412.36300501081786</v>
      </c>
      <c r="Z49" s="139">
        <f t="shared" si="77"/>
        <v>781.77368427172462</v>
      </c>
      <c r="AA49" s="139">
        <f t="shared" si="77"/>
        <v>35.588168076482368</v>
      </c>
      <c r="AB49" s="139">
        <f t="shared" si="77"/>
        <v>0</v>
      </c>
      <c r="AC49" s="120">
        <f>AC38</f>
        <v>1176.364579366546</v>
      </c>
      <c r="AD49" s="165">
        <f>SUM(Y49:AB49)</f>
        <v>1229.7248573590248</v>
      </c>
      <c r="AE49" s="129">
        <f>AC49/AD49</f>
        <v>0.95660795366284124</v>
      </c>
      <c r="AG49" s="128"/>
      <c r="AH49" s="4" t="s">
        <v>13</v>
      </c>
      <c r="AI49" s="139">
        <f t="shared" ref="AI49:AL49" si="78">AI38*AI$42</f>
        <v>463.66661966018773</v>
      </c>
      <c r="AJ49" s="139">
        <f t="shared" si="78"/>
        <v>885.69113724214446</v>
      </c>
      <c r="AK49" s="139">
        <f t="shared" si="78"/>
        <v>39.643959483265256</v>
      </c>
      <c r="AL49" s="139">
        <f t="shared" si="78"/>
        <v>0</v>
      </c>
      <c r="AM49" s="120">
        <f>AM38</f>
        <v>1244.4750082359867</v>
      </c>
      <c r="AN49" s="165">
        <f>SUM(AI49:AL49)</f>
        <v>1389.0017163855975</v>
      </c>
      <c r="AO49" s="129">
        <f>AM49/AN49</f>
        <v>0.89594922278016165</v>
      </c>
      <c r="BA49" s="128"/>
      <c r="BB49" s="4" t="s">
        <v>13</v>
      </c>
      <c r="BC49" s="139">
        <f t="shared" ref="BC49:BF49" si="79">BC38*BC$42</f>
        <v>519.9067360219816</v>
      </c>
      <c r="BD49" s="139">
        <f t="shared" si="79"/>
        <v>1004.5808752818514</v>
      </c>
      <c r="BE49" s="139">
        <f t="shared" si="79"/>
        <v>43.657106073582646</v>
      </c>
      <c r="BF49" s="139">
        <f t="shared" si="79"/>
        <v>0</v>
      </c>
      <c r="BG49" s="120">
        <f>BG38</f>
        <v>1396.3384616119097</v>
      </c>
      <c r="BH49" s="165">
        <f>SUM(BC49:BF49)</f>
        <v>1568.1447173774156</v>
      </c>
      <c r="BI49" s="129">
        <f>BG49/BH49</f>
        <v>0.89043979559945408</v>
      </c>
      <c r="BK49" s="128"/>
      <c r="BL49" s="4" t="s">
        <v>13</v>
      </c>
      <c r="BM49" s="139">
        <f t="shared" ref="BM49:BP49" si="80">BM38*BM$42</f>
        <v>584.5824620472099</v>
      </c>
      <c r="BN49" s="139">
        <f t="shared" si="80"/>
        <v>1135.6858612214078</v>
      </c>
      <c r="BO49" s="139">
        <f t="shared" si="80"/>
        <v>48.661806927683664</v>
      </c>
      <c r="BP49" s="139">
        <f t="shared" si="80"/>
        <v>0</v>
      </c>
      <c r="BQ49" s="120">
        <f>BQ38</f>
        <v>1480.8887406556896</v>
      </c>
      <c r="BR49" s="165">
        <f>SUM(BM49:BP49)</f>
        <v>1768.9301301963014</v>
      </c>
      <c r="BS49" s="129">
        <f>BQ49/BR49</f>
        <v>0.83716632747464859</v>
      </c>
    </row>
    <row r="50" spans="3:71" x14ac:dyDescent="0.3">
      <c r="C50" s="128"/>
      <c r="D50" s="4" t="s">
        <v>14</v>
      </c>
      <c r="E50" s="139">
        <f t="shared" ref="E50:H50" si="81">E39*E$42</f>
        <v>446.23539771726877</v>
      </c>
      <c r="F50" s="139">
        <f t="shared" si="81"/>
        <v>965.3814221497995</v>
      </c>
      <c r="G50" s="139">
        <f t="shared" si="81"/>
        <v>0</v>
      </c>
      <c r="H50" s="139">
        <f t="shared" si="81"/>
        <v>4.3911193247983427</v>
      </c>
      <c r="I50" s="120">
        <f>I39</f>
        <v>1108</v>
      </c>
      <c r="J50" s="165">
        <f>SUM(E50:H50)</f>
        <v>1416.0079391918666</v>
      </c>
      <c r="K50" s="129">
        <f>I50/J50</f>
        <v>0.78248148850941435</v>
      </c>
      <c r="L50" s="150"/>
      <c r="M50" s="128"/>
      <c r="N50" s="4" t="s">
        <v>14</v>
      </c>
      <c r="O50" s="139">
        <f t="shared" ref="O50:R50" si="82">O39*O$42</f>
        <v>443.83285843574987</v>
      </c>
      <c r="P50" s="139">
        <f t="shared" si="82"/>
        <v>836.22557405135865</v>
      </c>
      <c r="Q50" s="139">
        <f t="shared" si="82"/>
        <v>0</v>
      </c>
      <c r="R50" s="139">
        <f t="shared" si="82"/>
        <v>22.479025635047915</v>
      </c>
      <c r="S50" s="120">
        <f>S39</f>
        <v>1172.7332381057306</v>
      </c>
      <c r="T50" s="165">
        <f>SUM(O50:R50)</f>
        <v>1302.5374581221565</v>
      </c>
      <c r="U50" s="129">
        <f>S50/T50</f>
        <v>0.9003451154459986</v>
      </c>
      <c r="W50" s="128"/>
      <c r="X50" s="4" t="s">
        <v>14</v>
      </c>
      <c r="Y50" s="139">
        <f t="shared" ref="Y50:AB50" si="83">Y39*Y$42</f>
        <v>442.01948392171954</v>
      </c>
      <c r="Z50" s="139">
        <f t="shared" si="83"/>
        <v>836.81259314413842</v>
      </c>
      <c r="AA50" s="139">
        <f t="shared" si="83"/>
        <v>0</v>
      </c>
      <c r="AB50" s="139">
        <f t="shared" si="83"/>
        <v>22.168378132131881</v>
      </c>
      <c r="AC50" s="120">
        <f>AC39</f>
        <v>1242.3889058947407</v>
      </c>
      <c r="AD50" s="165">
        <f>SUM(Y50:AB50)</f>
        <v>1301.0004551979898</v>
      </c>
      <c r="AE50" s="129">
        <f>AC50/AD50</f>
        <v>0.95494886333892215</v>
      </c>
      <c r="AG50" s="128"/>
      <c r="AH50" s="4" t="s">
        <v>14</v>
      </c>
      <c r="AI50" s="139">
        <f t="shared" ref="AI50:AL50" si="84">AI39*AI$42</f>
        <v>498.08731516304806</v>
      </c>
      <c r="AJ50" s="139">
        <f t="shared" si="84"/>
        <v>950.09578599886277</v>
      </c>
      <c r="AK50" s="139">
        <f t="shared" si="84"/>
        <v>0</v>
      </c>
      <c r="AL50" s="139">
        <f t="shared" si="84"/>
        <v>24.767247022015312</v>
      </c>
      <c r="AM50" s="120">
        <f>AM39</f>
        <v>1317.3433265123847</v>
      </c>
      <c r="AN50" s="165">
        <f>SUM(AI50:AL50)</f>
        <v>1472.9503481839261</v>
      </c>
      <c r="AO50" s="129">
        <f>AM50/AN50</f>
        <v>0.89435691307354859</v>
      </c>
      <c r="BA50" s="128"/>
      <c r="BB50" s="4" t="s">
        <v>14</v>
      </c>
      <c r="BC50" s="139">
        <f t="shared" ref="BC50:BF50" si="85">BC39*BC$42</f>
        <v>560.91012371424347</v>
      </c>
      <c r="BD50" s="139">
        <f t="shared" si="85"/>
        <v>1082.2763861893479</v>
      </c>
      <c r="BE50" s="139">
        <f t="shared" si="85"/>
        <v>0</v>
      </c>
      <c r="BF50" s="139">
        <f t="shared" si="85"/>
        <v>27.408774807096123</v>
      </c>
      <c r="BG50" s="120">
        <f>BG39</f>
        <v>1484.8003122791824</v>
      </c>
      <c r="BH50" s="165">
        <f>SUM(BC50:BF50)</f>
        <v>1670.5952847106873</v>
      </c>
      <c r="BI50" s="129">
        <f>BG50/BH50</f>
        <v>0.88878516889643877</v>
      </c>
      <c r="BK50" s="128"/>
      <c r="BL50" s="4" t="s">
        <v>14</v>
      </c>
      <c r="BM50" s="139">
        <f t="shared" ref="BM50:BP50" si="86">BM39*BM$42</f>
        <v>632.02139436971618</v>
      </c>
      <c r="BN50" s="139">
        <f t="shared" si="86"/>
        <v>1226.1106346052868</v>
      </c>
      <c r="BO50" s="139">
        <f t="shared" si="86"/>
        <v>0</v>
      </c>
      <c r="BP50" s="139">
        <f t="shared" si="86"/>
        <v>30.625967269892264</v>
      </c>
      <c r="BQ50" s="120">
        <f>BQ39</f>
        <v>1578.2089508716722</v>
      </c>
      <c r="BR50" s="165">
        <f>SUM(BM50:BP50)</f>
        <v>1888.7579962448951</v>
      </c>
      <c r="BS50" s="129">
        <f>BQ50/BR50</f>
        <v>0.83558028821551722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</v>
      </c>
      <c r="H52" s="165">
        <f>SUM(H47:H50)</f>
        <v>1107.9999999999998</v>
      </c>
      <c r="K52" s="129"/>
      <c r="M52" s="128"/>
      <c r="N52" s="120" t="s">
        <v>195</v>
      </c>
      <c r="O52" s="165">
        <f>SUM(O47:O50)</f>
        <v>1328.0124049619562</v>
      </c>
      <c r="P52" s="165">
        <f>SUM(P47:P50)</f>
        <v>1658.4558060242421</v>
      </c>
      <c r="Q52" s="165">
        <f>SUM(Q47:Q50)</f>
        <v>1917.8110322538562</v>
      </c>
      <c r="R52" s="165">
        <f>SUM(R47:R50)</f>
        <v>1754.9305618371488</v>
      </c>
      <c r="U52" s="129"/>
      <c r="W52" s="128"/>
      <c r="X52" s="120" t="s">
        <v>195</v>
      </c>
      <c r="Y52" s="165">
        <f>SUM(Y47:Y50)</f>
        <v>1328.0124049619558</v>
      </c>
      <c r="Z52" s="165">
        <f>SUM(Z47:Z50)</f>
        <v>1658.4558060242423</v>
      </c>
      <c r="AA52" s="165">
        <f>SUM(AA47:AA50)</f>
        <v>1917.8110322538557</v>
      </c>
      <c r="AB52" s="165">
        <f>SUM(AB47:AB50)</f>
        <v>1754.9305618371488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1881.7414801634091</v>
      </c>
      <c r="AK52" s="165">
        <f>SUM(AK47:AK50)</f>
        <v>2172.0689016417582</v>
      </c>
      <c r="AL52" s="165">
        <f>SUM(AL47:AL50)</f>
        <v>1989.5768224362307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2140.6666703923174</v>
      </c>
      <c r="BE52" s="165">
        <f>SUM(BE47:BE50)</f>
        <v>2465.8588575838153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2788.6181283808864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</v>
      </c>
      <c r="H53" s="120">
        <f>H51/H52</f>
        <v>1.0000000000000002</v>
      </c>
      <c r="K53" s="129"/>
      <c r="M53" s="128"/>
      <c r="N53" s="120" t="s">
        <v>194</v>
      </c>
      <c r="O53" s="120">
        <f>O51/O52</f>
        <v>0.99999999999999978</v>
      </c>
      <c r="P53" s="120">
        <f>P51/P52</f>
        <v>1.0000000000000002</v>
      </c>
      <c r="Q53" s="120">
        <f>Q51/Q52</f>
        <v>0.99999999999999989</v>
      </c>
      <c r="R53" s="120">
        <f>R51/R52</f>
        <v>0.99999999999999989</v>
      </c>
      <c r="U53" s="129"/>
      <c r="W53" s="128"/>
      <c r="X53" s="120" t="s">
        <v>194</v>
      </c>
      <c r="Y53" s="120">
        <f>Y51/Y52</f>
        <v>1.0000000000000002</v>
      </c>
      <c r="Z53" s="120">
        <f>Z51/Z52</f>
        <v>1.0000000000000002</v>
      </c>
      <c r="AA53" s="120">
        <f>AA51/AA52</f>
        <v>1.0000000000000002</v>
      </c>
      <c r="AB53" s="120">
        <f>AB51/AB52</f>
        <v>0.99999999999999989</v>
      </c>
      <c r="AE53" s="129"/>
      <c r="AG53" s="128"/>
      <c r="AH53" s="120" t="s">
        <v>194</v>
      </c>
      <c r="AI53" s="120">
        <f>AI51/AI52</f>
        <v>1</v>
      </c>
      <c r="AJ53" s="120">
        <f>AJ51/AJ52</f>
        <v>0.99999999999999989</v>
      </c>
      <c r="AK53" s="120">
        <f>AK51/AK52</f>
        <v>0.99999999999999956</v>
      </c>
      <c r="AL53" s="120">
        <f>AL51/AL52</f>
        <v>1</v>
      </c>
      <c r="AO53" s="129"/>
      <c r="BA53" s="128"/>
      <c r="BB53" s="120" t="s">
        <v>194</v>
      </c>
      <c r="BC53" s="120">
        <f>BC51/BC52</f>
        <v>1</v>
      </c>
      <c r="BD53" s="120">
        <f>BD51/BD52</f>
        <v>0.99999999999999978</v>
      </c>
      <c r="BE53" s="120">
        <f>BE51/BE52</f>
        <v>0.99999999999999978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1247.1887578064445</v>
      </c>
      <c r="F58" s="139">
        <f t="shared" ref="F58:H58" si="87">F47*$K47</f>
        <v>0</v>
      </c>
      <c r="G58" s="139">
        <f t="shared" si="87"/>
        <v>469.24251149468267</v>
      </c>
      <c r="H58" s="139">
        <f t="shared" si="87"/>
        <v>333.56873069887308</v>
      </c>
      <c r="I58" s="120">
        <f>I47</f>
        <v>2050</v>
      </c>
      <c r="J58" s="165">
        <f>SUM(E58:H58)</f>
        <v>2050.0000000000005</v>
      </c>
      <c r="K58" s="129">
        <f>I58/J58</f>
        <v>0.99999999999999978</v>
      </c>
      <c r="M58" s="128"/>
      <c r="N58" s="4" t="s">
        <v>11</v>
      </c>
      <c r="O58" s="139">
        <f>O47*$U47</f>
        <v>489.18636899427736</v>
      </c>
      <c r="P58" s="139">
        <f t="shared" ref="P58:R58" si="88">P47*$U47</f>
        <v>0</v>
      </c>
      <c r="Q58" s="139">
        <f t="shared" si="88"/>
        <v>1024.1583367772919</v>
      </c>
      <c r="R58" s="139">
        <f t="shared" si="88"/>
        <v>673.40184537971095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565.69041604753352</v>
      </c>
      <c r="AJ58" s="139">
        <f t="shared" ref="AJ58:AL58" si="89">AJ47*$AO47</f>
        <v>0</v>
      </c>
      <c r="AK58" s="139">
        <f t="shared" si="89"/>
        <v>1162.1663222313935</v>
      </c>
      <c r="AL58" s="139">
        <f t="shared" si="89"/>
        <v>764.5273016833404</v>
      </c>
      <c r="AM58" s="120">
        <f>AM47</f>
        <v>2492.3840399622668</v>
      </c>
      <c r="AN58" s="165">
        <f>SUM(AI58:AL58)</f>
        <v>2492.3840399622673</v>
      </c>
      <c r="AO58" s="129">
        <f>AM58/AN58</f>
        <v>0.99999999999999978</v>
      </c>
      <c r="BA58" s="128"/>
      <c r="BB58" s="4" t="s">
        <v>11</v>
      </c>
      <c r="BC58" s="139">
        <f>BC47*$BI47</f>
        <v>655.01110822685541</v>
      </c>
      <c r="BD58" s="139">
        <f t="shared" ref="BD58:BF58" si="90">BD47*$BI47</f>
        <v>0</v>
      </c>
      <c r="BE58" s="139">
        <f t="shared" si="90"/>
        <v>1321.5890682496311</v>
      </c>
      <c r="BF58" s="139">
        <f t="shared" si="90"/>
        <v>869.9352585996686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705.12936559924322</v>
      </c>
      <c r="BN58" s="139">
        <f t="shared" ref="BN58:BP58" si="91">BN47*$BS47</f>
        <v>0</v>
      </c>
      <c r="BO58" s="139">
        <f t="shared" si="91"/>
        <v>1410.3585106089618</v>
      </c>
      <c r="BP58" s="139">
        <f t="shared" si="91"/>
        <v>928.68570321110894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221.23545352776526</v>
      </c>
      <c r="G59" s="139">
        <f t="shared" si="92"/>
        <v>792.97245668523476</v>
      </c>
      <c r="H59" s="139">
        <f t="shared" si="92"/>
        <v>1035.7920897869999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42.40302730917567</v>
      </c>
      <c r="Q59" s="139">
        <f t="shared" si="93"/>
        <v>971.08838777072231</v>
      </c>
      <c r="R59" s="139">
        <f t="shared" si="93"/>
        <v>1173.2551360713821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49.818529855902185</v>
      </c>
      <c r="AK59" s="139">
        <f t="shared" si="94"/>
        <v>1105.83822028487</v>
      </c>
      <c r="AL59" s="139">
        <f t="shared" si="94"/>
        <v>1336.7272898214947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58.548349681981165</v>
      </c>
      <c r="BE59" s="139">
        <f t="shared" si="95"/>
        <v>1261.8003976658783</v>
      </c>
      <c r="BF59" s="139">
        <f t="shared" si="95"/>
        <v>1526.1866877282957</v>
      </c>
      <c r="BG59" s="120">
        <f>BG48</f>
        <v>2846.535435076155</v>
      </c>
      <c r="BH59" s="165">
        <f>SUM(BC59:BF59)</f>
        <v>2846.5354350761554</v>
      </c>
      <c r="BI59" s="129">
        <f>BG59/BH59</f>
        <v>0.99999999999999989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63.474692015049804</v>
      </c>
      <c r="BO59" s="139">
        <f t="shared" si="96"/>
        <v>1348.7659034023427</v>
      </c>
      <c r="BP59" s="139">
        <f t="shared" si="96"/>
        <v>1631.9329840019211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331.22651435187964</v>
      </c>
      <c r="F60" s="139">
        <f t="shared" si="97"/>
        <v>717.5870142804439</v>
      </c>
      <c r="G60" s="139">
        <f t="shared" si="97"/>
        <v>5.1864713676763019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374.25052097022638</v>
      </c>
      <c r="P60" s="139">
        <f t="shared" si="98"/>
        <v>706.12398743451251</v>
      </c>
      <c r="Q60" s="139">
        <f t="shared" si="98"/>
        <v>32.608956264172953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415.42174751365002</v>
      </c>
      <c r="AJ60" s="139">
        <f t="shared" si="99"/>
        <v>793.53428603537679</v>
      </c>
      <c r="AK60" s="139">
        <f t="shared" si="99"/>
        <v>35.518974686959723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1244.4750082359865</v>
      </c>
      <c r="AO60" s="129">
        <f>AM60/AN60</f>
        <v>1.0000000000000002</v>
      </c>
      <c r="BA60" s="128"/>
      <c r="BB60" s="4" t="s">
        <v>13</v>
      </c>
      <c r="BC60" s="139">
        <f t="shared" ref="BC60:BF60" si="100">BC49*$BI49</f>
        <v>462.94564775419263</v>
      </c>
      <c r="BD60" s="139">
        <f t="shared" si="100"/>
        <v>894.51878924909238</v>
      </c>
      <c r="BE60" s="139">
        <f t="shared" si="100"/>
        <v>38.874024608624616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489.39275285815086</v>
      </c>
      <c r="BN60" s="139">
        <f t="shared" si="101"/>
        <v>950.75796160360937</v>
      </c>
      <c r="BO60" s="139">
        <f t="shared" si="101"/>
        <v>40.738026193929343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349.17093823139896</v>
      </c>
      <c r="F61" s="139">
        <f t="shared" si="102"/>
        <v>755.39309218311041</v>
      </c>
      <c r="G61" s="139">
        <f t="shared" si="102"/>
        <v>0</v>
      </c>
      <c r="H61" s="139">
        <f t="shared" si="102"/>
        <v>3.4359695854906618</v>
      </c>
      <c r="I61" s="120">
        <f>I50</f>
        <v>1108</v>
      </c>
      <c r="J61" s="165">
        <f>SUM(E61:H61)</f>
        <v>1108.0000000000002</v>
      </c>
      <c r="K61" s="129">
        <f>I61/J61</f>
        <v>0.99999999999999978</v>
      </c>
      <c r="M61" s="128"/>
      <c r="N61" s="4" t="s">
        <v>14</v>
      </c>
      <c r="O61" s="139">
        <f t="shared" ref="O61:R61" si="103">O50*$U50</f>
        <v>399.60274616706278</v>
      </c>
      <c r="P61" s="139">
        <f t="shared" si="103"/>
        <v>752.89161100816693</v>
      </c>
      <c r="Q61" s="139">
        <f t="shared" si="103"/>
        <v>0</v>
      </c>
      <c r="R61" s="139">
        <f t="shared" si="103"/>
        <v>20.238880930500777</v>
      </c>
      <c r="S61" s="120">
        <f>S50</f>
        <v>1172.7332381057306</v>
      </c>
      <c r="T61" s="165">
        <f>SUM(O61:R61)</f>
        <v>1172.7332381057304</v>
      </c>
      <c r="U61" s="129">
        <f>S61/T61</f>
        <v>1.0000000000000002</v>
      </c>
      <c r="AG61" s="128"/>
      <c r="AH61" s="4" t="s">
        <v>14</v>
      </c>
      <c r="AI61" s="139">
        <f t="shared" ref="AI61:AL61" si="104">AI50*$AO50</f>
        <v>445.4678336303154</v>
      </c>
      <c r="AJ61" s="139">
        <f t="shared" si="104"/>
        <v>849.72473429012973</v>
      </c>
      <c r="AK61" s="139">
        <f t="shared" si="104"/>
        <v>0</v>
      </c>
      <c r="AL61" s="139">
        <f t="shared" si="104"/>
        <v>22.150758591939653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498.52859904108624</v>
      </c>
      <c r="BD61" s="139">
        <f t="shared" si="105"/>
        <v>961.91120069192698</v>
      </c>
      <c r="BE61" s="139">
        <f t="shared" si="105"/>
        <v>0</v>
      </c>
      <c r="BF61" s="139">
        <f t="shared" si="105"/>
        <v>24.360512546169382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528.1046188658205</v>
      </c>
      <c r="BN61" s="139">
        <f t="shared" si="106"/>
        <v>1024.5138774475963</v>
      </c>
      <c r="BO61" s="139">
        <f t="shared" si="106"/>
        <v>0</v>
      </c>
      <c r="BP61" s="139">
        <f t="shared" si="106"/>
        <v>25.590454558255576</v>
      </c>
      <c r="BQ61" s="120">
        <f>BQ50</f>
        <v>1578.2089508716722</v>
      </c>
      <c r="BR61" s="165">
        <f>SUM(BM61:BP61)</f>
        <v>1578.2089508716724</v>
      </c>
      <c r="BS61" s="129">
        <f>BQ61/BR61</f>
        <v>0.99999999999999989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1927.586210389723</v>
      </c>
      <c r="F63" s="165">
        <f>SUM(F58:F61)</f>
        <v>1694.2155599913194</v>
      </c>
      <c r="G63" s="165">
        <f>SUM(G58:G61)</f>
        <v>1267.4014395475938</v>
      </c>
      <c r="H63" s="165">
        <f>SUM(H58:H61)</f>
        <v>1372.7967900713636</v>
      </c>
      <c r="K63" s="129"/>
      <c r="M63" s="128"/>
      <c r="N63" s="120" t="s">
        <v>195</v>
      </c>
      <c r="O63" s="165">
        <f>SUM(O58:O61)</f>
        <v>1263.0396361315666</v>
      </c>
      <c r="P63" s="165">
        <f>SUM(P58:P61)</f>
        <v>1501.418625751855</v>
      </c>
      <c r="Q63" s="165">
        <f>SUM(Q58:Q61)</f>
        <v>2027.8556808121873</v>
      </c>
      <c r="R63" s="165">
        <f>SUM(R58:R61)</f>
        <v>1866.8958623815938</v>
      </c>
      <c r="U63" s="129"/>
      <c r="AG63" s="128"/>
      <c r="AH63" s="120" t="s">
        <v>195</v>
      </c>
      <c r="AI63" s="165">
        <f>SUM(AI58:AI61)</f>
        <v>1426.5799971914989</v>
      </c>
      <c r="AJ63" s="165">
        <f>SUM(AJ58:AJ61)</f>
        <v>1693.0775501814087</v>
      </c>
      <c r="AK63" s="165">
        <f>SUM(AK58:AK61)</f>
        <v>2303.523517203223</v>
      </c>
      <c r="AL63" s="165">
        <f>SUM(AL58:AL61)</f>
        <v>2123.4053500967748</v>
      </c>
      <c r="AO63" s="129"/>
      <c r="BA63" s="128"/>
      <c r="BB63" s="120" t="s">
        <v>195</v>
      </c>
      <c r="BC63" s="165">
        <f>SUM(BC58:BC61)</f>
        <v>1616.4853550221342</v>
      </c>
      <c r="BD63" s="165">
        <f>SUM(BD58:BD61)</f>
        <v>1914.9783396230005</v>
      </c>
      <c r="BE63" s="165">
        <f>SUM(BE58:BE61)</f>
        <v>2622.2634905241339</v>
      </c>
      <c r="BF63" s="165">
        <f>SUM(BF58:BF61)</f>
        <v>2420.482458874134</v>
      </c>
      <c r="BI63" s="129"/>
      <c r="BK63" s="128"/>
      <c r="BL63" s="120" t="s">
        <v>195</v>
      </c>
      <c r="BM63" s="165">
        <f>SUM(BM58:BM61)</f>
        <v>1722.6267373232145</v>
      </c>
      <c r="BN63" s="165">
        <f>SUM(BN58:BN61)</f>
        <v>2038.7465310662556</v>
      </c>
      <c r="BO63" s="165">
        <f>SUM(BO58:BO61)</f>
        <v>2799.8624402052337</v>
      </c>
      <c r="BP63" s="165">
        <f>SUM(BP58:BP61)</f>
        <v>2586.2091417712859</v>
      </c>
      <c r="BS63" s="129"/>
    </row>
    <row r="64" spans="3:71" x14ac:dyDescent="0.3">
      <c r="C64" s="128"/>
      <c r="D64" s="120" t="s">
        <v>194</v>
      </c>
      <c r="E64" s="120">
        <f>E62/E63</f>
        <v>1.0635062592533939</v>
      </c>
      <c r="F64" s="120">
        <f>F62/F63</f>
        <v>1.2099995115205431</v>
      </c>
      <c r="G64" s="120">
        <f>G62/G63</f>
        <v>0.83162285216926324</v>
      </c>
      <c r="H64" s="120">
        <f>H62/H63</f>
        <v>0.8071114443255667</v>
      </c>
      <c r="K64" s="129"/>
      <c r="M64" s="128"/>
      <c r="N64" s="120" t="s">
        <v>194</v>
      </c>
      <c r="O64" s="120">
        <f>O62/O63</f>
        <v>1.0514415913576456</v>
      </c>
      <c r="P64" s="120">
        <f>P62/P63</f>
        <v>1.1045925350724546</v>
      </c>
      <c r="Q64" s="120">
        <f>Q62/Q63</f>
        <v>0.94573349099761539</v>
      </c>
      <c r="R64" s="120">
        <f>R62/R63</f>
        <v>0.94002595281259482</v>
      </c>
      <c r="U64" s="129"/>
      <c r="AG64" s="128"/>
      <c r="AH64" s="120" t="s">
        <v>194</v>
      </c>
      <c r="AI64" s="120">
        <f>AI62/AI63</f>
        <v>1.0537083187699601</v>
      </c>
      <c r="AJ64" s="120">
        <f>AJ62/AJ63</f>
        <v>1.111432538906316</v>
      </c>
      <c r="AK64" s="120">
        <f>AK62/AK63</f>
        <v>0.94293324353767882</v>
      </c>
      <c r="AL64" s="120">
        <f>AL62/AL63</f>
        <v>0.93697457357614511</v>
      </c>
      <c r="AO64" s="129"/>
      <c r="BA64" s="128"/>
      <c r="BB64" s="120" t="s">
        <v>194</v>
      </c>
      <c r="BC64" s="120">
        <f>BC62/BC63</f>
        <v>1.0557212963193059</v>
      </c>
      <c r="BD64" s="120">
        <f>BD62/BD63</f>
        <v>1.1178542472776729</v>
      </c>
      <c r="BE64" s="120">
        <f>BE62/BE63</f>
        <v>0.94035510409022349</v>
      </c>
      <c r="BF64" s="120">
        <f>BF62/BF63</f>
        <v>0.93416339097696821</v>
      </c>
      <c r="BI64" s="129"/>
      <c r="BK64" s="128"/>
      <c r="BL64" s="120" t="s">
        <v>194</v>
      </c>
      <c r="BM64" s="120">
        <f>BM62/BM63</f>
        <v>1.120590076988764</v>
      </c>
      <c r="BN64" s="120">
        <f>BN62/BN63</f>
        <v>1.188748670262104</v>
      </c>
      <c r="BO64" s="120">
        <f>BO62/BO63</f>
        <v>0.99598397704727126</v>
      </c>
      <c r="BP64" s="120">
        <f>BP62/BP63</f>
        <v>0.9893007122165125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1326.3930503976189</v>
      </c>
      <c r="F69" s="139">
        <f t="shared" ref="F69:H69" si="107">F58*F$64</f>
        <v>0</v>
      </c>
      <c r="G69" s="139">
        <f t="shared" si="107"/>
        <v>390.23279576827628</v>
      </c>
      <c r="H69" s="139">
        <f t="shared" si="107"/>
        <v>269.22714001621347</v>
      </c>
      <c r="I69" s="120">
        <f>I58</f>
        <v>2050</v>
      </c>
      <c r="J69" s="165">
        <f>SUM(E69:H69)</f>
        <v>1985.8529861821087</v>
      </c>
      <c r="K69" s="129">
        <f>I69/J69</f>
        <v>1.0323019952958434</v>
      </c>
      <c r="M69" s="128"/>
      <c r="N69" s="4" t="s">
        <v>11</v>
      </c>
      <c r="O69" s="139">
        <f>O58*O$64</f>
        <v>514.35089428581136</v>
      </c>
      <c r="P69" s="139">
        <f t="shared" ref="P69:R69" si="108">P58*P$64</f>
        <v>0</v>
      </c>
      <c r="Q69" s="139">
        <f t="shared" si="108"/>
        <v>968.58083917469969</v>
      </c>
      <c r="R69" s="139">
        <f t="shared" si="108"/>
        <v>633.01521132882249</v>
      </c>
      <c r="S69" s="120">
        <f>S58</f>
        <v>2186.7465511512801</v>
      </c>
      <c r="T69" s="165">
        <f>SUM(O69:R69)</f>
        <v>2115.9469447893334</v>
      </c>
      <c r="U69" s="129">
        <f>S69/T69</f>
        <v>1.0334600102031366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267.69479069962176</v>
      </c>
      <c r="G70" s="139">
        <f t="shared" si="109"/>
        <v>659.4540161202425</v>
      </c>
      <c r="H70" s="139">
        <f t="shared" si="109"/>
        <v>835.99964960898251</v>
      </c>
      <c r="I70" s="120">
        <f>I59</f>
        <v>2050</v>
      </c>
      <c r="J70" s="165">
        <f>SUM(E70:H70)</f>
        <v>1763.1484564288467</v>
      </c>
      <c r="K70" s="129">
        <f>I70/J70</f>
        <v>1.1626927911403184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46.838067430188879</v>
      </c>
      <c r="Q70" s="139">
        <f t="shared" si="110"/>
        <v>918.39081103365129</v>
      </c>
      <c r="R70" s="139">
        <f t="shared" si="110"/>
        <v>1102.8902771777716</v>
      </c>
      <c r="S70" s="120">
        <f>S59</f>
        <v>2186.7465511512801</v>
      </c>
      <c r="T70" s="165">
        <f>SUM(O70:R70)</f>
        <v>2068.1191556416115</v>
      </c>
      <c r="U70" s="129">
        <f>S70/T70</f>
        <v>1.0573600390413025</v>
      </c>
    </row>
    <row r="71" spans="3:21" x14ac:dyDescent="0.3">
      <c r="C71" s="128"/>
      <c r="D71" s="4" t="s">
        <v>13</v>
      </c>
      <c r="E71" s="139">
        <f t="shared" ref="E71:H71" si="111">E60*E$64</f>
        <v>352.26147124390809</v>
      </c>
      <c r="F71" s="139">
        <f t="shared" si="111"/>
        <v>868.2799367528221</v>
      </c>
      <c r="G71" s="139">
        <f t="shared" si="111"/>
        <v>4.3131881114811854</v>
      </c>
      <c r="H71" s="139">
        <f t="shared" si="111"/>
        <v>0</v>
      </c>
      <c r="I71" s="120">
        <f>I60</f>
        <v>1054</v>
      </c>
      <c r="J71" s="165">
        <f>SUM(E71:H71)</f>
        <v>1224.8545961082114</v>
      </c>
      <c r="K71" s="129">
        <f>I71/J71</f>
        <v>0.86051030330369349</v>
      </c>
      <c r="M71" s="128"/>
      <c r="N71" s="4" t="s">
        <v>13</v>
      </c>
      <c r="O71" s="139">
        <f t="shared" ref="O71:R71" si="112">O60*O$64</f>
        <v>393.50256333536271</v>
      </c>
      <c r="P71" s="139">
        <f t="shared" si="112"/>
        <v>779.97928535575829</v>
      </c>
      <c r="Q71" s="139">
        <f t="shared" si="112"/>
        <v>30.839382045504845</v>
      </c>
      <c r="R71" s="139">
        <f t="shared" si="112"/>
        <v>0</v>
      </c>
      <c r="S71" s="120">
        <f>S60</f>
        <v>1112.9834646689119</v>
      </c>
      <c r="T71" s="165">
        <f>SUM(O71:R71)</f>
        <v>1204.3212307366259</v>
      </c>
      <c r="U71" s="129">
        <f>S71/T71</f>
        <v>0.92415830283765144</v>
      </c>
    </row>
    <row r="72" spans="3:21" x14ac:dyDescent="0.3">
      <c r="C72" s="128"/>
      <c r="D72" s="4" t="s">
        <v>14</v>
      </c>
      <c r="E72" s="139">
        <f t="shared" ref="E72:H72" si="113">E61*E$64</f>
        <v>371.34547835847297</v>
      </c>
      <c r="F72" s="139">
        <f t="shared" si="113"/>
        <v>914.02527254755614</v>
      </c>
      <c r="G72" s="139">
        <f t="shared" si="113"/>
        <v>0</v>
      </c>
      <c r="H72" s="139">
        <f t="shared" si="113"/>
        <v>2.7732103748040866</v>
      </c>
      <c r="I72" s="120">
        <f>I61</f>
        <v>1108</v>
      </c>
      <c r="J72" s="165">
        <f>SUM(E72:H72)</f>
        <v>1288.1439612808333</v>
      </c>
      <c r="K72" s="129">
        <f>I72/J72</f>
        <v>0.86015230696597633</v>
      </c>
      <c r="M72" s="128"/>
      <c r="N72" s="4" t="s">
        <v>14</v>
      </c>
      <c r="O72" s="139">
        <f t="shared" ref="O72:R72" si="114">O61*O$64</f>
        <v>420.15894734078182</v>
      </c>
      <c r="P72" s="139">
        <f t="shared" si="114"/>
        <v>831.63845323829548</v>
      </c>
      <c r="Q72" s="139">
        <f t="shared" si="114"/>
        <v>0</v>
      </c>
      <c r="R72" s="139">
        <f t="shared" si="114"/>
        <v>19.025073330554648</v>
      </c>
      <c r="S72" s="120">
        <f>S61</f>
        <v>1172.7332381057306</v>
      </c>
      <c r="T72" s="165">
        <f>SUM(O72:R72)</f>
        <v>1270.822473909632</v>
      </c>
      <c r="U72" s="129">
        <f>S72/T72</f>
        <v>0.92281436800363315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1108.0000000000002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1917.811032253856</v>
      </c>
      <c r="R74" s="165">
        <f>SUM(R69:R72)</f>
        <v>1754.9305618371488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0.99999999999999978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1</v>
      </c>
      <c r="R75" s="120">
        <f>R73/R74</f>
        <v>0.99999999999999989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1369.2381924720023</v>
      </c>
      <c r="F80" s="139">
        <f t="shared" ref="F80:H80" si="115">F69*$K69</f>
        <v>0</v>
      </c>
      <c r="G80" s="139">
        <f t="shared" si="115"/>
        <v>402.83809370146696</v>
      </c>
      <c r="H80" s="139">
        <f t="shared" si="115"/>
        <v>277.92371382653056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531.5610804566071</v>
      </c>
      <c r="P80" s="139">
        <f t="shared" ref="P80:R80" si="116">P69*$U69</f>
        <v>0</v>
      </c>
      <c r="Q80" s="139">
        <f t="shared" si="116"/>
        <v>1000.9895639360477</v>
      </c>
      <c r="R80" s="139">
        <f t="shared" si="116"/>
        <v>654.1959067586256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311.24680337226658</v>
      </c>
      <c r="G81" s="139">
        <f t="shared" si="117"/>
        <v>766.74243063153733</v>
      </c>
      <c r="H81" s="139">
        <f t="shared" si="117"/>
        <v>972.01076599619614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49.524700806603668</v>
      </c>
      <c r="Q81" s="139">
        <f t="shared" si="118"/>
        <v>971.06974380971496</v>
      </c>
      <c r="R81" s="139">
        <f t="shared" si="118"/>
        <v>1166.1521065349616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303.12462546230063</v>
      </c>
      <c r="F82" s="139">
        <f t="shared" si="119"/>
        <v>747.16383172768269</v>
      </c>
      <c r="G82" s="139">
        <f t="shared" si="119"/>
        <v>3.7115428100165597</v>
      </c>
      <c r="H82" s="139">
        <f t="shared" si="119"/>
        <v>0</v>
      </c>
      <c r="I82" s="120">
        <f>I71</f>
        <v>1054</v>
      </c>
      <c r="J82" s="165">
        <f>SUM(E82:H82)</f>
        <v>1053.9999999999998</v>
      </c>
      <c r="K82" s="129">
        <f>I82/J82</f>
        <v>1.0000000000000002</v>
      </c>
      <c r="M82" s="128"/>
      <c r="N82" s="4" t="s">
        <v>13</v>
      </c>
      <c r="O82" s="139">
        <f t="shared" ref="O82:R82" si="120">O71*$U71</f>
        <v>363.65866109427424</v>
      </c>
      <c r="P82" s="139">
        <f t="shared" si="120"/>
        <v>720.82433260290179</v>
      </c>
      <c r="Q82" s="139">
        <f t="shared" si="120"/>
        <v>28.500470971735698</v>
      </c>
      <c r="R82" s="139">
        <f t="shared" si="120"/>
        <v>0</v>
      </c>
      <c r="S82" s="120">
        <f>S71</f>
        <v>1112.9834646689119</v>
      </c>
      <c r="T82" s="165">
        <f>SUM(O82:R82)</f>
        <v>1112.9834646689117</v>
      </c>
      <c r="U82" s="129">
        <f>S82/T82</f>
        <v>1.0000000000000002</v>
      </c>
    </row>
    <row r="83" spans="3:21" x14ac:dyDescent="0.3">
      <c r="C83" s="128"/>
      <c r="D83" s="4" t="s">
        <v>14</v>
      </c>
      <c r="E83" s="139">
        <f t="shared" ref="E83:H83" si="121">E72*$K72</f>
        <v>319.41366989142455</v>
      </c>
      <c r="F83" s="139">
        <f t="shared" si="121"/>
        <v>786.20094680698571</v>
      </c>
      <c r="G83" s="139">
        <f t="shared" si="121"/>
        <v>0</v>
      </c>
      <c r="H83" s="139">
        <f t="shared" si="121"/>
        <v>2.385383301589715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387.72871345135536</v>
      </c>
      <c r="P83" s="139">
        <f t="shared" si="122"/>
        <v>767.44791363261663</v>
      </c>
      <c r="Q83" s="139">
        <f t="shared" si="122"/>
        <v>0</v>
      </c>
      <c r="R83" s="139">
        <f t="shared" si="122"/>
        <v>17.556611021758563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1991.7764878257276</v>
      </c>
      <c r="F85" s="165">
        <f>SUM(F80:F83)</f>
        <v>1844.611581906935</v>
      </c>
      <c r="G85" s="165">
        <f>SUM(G80:G83)</f>
        <v>1173.2920671430206</v>
      </c>
      <c r="H85" s="165">
        <f>SUM(H80:H83)</f>
        <v>1252.3198631243163</v>
      </c>
      <c r="K85" s="129"/>
      <c r="M85" s="128"/>
      <c r="N85" s="120" t="s">
        <v>195</v>
      </c>
      <c r="O85" s="165">
        <f>SUM(O80:O83)</f>
        <v>1282.9484550022366</v>
      </c>
      <c r="P85" s="165">
        <f>SUM(P80:P83)</f>
        <v>1537.7969470421222</v>
      </c>
      <c r="Q85" s="165">
        <f>SUM(Q80:Q83)</f>
        <v>2000.5597787174984</v>
      </c>
      <c r="R85" s="165">
        <f>SUM(R80:R83)</f>
        <v>1837.9046243153457</v>
      </c>
      <c r="U85" s="129"/>
    </row>
    <row r="86" spans="3:21" x14ac:dyDescent="0.3">
      <c r="C86" s="128"/>
      <c r="D86" s="120" t="s">
        <v>194</v>
      </c>
      <c r="E86" s="120">
        <f>E84/E85</f>
        <v>1.0292319507385241</v>
      </c>
      <c r="F86" s="120">
        <f>F84/F85</f>
        <v>1.1113450767129724</v>
      </c>
      <c r="G86" s="120">
        <f>G84/G85</f>
        <v>0.89832704875138369</v>
      </c>
      <c r="H86" s="120">
        <f>H84/H85</f>
        <v>0.88475798605935729</v>
      </c>
      <c r="K86" s="129"/>
      <c r="M86" s="128"/>
      <c r="N86" s="120" t="s">
        <v>194</v>
      </c>
      <c r="O86" s="120">
        <f>O84/O85</f>
        <v>1.0351253004623953</v>
      </c>
      <c r="P86" s="120">
        <f>P84/P85</f>
        <v>1.0784621527661384</v>
      </c>
      <c r="Q86" s="120">
        <f>Q84/Q85</f>
        <v>0.95863720377469042</v>
      </c>
      <c r="R86" s="120">
        <f>R84/R85</f>
        <v>0.9548539889499944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1409.2636958636497</v>
      </c>
      <c r="F91" s="139">
        <f t="shared" ref="F91:H91" si="123">F80*F$86</f>
        <v>0</v>
      </c>
      <c r="G91" s="139">
        <f t="shared" si="123"/>
        <v>361.8803558394722</v>
      </c>
      <c r="H91" s="139">
        <f t="shared" si="123"/>
        <v>245.89522532329832</v>
      </c>
      <c r="I91" s="120">
        <f>I80</f>
        <v>2050</v>
      </c>
      <c r="J91" s="165">
        <f>SUM(E91:H91)</f>
        <v>2017.0392770264202</v>
      </c>
      <c r="K91" s="129">
        <f>I91/J91</f>
        <v>1.0163411408736529</v>
      </c>
      <c r="M91" s="128"/>
      <c r="N91" s="4" t="s">
        <v>11</v>
      </c>
      <c r="O91" s="139">
        <f>O80*O$86</f>
        <v>550.23232312176094</v>
      </c>
      <c r="P91" s="139">
        <f t="shared" ref="P91:R91" si="124">P80*P$86</f>
        <v>0</v>
      </c>
      <c r="Q91" s="139">
        <f t="shared" si="124"/>
        <v>959.58583657929944</v>
      </c>
      <c r="R91" s="139">
        <f t="shared" si="124"/>
        <v>624.66157112323231</v>
      </c>
      <c r="S91" s="120">
        <f>S80</f>
        <v>2186.7465511512801</v>
      </c>
      <c r="T91" s="165">
        <f>SUM(O91:R91)</f>
        <v>2134.4797308242923</v>
      </c>
      <c r="U91" s="129">
        <f>S91/T91</f>
        <v>1.0244869134019854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345.90260257041905</v>
      </c>
      <c r="G92" s="139">
        <f t="shared" si="125"/>
        <v>688.78546486169148</v>
      </c>
      <c r="H92" s="139">
        <f t="shared" si="125"/>
        <v>859.99428775080776</v>
      </c>
      <c r="I92" s="120">
        <f>I81</f>
        <v>2050</v>
      </c>
      <c r="J92" s="165">
        <f>SUM(E92:H92)</f>
        <v>1894.6823551829184</v>
      </c>
      <c r="K92" s="129">
        <f>I92/J92</f>
        <v>1.0819755588012994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53.410515446988704</v>
      </c>
      <c r="Q92" s="139">
        <f t="shared" si="126"/>
        <v>930.90358387595018</v>
      </c>
      <c r="R92" s="139">
        <f t="shared" si="126"/>
        <v>1113.5049906473469</v>
      </c>
      <c r="S92" s="120">
        <f>S81</f>
        <v>2186.7465511512801</v>
      </c>
      <c r="T92" s="165">
        <f>SUM(O92:R92)</f>
        <v>2097.8190899702859</v>
      </c>
      <c r="U92" s="129">
        <f>S92/T92</f>
        <v>1.042390433763406</v>
      </c>
    </row>
    <row r="93" spans="3:21" x14ac:dyDescent="0.3">
      <c r="C93" s="128"/>
      <c r="D93" s="4" t="s">
        <v>13</v>
      </c>
      <c r="E93" s="139">
        <f t="shared" ref="E93:H93" si="127">E82*E$86</f>
        <v>311.9855495814482</v>
      </c>
      <c r="F93" s="139">
        <f t="shared" si="127"/>
        <v>830.35684588855997</v>
      </c>
      <c r="G93" s="139">
        <f t="shared" si="127"/>
        <v>3.3341792988365935</v>
      </c>
      <c r="H93" s="139">
        <f t="shared" si="127"/>
        <v>0</v>
      </c>
      <c r="I93" s="120">
        <f>I82</f>
        <v>1054</v>
      </c>
      <c r="J93" s="165">
        <f>SUM(E93:H93)</f>
        <v>1145.6765747688446</v>
      </c>
      <c r="K93" s="129">
        <f>I93/J93</f>
        <v>0.91998040565039785</v>
      </c>
      <c r="M93" s="128"/>
      <c r="N93" s="4" t="s">
        <v>13</v>
      </c>
      <c r="O93" s="139">
        <f t="shared" ref="O93:R93" si="128">O82*O$86</f>
        <v>376.43228083096301</v>
      </c>
      <c r="P93" s="139">
        <f t="shared" si="128"/>
        <v>777.3817615051405</v>
      </c>
      <c r="Q93" s="139">
        <f t="shared" si="128"/>
        <v>27.321611798606444</v>
      </c>
      <c r="R93" s="139">
        <f t="shared" si="128"/>
        <v>0</v>
      </c>
      <c r="S93" s="120">
        <f>S82</f>
        <v>1112.9834646689119</v>
      </c>
      <c r="T93" s="165">
        <f>SUM(O93:R93)</f>
        <v>1181.13565413471</v>
      </c>
      <c r="U93" s="129">
        <f>S93/T93</f>
        <v>0.94229943933431948</v>
      </c>
    </row>
    <row r="94" spans="3:21" x14ac:dyDescent="0.3">
      <c r="C94" s="128"/>
      <c r="D94" s="4" t="s">
        <v>14</v>
      </c>
      <c r="E94" s="139">
        <f t="shared" ref="E94:H94" si="129">E83*E$86</f>
        <v>328.7507545549019</v>
      </c>
      <c r="F94" s="139">
        <f t="shared" si="129"/>
        <v>873.74055154102109</v>
      </c>
      <c r="G94" s="139">
        <f t="shared" si="129"/>
        <v>0</v>
      </c>
      <c r="H94" s="139">
        <f t="shared" si="129"/>
        <v>2.1104869258941368</v>
      </c>
      <c r="I94" s="120">
        <f>I83</f>
        <v>1108</v>
      </c>
      <c r="J94" s="165">
        <f>SUM(E94:H94)</f>
        <v>1204.601793021817</v>
      </c>
      <c r="K94" s="129">
        <f>I94/J94</f>
        <v>0.91980603583572174</v>
      </c>
      <c r="M94" s="128"/>
      <c r="N94" s="4" t="s">
        <v>14</v>
      </c>
      <c r="O94" s="139">
        <f t="shared" ref="O94:R94" si="130">O83*O$86</f>
        <v>401.34780100923217</v>
      </c>
      <c r="P94" s="139">
        <f t="shared" si="130"/>
        <v>827.66352907211319</v>
      </c>
      <c r="Q94" s="139">
        <f t="shared" si="130"/>
        <v>0</v>
      </c>
      <c r="R94" s="139">
        <f t="shared" si="130"/>
        <v>16.764000066569601</v>
      </c>
      <c r="S94" s="120">
        <f>S83</f>
        <v>1172.7332381057306</v>
      </c>
      <c r="T94" s="165">
        <f>SUM(O94:R94)</f>
        <v>1245.7753301479152</v>
      </c>
      <c r="U94" s="129">
        <f>S94/T94</f>
        <v>0.94136816625393283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2049.9999999999995</v>
      </c>
      <c r="F96" s="165">
        <f>SUM(F91:F94)</f>
        <v>2050</v>
      </c>
      <c r="G96" s="165">
        <f>SUM(G91:G94)</f>
        <v>1054.0000000000002</v>
      </c>
      <c r="H96" s="165">
        <f>SUM(H91:H94)</f>
        <v>1108.0000000000002</v>
      </c>
      <c r="K96" s="129"/>
      <c r="M96" s="128"/>
      <c r="N96" s="120" t="s">
        <v>195</v>
      </c>
      <c r="O96" s="165">
        <f>SUM(O91:O94)</f>
        <v>1328.0124049619562</v>
      </c>
      <c r="P96" s="165">
        <f>SUM(P91:P94)</f>
        <v>1658.4558060242425</v>
      </c>
      <c r="Q96" s="165">
        <f>SUM(Q91:Q94)</f>
        <v>1917.8110322538562</v>
      </c>
      <c r="R96" s="165">
        <f>SUM(R91:R94)</f>
        <v>1754.9305618371488</v>
      </c>
      <c r="U96" s="129"/>
    </row>
    <row r="97" spans="3:21" x14ac:dyDescent="0.3">
      <c r="C97" s="128"/>
      <c r="D97" s="120" t="s">
        <v>194</v>
      </c>
      <c r="E97" s="120">
        <f>E95/E96</f>
        <v>1.0000000000000002</v>
      </c>
      <c r="F97" s="120">
        <f>F95/F96</f>
        <v>1</v>
      </c>
      <c r="G97" s="120">
        <f>G95/G96</f>
        <v>0.99999999999999978</v>
      </c>
      <c r="H97" s="120">
        <f>H95/H96</f>
        <v>0.99999999999999978</v>
      </c>
      <c r="K97" s="129"/>
      <c r="M97" s="128"/>
      <c r="N97" s="120" t="s">
        <v>194</v>
      </c>
      <c r="O97" s="120">
        <f>O95/O96</f>
        <v>0.99999999999999978</v>
      </c>
      <c r="P97" s="120">
        <f>P95/P96</f>
        <v>1</v>
      </c>
      <c r="Q97" s="120">
        <f>Q95/Q96</f>
        <v>0.99999999999999989</v>
      </c>
      <c r="R97" s="120">
        <f>R95/R96</f>
        <v>0.99999999999999989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1432.2926724458823</v>
      </c>
      <c r="F102" s="139">
        <f t="shared" ref="F102:H102" si="131">F91*$K91</f>
        <v>0</v>
      </c>
      <c r="G102" s="139">
        <f t="shared" si="131"/>
        <v>367.79389371365266</v>
      </c>
      <c r="H102" s="139">
        <f t="shared" si="131"/>
        <v>249.91343384046496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563.70581436901671</v>
      </c>
      <c r="P102" s="139">
        <f t="shared" ref="P102:R102" si="132">P91*$U91</f>
        <v>0</v>
      </c>
      <c r="Q102" s="139">
        <f t="shared" si="132"/>
        <v>983.08313186138844</v>
      </c>
      <c r="R102" s="139">
        <f t="shared" si="132"/>
        <v>639.95760492087504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374.25816170695293</v>
      </c>
      <c r="G103" s="139">
        <f t="shared" si="133"/>
        <v>745.24903823794136</v>
      </c>
      <c r="H103" s="139">
        <f t="shared" si="133"/>
        <v>930.4928000551057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55.674610364313651</v>
      </c>
      <c r="Q103" s="139">
        <f t="shared" si="134"/>
        <v>970.36499058836091</v>
      </c>
      <c r="R103" s="139">
        <f t="shared" si="134"/>
        <v>1160.7069501986052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287.02059246100305</v>
      </c>
      <c r="F104" s="139">
        <f t="shared" si="135"/>
        <v>763.91202791514229</v>
      </c>
      <c r="G104" s="139">
        <f t="shared" si="135"/>
        <v>3.0673796238548485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354.71192717435554</v>
      </c>
      <c r="P104" s="139">
        <f t="shared" si="136"/>
        <v>732.52639801501959</v>
      </c>
      <c r="Q104" s="139">
        <f t="shared" si="136"/>
        <v>25.745139479536782</v>
      </c>
      <c r="R104" s="139">
        <f t="shared" si="136"/>
        <v>0</v>
      </c>
      <c r="S104" s="120">
        <f>S93</f>
        <v>1112.9834646689119</v>
      </c>
      <c r="T104" s="165">
        <f>SUM(O104:R104)</f>
        <v>1112.9834646689121</v>
      </c>
      <c r="U104" s="129">
        <f>S104/T104</f>
        <v>0.99999999999999978</v>
      </c>
    </row>
    <row r="105" spans="3:21" x14ac:dyDescent="0.3">
      <c r="C105" s="128"/>
      <c r="D105" s="4" t="s">
        <v>14</v>
      </c>
      <c r="E105" s="139">
        <f t="shared" ref="E105:H105" si="137">E94*$K94</f>
        <v>302.38692832514664</v>
      </c>
      <c r="F105" s="139">
        <f t="shared" si="137"/>
        <v>803.67183306186371</v>
      </c>
      <c r="G105" s="139">
        <f t="shared" si="137"/>
        <v>0</v>
      </c>
      <c r="H105" s="139">
        <f t="shared" si="137"/>
        <v>1.9412386129898045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377.81604346610919</v>
      </c>
      <c r="P105" s="139">
        <f t="shared" si="138"/>
        <v>779.13609863787383</v>
      </c>
      <c r="Q105" s="139">
        <f t="shared" si="138"/>
        <v>0</v>
      </c>
      <c r="R105" s="139">
        <f t="shared" si="138"/>
        <v>15.781096001747432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2021.7001932320318</v>
      </c>
      <c r="F107" s="165">
        <f>SUM(F102:F105)</f>
        <v>1941.8420226839589</v>
      </c>
      <c r="G107" s="165">
        <f>SUM(G102:G105)</f>
        <v>1116.1103115754488</v>
      </c>
      <c r="H107" s="165">
        <f>SUM(H102:H105)</f>
        <v>1182.3474725085605</v>
      </c>
      <c r="K107" s="129"/>
      <c r="M107" s="128"/>
      <c r="N107" s="120" t="s">
        <v>195</v>
      </c>
      <c r="O107" s="165">
        <f>SUM(O102:O105)</f>
        <v>1296.2337850094814</v>
      </c>
      <c r="P107" s="165">
        <f>SUM(P102:P105)</f>
        <v>1567.337107017207</v>
      </c>
      <c r="Q107" s="165">
        <f>SUM(Q102:Q105)</f>
        <v>1979.1932619292863</v>
      </c>
      <c r="R107" s="165">
        <f>SUM(R102:R105)</f>
        <v>1816.4456511212277</v>
      </c>
      <c r="U107" s="129"/>
    </row>
    <row r="108" spans="3:21" x14ac:dyDescent="0.3">
      <c r="C108" s="128"/>
      <c r="D108" s="120" t="s">
        <v>194</v>
      </c>
      <c r="E108" s="120">
        <f>E106/E107</f>
        <v>1.0139980234768273</v>
      </c>
      <c r="F108" s="120">
        <f>F106/F107</f>
        <v>1.0556986490417732</v>
      </c>
      <c r="G108" s="120">
        <f>G106/G107</f>
        <v>0.94435109958998875</v>
      </c>
      <c r="H108" s="120">
        <f>H106/H107</f>
        <v>0.9371187622613012</v>
      </c>
      <c r="K108" s="129"/>
      <c r="M108" s="128"/>
      <c r="N108" s="120" t="s">
        <v>194</v>
      </c>
      <c r="O108" s="120">
        <f>O106/O107</f>
        <v>1.0245161176324702</v>
      </c>
      <c r="P108" s="120">
        <f>P106/P107</f>
        <v>1.058135992952048</v>
      </c>
      <c r="Q108" s="120">
        <f>Q106/Q107</f>
        <v>0.96898623754630409</v>
      </c>
      <c r="R108" s="120">
        <f>R106/R107</f>
        <v>0.96613436287173915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1452.3419389004675</v>
      </c>
      <c r="F113" s="139">
        <f t="shared" ref="F113:H113" si="139">F102*F$108</f>
        <v>0</v>
      </c>
      <c r="G113" s="139">
        <f t="shared" si="139"/>
        <v>347.32656795097137</v>
      </c>
      <c r="H113" s="139">
        <f t="shared" si="139"/>
        <v>234.19856779304811</v>
      </c>
      <c r="I113" s="120">
        <f>I102</f>
        <v>2050</v>
      </c>
      <c r="J113" s="165">
        <f>SUM(E113:H113)</f>
        <v>2033.867074644487</v>
      </c>
      <c r="K113" s="129">
        <f>I113/J113</f>
        <v>1.0079321434309236</v>
      </c>
      <c r="M113" s="128"/>
      <c r="N113" s="4" t="s">
        <v>11</v>
      </c>
      <c r="O113" s="139">
        <f>O102*O$108</f>
        <v>577.52569242419497</v>
      </c>
      <c r="P113" s="139">
        <f t="shared" ref="P113:R113" si="140">P102*P$108</f>
        <v>0</v>
      </c>
      <c r="Q113" s="139">
        <f t="shared" si="140"/>
        <v>952.59402513760392</v>
      </c>
      <c r="R113" s="139">
        <f t="shared" si="140"/>
        <v>618.28503289515379</v>
      </c>
      <c r="S113" s="120">
        <f>S102</f>
        <v>2186.7465511512801</v>
      </c>
      <c r="T113" s="165">
        <f>SUM(O113:R113)</f>
        <v>2148.4047504569526</v>
      </c>
      <c r="U113" s="129">
        <f>S113/T113</f>
        <v>1.0178466374579429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395.10383570688771</v>
      </c>
      <c r="G114" s="139">
        <f t="shared" si="141"/>
        <v>703.77674872838145</v>
      </c>
      <c r="H114" s="139">
        <f t="shared" si="141"/>
        <v>871.98226108069309</v>
      </c>
      <c r="I114" s="120">
        <f>I103</f>
        <v>2050</v>
      </c>
      <c r="J114" s="165">
        <f>SUM(E114:H114)</f>
        <v>1970.8628455159624</v>
      </c>
      <c r="K114" s="129">
        <f>I114/J114</f>
        <v>1.040153557445201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58.911309120061404</v>
      </c>
      <c r="Q114" s="139">
        <f t="shared" si="142"/>
        <v>940.27032127687062</v>
      </c>
      <c r="R114" s="139">
        <f t="shared" si="142"/>
        <v>1121.398869810929</v>
      </c>
      <c r="S114" s="120">
        <f>S103</f>
        <v>2186.7465511512801</v>
      </c>
      <c r="T114" s="165">
        <f>SUM(O114:R114)</f>
        <v>2120.580500207861</v>
      </c>
      <c r="U114" s="129">
        <f>S114/T114</f>
        <v>1.0312018576691304</v>
      </c>
    </row>
    <row r="115" spans="3:71" x14ac:dyDescent="0.3">
      <c r="C115" s="128"/>
      <c r="D115" s="4" t="s">
        <v>13</v>
      </c>
      <c r="E115" s="139">
        <f t="shared" ref="E115:H115" si="143">E104*E$108</f>
        <v>291.03831345260505</v>
      </c>
      <c r="F115" s="139">
        <f t="shared" si="143"/>
        <v>806.46089585677703</v>
      </c>
      <c r="G115" s="139">
        <f t="shared" si="143"/>
        <v>2.8966833206472522</v>
      </c>
      <c r="H115" s="139">
        <f t="shared" si="143"/>
        <v>0</v>
      </c>
      <c r="I115" s="120">
        <f>I104</f>
        <v>1054</v>
      </c>
      <c r="J115" s="165">
        <f>SUM(E115:H115)</f>
        <v>1100.3958926300293</v>
      </c>
      <c r="K115" s="129">
        <f>I115/J115</f>
        <v>0.95783709032288411</v>
      </c>
      <c r="M115" s="128"/>
      <c r="N115" s="4" t="s">
        <v>13</v>
      </c>
      <c r="O115" s="139">
        <f t="shared" ref="O115:R115" si="144">O104*O$108</f>
        <v>363.40808650660222</v>
      </c>
      <c r="P115" s="139">
        <f t="shared" si="144"/>
        <v>775.11254752720981</v>
      </c>
      <c r="Q115" s="139">
        <f t="shared" si="144"/>
        <v>24.946685839381161</v>
      </c>
      <c r="R115" s="139">
        <f t="shared" si="144"/>
        <v>0</v>
      </c>
      <c r="S115" s="120">
        <f>S104</f>
        <v>1112.9834646689119</v>
      </c>
      <c r="T115" s="165">
        <f>SUM(O115:R115)</f>
        <v>1163.4673198731932</v>
      </c>
      <c r="U115" s="129">
        <f>S115/T115</f>
        <v>0.95660913345655163</v>
      </c>
    </row>
    <row r="116" spans="3:71" x14ac:dyDescent="0.3">
      <c r="C116" s="128"/>
      <c r="D116" s="4" t="s">
        <v>14</v>
      </c>
      <c r="E116" s="139">
        <f t="shared" ref="E116:H116" si="145">E105*E$108</f>
        <v>306.61974764692775</v>
      </c>
      <c r="F116" s="139">
        <f t="shared" si="145"/>
        <v>848.43526843633504</v>
      </c>
      <c r="G116" s="139">
        <f t="shared" si="145"/>
        <v>0</v>
      </c>
      <c r="H116" s="139">
        <f t="shared" si="145"/>
        <v>1.8191711262588506</v>
      </c>
      <c r="I116" s="120">
        <f>I105</f>
        <v>1108</v>
      </c>
      <c r="J116" s="165">
        <f>SUM(E116:H116)</f>
        <v>1156.8741872095216</v>
      </c>
      <c r="K116" s="129">
        <f>I116/J116</f>
        <v>0.95775323907311805</v>
      </c>
      <c r="M116" s="128"/>
      <c r="N116" s="4" t="s">
        <v>14</v>
      </c>
      <c r="O116" s="139">
        <f t="shared" ref="O116:R116" si="146">O105*O$108</f>
        <v>387.07862603115882</v>
      </c>
      <c r="P116" s="139">
        <f t="shared" si="146"/>
        <v>824.43194937697137</v>
      </c>
      <c r="Q116" s="139">
        <f t="shared" si="146"/>
        <v>0</v>
      </c>
      <c r="R116" s="139">
        <f t="shared" si="146"/>
        <v>15.246659131066005</v>
      </c>
      <c r="S116" s="120">
        <f>S105</f>
        <v>1172.7332381057306</v>
      </c>
      <c r="T116" s="165">
        <f>SUM(O116:R116)</f>
        <v>1226.7572345391961</v>
      </c>
      <c r="U116" s="129">
        <f>S116/T116</f>
        <v>0.95596194999921202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2050.0000000000005</v>
      </c>
      <c r="F118" s="165">
        <f>SUM(F113:F116)</f>
        <v>2050</v>
      </c>
      <c r="G118" s="165">
        <f>SUM(G113:G116)</f>
        <v>1054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1658.4558060242425</v>
      </c>
      <c r="Q118" s="165">
        <f>SUM(Q113:Q116)</f>
        <v>1917.8110322538557</v>
      </c>
      <c r="R118" s="165">
        <f>SUM(R113:R116)</f>
        <v>1754.9305618371488</v>
      </c>
      <c r="U118" s="129"/>
    </row>
    <row r="119" spans="3:71" x14ac:dyDescent="0.3">
      <c r="C119" s="128"/>
      <c r="D119" s="120" t="s">
        <v>194</v>
      </c>
      <c r="E119" s="120">
        <f>E117/E118</f>
        <v>0.99999999999999978</v>
      </c>
      <c r="F119" s="120">
        <f>F117/F118</f>
        <v>1</v>
      </c>
      <c r="G119" s="120">
        <f>G117/G118</f>
        <v>1</v>
      </c>
      <c r="H119" s="120">
        <f>H117/H118</f>
        <v>1</v>
      </c>
      <c r="K119" s="129"/>
      <c r="M119" s="128"/>
      <c r="N119" s="120" t="s">
        <v>194</v>
      </c>
      <c r="O119" s="120">
        <f>O117/O118</f>
        <v>1</v>
      </c>
      <c r="P119" s="120">
        <f>P117/P118</f>
        <v>1</v>
      </c>
      <c r="Q119" s="120">
        <f>Q117/Q118</f>
        <v>1.0000000000000002</v>
      </c>
      <c r="R119" s="120">
        <f>R117/R118</f>
        <v>0.99999999999999989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1452.3419389004675</v>
      </c>
      <c r="F122" s="159">
        <f t="shared" si="148"/>
        <v>0</v>
      </c>
      <c r="G122" s="159">
        <f t="shared" si="148"/>
        <v>347.32656795097137</v>
      </c>
      <c r="H122" s="158">
        <f t="shared" si="148"/>
        <v>234.19856779304811</v>
      </c>
      <c r="N122" s="150"/>
      <c r="O122" s="160" t="str">
        <f>N36</f>
        <v>A</v>
      </c>
      <c r="P122" s="159">
        <f>O113</f>
        <v>577.52569242419497</v>
      </c>
      <c r="Q122" s="159">
        <f t="shared" ref="Q122:S122" si="149">P113</f>
        <v>0</v>
      </c>
      <c r="R122" s="159">
        <f t="shared" si="149"/>
        <v>952.59402513760392</v>
      </c>
      <c r="S122" s="159">
        <f t="shared" si="149"/>
        <v>618.28503289515379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473.6299160294185</v>
      </c>
      <c r="AA122" s="159">
        <f t="shared" ref="AA122:AC122" si="150">Z47</f>
        <v>0</v>
      </c>
      <c r="AB122" s="159">
        <f t="shared" si="150"/>
        <v>982.16247227167071</v>
      </c>
      <c r="AC122" s="159">
        <f t="shared" si="150"/>
        <v>645.61491884026179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565.69041604753352</v>
      </c>
      <c r="AK122" s="159">
        <f t="shared" ref="AK122:AM122" si="151">AJ58</f>
        <v>0</v>
      </c>
      <c r="AL122" s="159">
        <f t="shared" si="151"/>
        <v>1162.1663222313935</v>
      </c>
      <c r="AM122" s="159">
        <f t="shared" si="151"/>
        <v>764.5273016833404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530.03213992758572</v>
      </c>
      <c r="AU122" s="159">
        <f t="shared" si="147"/>
        <v>0</v>
      </c>
      <c r="AV122" s="159">
        <f t="shared" si="147"/>
        <v>1271.8657981433139</v>
      </c>
      <c r="AW122" s="158">
        <f t="shared" si="147"/>
        <v>861.0412267250066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655.01110822685541</v>
      </c>
      <c r="BE122" s="159">
        <f t="shared" ref="BE122:BG122" si="152">BD58</f>
        <v>0</v>
      </c>
      <c r="BF122" s="159">
        <f t="shared" si="152"/>
        <v>1321.5890682496311</v>
      </c>
      <c r="BG122" s="159">
        <f t="shared" si="152"/>
        <v>869.9352585996686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705.12936559924322</v>
      </c>
      <c r="BO122" s="159">
        <f t="shared" ref="BO122:BQ122" si="153">BN58</f>
        <v>0</v>
      </c>
      <c r="BP122" s="159">
        <f t="shared" si="153"/>
        <v>1410.3585106089618</v>
      </c>
      <c r="BQ122" s="159">
        <f t="shared" si="153"/>
        <v>928.68570321110894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395.10383570688771</v>
      </c>
      <c r="G123" s="159">
        <f t="shared" si="148"/>
        <v>703.77674872838145</v>
      </c>
      <c r="H123" s="158">
        <f t="shared" si="148"/>
        <v>871.98226108069309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58.911309120061404</v>
      </c>
      <c r="R123" s="159">
        <f t="shared" si="154"/>
        <v>940.27032127687062</v>
      </c>
      <c r="S123" s="159">
        <f t="shared" si="154"/>
        <v>1121.398869810929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39.869528608379269</v>
      </c>
      <c r="AB123" s="159">
        <f t="shared" si="155"/>
        <v>900.06039190570266</v>
      </c>
      <c r="AC123" s="159">
        <f t="shared" si="155"/>
        <v>1087.147264864755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49.818529855902185</v>
      </c>
      <c r="AL123" s="159">
        <f t="shared" si="156"/>
        <v>1105.83822028487</v>
      </c>
      <c r="AM123" s="159">
        <f t="shared" si="156"/>
        <v>1336.7272898214947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43.559463640888112</v>
      </c>
      <c r="AV123" s="159">
        <f t="shared" si="147"/>
        <v>1167.2982211191559</v>
      </c>
      <c r="AW123" s="158">
        <f t="shared" si="147"/>
        <v>1452.0814800358621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58.548349681981165</v>
      </c>
      <c r="BF123" s="159">
        <f t="shared" si="157"/>
        <v>1261.8003976658783</v>
      </c>
      <c r="BG123" s="159">
        <f t="shared" si="157"/>
        <v>1526.1866877282957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63.474692015049804</v>
      </c>
      <c r="BP123" s="159">
        <f t="shared" si="158"/>
        <v>1348.7659034023427</v>
      </c>
      <c r="BQ123" s="159">
        <f t="shared" si="158"/>
        <v>1631.9329840019211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291.03831345260505</v>
      </c>
      <c r="F124" s="159">
        <f t="shared" si="148"/>
        <v>806.46089585677703</v>
      </c>
      <c r="G124" s="159">
        <f t="shared" si="148"/>
        <v>2.8966833206472522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363.40808650660222</v>
      </c>
      <c r="Q124" s="159">
        <f t="shared" si="159"/>
        <v>775.11254752720981</v>
      </c>
      <c r="R124" s="159">
        <f t="shared" si="159"/>
        <v>24.946685839381161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412.36300501081786</v>
      </c>
      <c r="AA124" s="159">
        <f t="shared" si="160"/>
        <v>781.77368427172462</v>
      </c>
      <c r="AB124" s="159">
        <f t="shared" si="160"/>
        <v>35.588168076482368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415.42174751365002</v>
      </c>
      <c r="AK124" s="159">
        <f t="shared" si="161"/>
        <v>793.53428603537679</v>
      </c>
      <c r="AL124" s="159">
        <f t="shared" si="161"/>
        <v>35.518974686959723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446.97512993028312</v>
      </c>
      <c r="AU124" s="159">
        <f t="shared" si="147"/>
        <v>826.05855664745354</v>
      </c>
      <c r="AV124" s="159">
        <f t="shared" si="147"/>
        <v>44.637942696255244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462.94564775419263</v>
      </c>
      <c r="BE124" s="159">
        <f t="shared" si="162"/>
        <v>894.51878924909238</v>
      </c>
      <c r="BF124" s="159">
        <f t="shared" si="162"/>
        <v>38.874024608624616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489.39275285815086</v>
      </c>
      <c r="BO124" s="159">
        <f t="shared" si="163"/>
        <v>950.75796160360937</v>
      </c>
      <c r="BP124" s="159">
        <f t="shared" si="163"/>
        <v>40.738026193929343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306.61974764692775</v>
      </c>
      <c r="F125" s="154">
        <f t="shared" si="148"/>
        <v>848.43526843633504</v>
      </c>
      <c r="G125" s="154">
        <f t="shared" si="148"/>
        <v>0</v>
      </c>
      <c r="H125" s="153">
        <f t="shared" si="148"/>
        <v>1.8191711262588506</v>
      </c>
      <c r="N125" s="152"/>
      <c r="O125" s="155" t="str">
        <f>N39</f>
        <v>D</v>
      </c>
      <c r="P125" s="159">
        <f t="shared" ref="P125:S125" si="164">O116</f>
        <v>387.07862603115882</v>
      </c>
      <c r="Q125" s="159">
        <f t="shared" si="164"/>
        <v>824.43194937697137</v>
      </c>
      <c r="R125" s="159">
        <f t="shared" si="164"/>
        <v>0</v>
      </c>
      <c r="S125" s="159">
        <f t="shared" si="164"/>
        <v>15.246659131066005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442.01948392171954</v>
      </c>
      <c r="AA125" s="159">
        <f t="shared" si="165"/>
        <v>836.81259314413842</v>
      </c>
      <c r="AB125" s="159">
        <f t="shared" si="165"/>
        <v>0</v>
      </c>
      <c r="AC125" s="159">
        <f t="shared" si="165"/>
        <v>22.168378132131881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445.4678336303154</v>
      </c>
      <c r="AK125" s="159">
        <f t="shared" si="166"/>
        <v>849.72473429012973</v>
      </c>
      <c r="AL125" s="159">
        <f t="shared" si="166"/>
        <v>0</v>
      </c>
      <c r="AM125" s="159">
        <f t="shared" si="166"/>
        <v>22.150758591939653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481.19597844961538</v>
      </c>
      <c r="AU125" s="154">
        <f t="shared" si="147"/>
        <v>888.04486327116717</v>
      </c>
      <c r="AV125" s="154">
        <f t="shared" si="147"/>
        <v>0</v>
      </c>
      <c r="AW125" s="153">
        <f t="shared" si="147"/>
        <v>28.760855903036891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498.52859904108624</v>
      </c>
      <c r="BE125" s="159">
        <f t="shared" si="167"/>
        <v>961.91120069192698</v>
      </c>
      <c r="BF125" s="159">
        <f t="shared" si="167"/>
        <v>0</v>
      </c>
      <c r="BG125" s="159">
        <f t="shared" si="167"/>
        <v>24.360512546169382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528.1046188658205</v>
      </c>
      <c r="BO125" s="159">
        <f t="shared" si="168"/>
        <v>1024.5138774475963</v>
      </c>
      <c r="BP125" s="159">
        <f t="shared" si="168"/>
        <v>0</v>
      </c>
      <c r="BQ125" s="159">
        <f t="shared" si="168"/>
        <v>25.590454558255576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1.2544101954388978E-85</v>
      </c>
      <c r="F134" s="130" t="e">
        <f t="shared" si="169"/>
        <v>#DIV/0!</v>
      </c>
      <c r="G134" s="148">
        <f t="shared" si="169"/>
        <v>347.32656795097137</v>
      </c>
      <c r="H134" s="148">
        <f t="shared" si="169"/>
        <v>234.19856779304811</v>
      </c>
      <c r="N134" s="130" t="s">
        <v>11</v>
      </c>
      <c r="O134" s="130">
        <f t="shared" ref="O134:R137" si="170">O129*P122</f>
        <v>4.9881787291310035E-86</v>
      </c>
      <c r="P134" s="130" t="e">
        <f t="shared" si="170"/>
        <v>#DIV/0!</v>
      </c>
      <c r="Q134" s="148">
        <f t="shared" si="170"/>
        <v>952.59402513760392</v>
      </c>
      <c r="R134" s="148">
        <f t="shared" si="170"/>
        <v>618.28503289515379</v>
      </c>
      <c r="W134" s="130" t="s">
        <v>11</v>
      </c>
      <c r="X134" s="130">
        <f t="shared" ref="X134:AA137" si="171">X129*Z122</f>
        <v>4.0908148392517672E-86</v>
      </c>
      <c r="Y134" s="130" t="e">
        <f t="shared" si="171"/>
        <v>#DIV/0!</v>
      </c>
      <c r="Z134" s="148">
        <f t="shared" si="171"/>
        <v>982.16247227167071</v>
      </c>
      <c r="AA134" s="148">
        <f t="shared" si="171"/>
        <v>645.61491884026179</v>
      </c>
      <c r="AG134" s="130" t="s">
        <v>11</v>
      </c>
      <c r="AH134" s="130">
        <f t="shared" ref="AH134:AK137" si="172">AH129*AJ122</f>
        <v>4.8859556165493958E-86</v>
      </c>
      <c r="AI134" s="130" t="e">
        <f t="shared" si="172"/>
        <v>#DIV/0!</v>
      </c>
      <c r="AJ134" s="148">
        <f t="shared" si="172"/>
        <v>1162.1663222313935</v>
      </c>
      <c r="AK134" s="148">
        <f t="shared" si="172"/>
        <v>764.5273016833404</v>
      </c>
      <c r="AQ134" s="130" t="s">
        <v>11</v>
      </c>
      <c r="AR134" s="130">
        <f t="shared" ref="AR134:AU137" si="173">AR129*AT122</f>
        <v>4.5779695705738733E-86</v>
      </c>
      <c r="AS134" s="130" t="e">
        <f t="shared" si="173"/>
        <v>#DIV/0!</v>
      </c>
      <c r="AT134" s="148">
        <f t="shared" si="173"/>
        <v>1271.8657981433139</v>
      </c>
      <c r="AU134" s="148">
        <f t="shared" si="173"/>
        <v>861.0412267250066</v>
      </c>
      <c r="BA134" s="130" t="s">
        <v>11</v>
      </c>
      <c r="BB134" s="130">
        <f t="shared" ref="BB134:BE137" si="174">BB129*BD122</f>
        <v>5.6574322497878958E-86</v>
      </c>
      <c r="BC134" s="130" t="e">
        <f t="shared" si="174"/>
        <v>#DIV/0!</v>
      </c>
      <c r="BD134" s="148">
        <f t="shared" si="174"/>
        <v>1321.5890682496311</v>
      </c>
      <c r="BE134" s="148">
        <f t="shared" si="174"/>
        <v>869.9352585996686</v>
      </c>
      <c r="BK134" s="130" t="s">
        <v>11</v>
      </c>
      <c r="BL134" s="130">
        <f t="shared" ref="BL134:BO137" si="175">BL129*BN122</f>
        <v>6.0903113903100682E-86</v>
      </c>
      <c r="BM134" s="130" t="e">
        <f t="shared" si="175"/>
        <v>#DIV/0!</v>
      </c>
      <c r="BN134" s="148">
        <f t="shared" si="175"/>
        <v>1410.3585106089618</v>
      </c>
      <c r="BO134" s="148">
        <f t="shared" si="175"/>
        <v>928.68570321110894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3.4125729381812013E-86</v>
      </c>
      <c r="G135" s="148">
        <f t="shared" si="169"/>
        <v>703.77674872838145</v>
      </c>
      <c r="H135" s="148">
        <f t="shared" si="169"/>
        <v>871.98226108069309</v>
      </c>
      <c r="N135" s="130" t="s">
        <v>12</v>
      </c>
      <c r="O135" s="130" t="e">
        <f t="shared" si="170"/>
        <v>#DIV/0!</v>
      </c>
      <c r="P135" s="130">
        <f t="shared" si="170"/>
        <v>5.0882608845410491E-87</v>
      </c>
      <c r="Q135" s="148">
        <f t="shared" si="170"/>
        <v>940.27032127687062</v>
      </c>
      <c r="R135" s="148">
        <f t="shared" si="170"/>
        <v>1121.398869810929</v>
      </c>
      <c r="W135" s="130" t="s">
        <v>12</v>
      </c>
      <c r="X135" s="130" t="e">
        <f t="shared" si="171"/>
        <v>#DIV/0!</v>
      </c>
      <c r="Y135" s="130">
        <f t="shared" si="171"/>
        <v>3.4435928505622574E-87</v>
      </c>
      <c r="Z135" s="148">
        <f t="shared" si="171"/>
        <v>900.06039190570266</v>
      </c>
      <c r="AA135" s="148">
        <f t="shared" si="171"/>
        <v>1087.147264864755</v>
      </c>
      <c r="AG135" s="130" t="s">
        <v>12</v>
      </c>
      <c r="AH135" s="130" t="e">
        <f t="shared" si="172"/>
        <v>#DIV/0!</v>
      </c>
      <c r="AI135" s="130">
        <f t="shared" si="172"/>
        <v>4.3029034760459126E-87</v>
      </c>
      <c r="AJ135" s="148">
        <f t="shared" si="172"/>
        <v>1105.83822028487</v>
      </c>
      <c r="AK135" s="148">
        <f t="shared" si="172"/>
        <v>1336.7272898214947</v>
      </c>
      <c r="AQ135" s="130" t="s">
        <v>12</v>
      </c>
      <c r="AR135" s="130" t="e">
        <f t="shared" si="173"/>
        <v>#DIV/0!</v>
      </c>
      <c r="AS135" s="130">
        <f t="shared" si="173"/>
        <v>3.7622982463997223E-87</v>
      </c>
      <c r="AT135" s="148">
        <f t="shared" si="173"/>
        <v>1167.2982211191559</v>
      </c>
      <c r="AU135" s="148">
        <f t="shared" si="173"/>
        <v>1452.0814800358621</v>
      </c>
      <c r="BA135" s="130" t="s">
        <v>12</v>
      </c>
      <c r="BB135" s="130" t="e">
        <f t="shared" si="174"/>
        <v>#DIV/0!</v>
      </c>
      <c r="BC135" s="130">
        <f t="shared" si="174"/>
        <v>5.0569115164987457E-87</v>
      </c>
      <c r="BD135" s="148">
        <f t="shared" si="174"/>
        <v>1261.8003976658783</v>
      </c>
      <c r="BE135" s="148">
        <f t="shared" si="174"/>
        <v>1526.1866877282957</v>
      </c>
      <c r="BK135" s="130" t="s">
        <v>12</v>
      </c>
      <c r="BL135" s="130" t="e">
        <f t="shared" si="175"/>
        <v>#DIV/0!</v>
      </c>
      <c r="BM135" s="130">
        <f t="shared" si="175"/>
        <v>5.4824073231888712E-87</v>
      </c>
      <c r="BN135" s="148">
        <f t="shared" si="175"/>
        <v>1348.7659034023427</v>
      </c>
      <c r="BO135" s="148">
        <f t="shared" si="175"/>
        <v>1631.9329840019211</v>
      </c>
    </row>
    <row r="136" spans="4:67" x14ac:dyDescent="0.3">
      <c r="D136" s="130" t="s">
        <v>13</v>
      </c>
      <c r="E136" s="148">
        <f t="shared" si="169"/>
        <v>291.03831345260505</v>
      </c>
      <c r="F136" s="148">
        <f t="shared" si="169"/>
        <v>806.46089585677703</v>
      </c>
      <c r="G136" s="130">
        <f t="shared" si="169"/>
        <v>2.5019101859226392E-88</v>
      </c>
      <c r="H136" s="130" t="e">
        <f t="shared" si="169"/>
        <v>#DIV/0!</v>
      </c>
      <c r="N136" s="130" t="s">
        <v>13</v>
      </c>
      <c r="O136" s="148">
        <f t="shared" si="170"/>
        <v>363.40808650660222</v>
      </c>
      <c r="P136" s="148">
        <f t="shared" si="170"/>
        <v>775.11254752720981</v>
      </c>
      <c r="Q136" s="130">
        <f t="shared" si="170"/>
        <v>2.1546838400206465E-87</v>
      </c>
      <c r="R136" s="130" t="e">
        <f t="shared" si="170"/>
        <v>#DIV/0!</v>
      </c>
      <c r="W136" s="130" t="s">
        <v>13</v>
      </c>
      <c r="X136" s="148">
        <f t="shared" si="171"/>
        <v>412.36300501081786</v>
      </c>
      <c r="Y136" s="148">
        <f t="shared" si="171"/>
        <v>781.77368427172462</v>
      </c>
      <c r="Z136" s="130">
        <f t="shared" si="171"/>
        <v>3.0738051196077198E-87</v>
      </c>
      <c r="AA136" s="130" t="e">
        <f t="shared" si="171"/>
        <v>#DIV/0!</v>
      </c>
      <c r="AG136" s="130" t="s">
        <v>13</v>
      </c>
      <c r="AH136" s="148">
        <f t="shared" si="172"/>
        <v>415.42174751365002</v>
      </c>
      <c r="AI136" s="148">
        <f t="shared" si="172"/>
        <v>793.53428603537679</v>
      </c>
      <c r="AJ136" s="130">
        <f t="shared" si="172"/>
        <v>3.0678287795359116E-87</v>
      </c>
      <c r="AK136" s="130" t="e">
        <f t="shared" si="172"/>
        <v>#DIV/0!</v>
      </c>
      <c r="AQ136" s="130" t="s">
        <v>13</v>
      </c>
      <c r="AR136" s="148">
        <f t="shared" si="173"/>
        <v>446.97512993028312</v>
      </c>
      <c r="AS136" s="148">
        <f t="shared" si="173"/>
        <v>826.05855664745354</v>
      </c>
      <c r="AT136" s="130">
        <f t="shared" si="173"/>
        <v>3.8554481504535882E-87</v>
      </c>
      <c r="AU136" s="130" t="e">
        <f t="shared" si="173"/>
        <v>#DIV/0!</v>
      </c>
      <c r="BA136" s="130" t="s">
        <v>13</v>
      </c>
      <c r="BB136" s="148">
        <f t="shared" si="174"/>
        <v>462.94564775419263</v>
      </c>
      <c r="BC136" s="148">
        <f t="shared" si="174"/>
        <v>894.51878924909238</v>
      </c>
      <c r="BD136" s="130">
        <f t="shared" si="174"/>
        <v>3.3576096303959475E-87</v>
      </c>
      <c r="BE136" s="130" t="e">
        <f t="shared" si="174"/>
        <v>#DIV/0!</v>
      </c>
      <c r="BK136" s="130" t="s">
        <v>13</v>
      </c>
      <c r="BL136" s="148">
        <f t="shared" si="175"/>
        <v>489.39275285815086</v>
      </c>
      <c r="BM136" s="148">
        <f t="shared" si="175"/>
        <v>950.75796160360937</v>
      </c>
      <c r="BN136" s="130">
        <f t="shared" si="175"/>
        <v>3.518606330297813E-87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306.61974764692775</v>
      </c>
      <c r="F137" s="148">
        <f t="shared" si="169"/>
        <v>848.43526843633504</v>
      </c>
      <c r="G137" s="130" t="e">
        <f t="shared" si="169"/>
        <v>#DIV/0!</v>
      </c>
      <c r="H137" s="130">
        <f t="shared" si="169"/>
        <v>1.5712462381653736E-88</v>
      </c>
      <c r="N137" s="130" t="s">
        <v>14</v>
      </c>
      <c r="O137" s="148">
        <f t="shared" si="170"/>
        <v>387.07862603115882</v>
      </c>
      <c r="P137" s="148">
        <f t="shared" si="170"/>
        <v>824.43194937697137</v>
      </c>
      <c r="Q137" s="130" t="e">
        <f t="shared" si="170"/>
        <v>#DIV/0!</v>
      </c>
      <c r="R137" s="130">
        <f t="shared" si="170"/>
        <v>1.316877530567647E-87</v>
      </c>
      <c r="W137" s="130" t="s">
        <v>14</v>
      </c>
      <c r="X137" s="148">
        <f t="shared" si="171"/>
        <v>442.01948392171954</v>
      </c>
      <c r="Y137" s="148">
        <f t="shared" si="171"/>
        <v>836.81259314413842</v>
      </c>
      <c r="Z137" s="130" t="e">
        <f t="shared" si="171"/>
        <v>#DIV/0!</v>
      </c>
      <c r="AA137" s="130">
        <f t="shared" si="171"/>
        <v>1.9147171062445444E-87</v>
      </c>
      <c r="AG137" s="130" t="s">
        <v>14</v>
      </c>
      <c r="AH137" s="148">
        <f t="shared" si="172"/>
        <v>445.4678336303154</v>
      </c>
      <c r="AI137" s="148">
        <f t="shared" si="172"/>
        <v>849.72473429012973</v>
      </c>
      <c r="AJ137" s="130" t="e">
        <f t="shared" si="172"/>
        <v>#DIV/0!</v>
      </c>
      <c r="AK137" s="130">
        <f t="shared" si="172"/>
        <v>1.9131952793066808E-87</v>
      </c>
      <c r="AQ137" s="130" t="s">
        <v>14</v>
      </c>
      <c r="AR137" s="148">
        <f t="shared" si="173"/>
        <v>481.19597844961538</v>
      </c>
      <c r="AS137" s="148">
        <f t="shared" si="173"/>
        <v>888.04486327116717</v>
      </c>
      <c r="AT137" s="130" t="e">
        <f t="shared" si="173"/>
        <v>#DIV/0!</v>
      </c>
      <c r="AU137" s="130">
        <f t="shared" si="173"/>
        <v>2.4841196076477817E-87</v>
      </c>
      <c r="BA137" s="130" t="s">
        <v>14</v>
      </c>
      <c r="BB137" s="148">
        <f t="shared" si="174"/>
        <v>498.52859904108624</v>
      </c>
      <c r="BC137" s="148">
        <f t="shared" si="174"/>
        <v>961.91120069192698</v>
      </c>
      <c r="BD137" s="130" t="e">
        <f t="shared" si="174"/>
        <v>#DIV/0!</v>
      </c>
      <c r="BE137" s="130">
        <f t="shared" si="174"/>
        <v>2.1040551460744035E-87</v>
      </c>
      <c r="BK137" s="130" t="s">
        <v>14</v>
      </c>
      <c r="BL137" s="148">
        <f t="shared" si="175"/>
        <v>528.1046188658205</v>
      </c>
      <c r="BM137" s="148">
        <f t="shared" si="175"/>
        <v>1024.5138774475963</v>
      </c>
      <c r="BN137" s="130" t="e">
        <f t="shared" si="175"/>
        <v>#DIV/0!</v>
      </c>
      <c r="BO137" s="130">
        <f t="shared" si="175"/>
        <v>2.2102871399619866E-87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2.6096962282899287E-74</v>
      </c>
      <c r="H140" s="130">
        <f>'Mode Choice Q'!O38</f>
        <v>4.4684118201956795E-73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2.2885203162794081E-56</v>
      </c>
      <c r="H141" s="130">
        <f>'Mode Choice Q'!O39</f>
        <v>3.1881339222863796E-58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4.3197123235925175E-69</v>
      </c>
      <c r="F142" s="130">
        <f>'Mode Choice Q'!M40</f>
        <v>2.2885203162794081E-56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6.0177841968004721E-71</v>
      </c>
      <c r="F143" s="130">
        <f>'Mode Choice Q'!M41</f>
        <v>3.1881339222863796E-58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1.001273776369667E-4</v>
      </c>
      <c r="F145" s="130" t="e">
        <f t="shared" si="176"/>
        <v>#DIV/0!</v>
      </c>
      <c r="G145" s="217">
        <f t="shared" si="176"/>
        <v>9.0641683436653559E-72</v>
      </c>
      <c r="H145" s="130">
        <f t="shared" si="176"/>
        <v>1.0464956485993554E-70</v>
      </c>
      <c r="N145" s="130" t="s">
        <v>11</v>
      </c>
      <c r="O145" s="130">
        <f t="shared" ref="O145:R148" si="177">O140*P122</f>
        <v>3.9815784114990715E-5</v>
      </c>
      <c r="P145" s="130" t="e">
        <f t="shared" si="177"/>
        <v>#DIV/0!</v>
      </c>
      <c r="Q145" s="149">
        <f t="shared" si="177"/>
        <v>2.9383159986939438E-84</v>
      </c>
      <c r="R145" s="130">
        <f t="shared" si="177"/>
        <v>1.9071259696872587E-84</v>
      </c>
      <c r="W145" s="130" t="s">
        <v>11</v>
      </c>
      <c r="X145" s="130">
        <f t="shared" ref="X145:AA148" si="178">X140*Z122</f>
        <v>3.2653000090560942E-5</v>
      </c>
      <c r="Y145" s="130" t="e">
        <f t="shared" si="178"/>
        <v>#DIV/0!</v>
      </c>
      <c r="Z145" s="149">
        <f t="shared" si="178"/>
        <v>3.029521107037988E-84</v>
      </c>
      <c r="AA145" s="130">
        <f t="shared" si="178"/>
        <v>1.9914261426842408E-84</v>
      </c>
      <c r="AG145" s="130" t="s">
        <v>11</v>
      </c>
      <c r="AH145" s="130">
        <f t="shared" ref="AH145:AK148" si="179">AH140*AJ122</f>
        <v>3.8999836330613565E-5</v>
      </c>
      <c r="AI145" s="130" t="e">
        <f t="shared" si="179"/>
        <v>#DIV/0!</v>
      </c>
      <c r="AJ145" s="149">
        <f t="shared" si="179"/>
        <v>3.5847504893414892E-84</v>
      </c>
      <c r="AK145" s="130">
        <f t="shared" si="179"/>
        <v>2.3582163468325035E-84</v>
      </c>
      <c r="AQ145" s="130" t="s">
        <v>11</v>
      </c>
      <c r="AR145" s="130">
        <f t="shared" ref="AR145:AU148" si="180">AR140*AT122</f>
        <v>3.6541482975033761E-5</v>
      </c>
      <c r="AS145" s="130" t="e">
        <f t="shared" si="180"/>
        <v>#DIV/0!</v>
      </c>
      <c r="AT145" s="149">
        <f t="shared" si="180"/>
        <v>3.9231230978341525E-84</v>
      </c>
      <c r="AU145" s="130">
        <f t="shared" si="180"/>
        <v>2.6559175737593793E-84</v>
      </c>
      <c r="BA145" s="130" t="s">
        <v>11</v>
      </c>
      <c r="BB145" s="130">
        <f t="shared" ref="BB145:BE148" si="181">BB140*BD122</f>
        <v>4.5157784701508289E-5</v>
      </c>
      <c r="BC145" s="130" t="e">
        <f t="shared" si="181"/>
        <v>#DIV/0!</v>
      </c>
      <c r="BD145" s="149">
        <f t="shared" si="181"/>
        <v>4.0764965981977174E-84</v>
      </c>
      <c r="BE145" s="130">
        <f t="shared" si="181"/>
        <v>2.6833515860044574E-84</v>
      </c>
      <c r="BK145" s="130" t="s">
        <v>11</v>
      </c>
      <c r="BL145" s="130">
        <f t="shared" ref="BL145:BO148" si="182">BL140*BN122</f>
        <v>4.8613038280586868E-5</v>
      </c>
      <c r="BM145" s="130" t="e">
        <f t="shared" si="182"/>
        <v>#DIV/0!</v>
      </c>
      <c r="BN145" s="149">
        <f t="shared" si="182"/>
        <v>4.3503096453054642E-84</v>
      </c>
      <c r="BO145" s="130">
        <f t="shared" si="182"/>
        <v>2.8645697826095024E-84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2.7239253996609116E-5</v>
      </c>
      <c r="G146" s="130">
        <f t="shared" si="176"/>
        <v>1.6106073875899691E-53</v>
      </c>
      <c r="H146" s="130">
        <f t="shared" si="176"/>
        <v>2.7799962261833359E-55</v>
      </c>
      <c r="N146" s="130" t="s">
        <v>12</v>
      </c>
      <c r="O146" s="130" t="e">
        <f t="shared" si="177"/>
        <v>#DIV/0!</v>
      </c>
      <c r="P146" s="130">
        <f t="shared" si="177"/>
        <v>4.061464271849218E-6</v>
      </c>
      <c r="Q146" s="130">
        <f t="shared" si="177"/>
        <v>7.8255992443561228E-85</v>
      </c>
      <c r="R146" s="130">
        <f t="shared" si="177"/>
        <v>9.3330800192619936E-85</v>
      </c>
      <c r="W146" s="130" t="s">
        <v>12</v>
      </c>
      <c r="X146" s="130" t="e">
        <f t="shared" si="178"/>
        <v>#DIV/0!</v>
      </c>
      <c r="Y146" s="130">
        <f t="shared" si="178"/>
        <v>2.7486855817172833E-6</v>
      </c>
      <c r="Z146" s="130">
        <f t="shared" si="178"/>
        <v>7.4909435758933423E-85</v>
      </c>
      <c r="AA146" s="130">
        <f t="shared" si="178"/>
        <v>9.0480137699936234E-85</v>
      </c>
      <c r="AG146" s="130" t="s">
        <v>12</v>
      </c>
      <c r="AH146" s="130" t="e">
        <f t="shared" si="179"/>
        <v>#DIV/0!</v>
      </c>
      <c r="AI146" s="130">
        <f t="shared" si="179"/>
        <v>3.4345897605744703E-6</v>
      </c>
      <c r="AJ146" s="130">
        <f t="shared" si="179"/>
        <v>9.2035732121052449E-85</v>
      </c>
      <c r="AK146" s="130">
        <f t="shared" si="179"/>
        <v>1.1125196480658732E-84</v>
      </c>
      <c r="AQ146" s="130" t="s">
        <v>12</v>
      </c>
      <c r="AR146" s="130" t="e">
        <f t="shared" si="180"/>
        <v>#DIV/0!</v>
      </c>
      <c r="AS146" s="130">
        <f t="shared" si="180"/>
        <v>3.0030771327425173E-6</v>
      </c>
      <c r="AT146" s="130">
        <f t="shared" si="180"/>
        <v>9.7150871089107688E-85</v>
      </c>
      <c r="AU146" s="130">
        <f t="shared" si="180"/>
        <v>1.2085256203217023E-84</v>
      </c>
      <c r="BA146" s="130" t="s">
        <v>12</v>
      </c>
      <c r="BB146" s="130" t="e">
        <f t="shared" si="181"/>
        <v>#DIV/0!</v>
      </c>
      <c r="BC146" s="130">
        <f t="shared" si="181"/>
        <v>4.0364411173494756E-6</v>
      </c>
      <c r="BD146" s="130">
        <f t="shared" si="181"/>
        <v>1.0501601523584374E-84</v>
      </c>
      <c r="BE146" s="130">
        <f t="shared" si="181"/>
        <v>1.2702012517011172E-84</v>
      </c>
      <c r="BK146" s="130" t="s">
        <v>12</v>
      </c>
      <c r="BL146" s="130" t="e">
        <f t="shared" si="182"/>
        <v>#DIV/0!</v>
      </c>
      <c r="BM146" s="130">
        <f t="shared" si="182"/>
        <v>4.3760730772483797E-6</v>
      </c>
      <c r="BN146" s="130">
        <f t="shared" si="182"/>
        <v>1.1225390396397183E-84</v>
      </c>
      <c r="BO146" s="130">
        <f t="shared" si="182"/>
        <v>1.3582108503757378E-84</v>
      </c>
    </row>
    <row r="147" spans="4:67" x14ac:dyDescent="0.3">
      <c r="D147" s="130" t="s">
        <v>13</v>
      </c>
      <c r="E147" s="130">
        <f t="shared" si="176"/>
        <v>1.2572017892587999E-66</v>
      </c>
      <c r="F147" s="130">
        <f t="shared" si="176"/>
        <v>1.8456021444531261E-53</v>
      </c>
      <c r="G147" s="130">
        <f t="shared" si="176"/>
        <v>1.9970318075420329E-7</v>
      </c>
      <c r="H147" s="130" t="e">
        <f t="shared" si="176"/>
        <v>#DIV/0!</v>
      </c>
      <c r="N147" s="130" t="s">
        <v>13</v>
      </c>
      <c r="O147" s="130">
        <f t="shared" si="177"/>
        <v>1.1209473988490063E-84</v>
      </c>
      <c r="P147" s="130">
        <f t="shared" si="177"/>
        <v>6.4510386310850913E-85</v>
      </c>
      <c r="Q147" s="130">
        <f t="shared" si="177"/>
        <v>1.7198747532702563E-6</v>
      </c>
      <c r="R147" s="130" t="e">
        <f t="shared" si="177"/>
        <v>#DIV/0!</v>
      </c>
      <c r="W147" s="130" t="s">
        <v>13</v>
      </c>
      <c r="X147" s="130">
        <f t="shared" si="178"/>
        <v>1.2719508866516054E-84</v>
      </c>
      <c r="Y147" s="130">
        <f t="shared" si="178"/>
        <v>6.5064773549231892E-85</v>
      </c>
      <c r="Z147" s="130">
        <f t="shared" si="178"/>
        <v>2.4535199658969552E-6</v>
      </c>
      <c r="AA147" s="130" t="e">
        <f t="shared" si="178"/>
        <v>#DIV/0!</v>
      </c>
      <c r="AG147" s="130" t="s">
        <v>13</v>
      </c>
      <c r="AH147" s="130">
        <f t="shared" si="179"/>
        <v>1.281385705467164E-84</v>
      </c>
      <c r="AI147" s="130">
        <f t="shared" si="179"/>
        <v>6.6043574583277401E-85</v>
      </c>
      <c r="AJ147" s="130">
        <f t="shared" si="179"/>
        <v>2.4487496342986259E-6</v>
      </c>
      <c r="AK147" s="130" t="e">
        <f t="shared" si="179"/>
        <v>#DIV/0!</v>
      </c>
      <c r="AQ147" s="130" t="s">
        <v>13</v>
      </c>
      <c r="AR147" s="130">
        <f t="shared" si="180"/>
        <v>1.378713429472475E-84</v>
      </c>
      <c r="AS147" s="130">
        <f t="shared" si="180"/>
        <v>6.8750476011150452E-85</v>
      </c>
      <c r="AT147" s="130">
        <f t="shared" si="180"/>
        <v>3.0774296503955277E-6</v>
      </c>
      <c r="AU147" s="130" t="e">
        <f t="shared" si="180"/>
        <v>#DIV/0!</v>
      </c>
      <c r="BA147" s="130" t="s">
        <v>13</v>
      </c>
      <c r="BB147" s="130">
        <f t="shared" si="181"/>
        <v>1.4279751577545117E-84</v>
      </c>
      <c r="BC147" s="130">
        <f t="shared" si="181"/>
        <v>7.4448224120314431E-85</v>
      </c>
      <c r="BD147" s="130">
        <f t="shared" si="181"/>
        <v>2.6800535314729668E-6</v>
      </c>
      <c r="BE147" s="130" t="e">
        <f t="shared" si="181"/>
        <v>#DIV/0!</v>
      </c>
      <c r="BK147" s="130" t="s">
        <v>13</v>
      </c>
      <c r="BL147" s="130">
        <f t="shared" si="182"/>
        <v>1.5095523564303856E-84</v>
      </c>
      <c r="BM147" s="130">
        <f t="shared" si="182"/>
        <v>7.912884856119933E-85</v>
      </c>
      <c r="BN147" s="130">
        <f t="shared" si="182"/>
        <v>2.8085615540320409E-6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1.8451714718166305E-68</v>
      </c>
      <c r="F148" s="130">
        <f t="shared" si="176"/>
        <v>2.7049252601660303E-55</v>
      </c>
      <c r="G148" s="130" t="e">
        <f t="shared" si="176"/>
        <v>#DIV/0!</v>
      </c>
      <c r="H148" s="130">
        <f t="shared" si="176"/>
        <v>1.254173204438938E-7</v>
      </c>
      <c r="N148" s="130" t="s">
        <v>14</v>
      </c>
      <c r="O148" s="130">
        <f t="shared" si="177"/>
        <v>1.1939601651978977E-84</v>
      </c>
      <c r="P148" s="130">
        <f t="shared" si="177"/>
        <v>6.8615098169920041E-85</v>
      </c>
      <c r="Q148" s="130" t="e">
        <f t="shared" si="177"/>
        <v>#DIV/0!</v>
      </c>
      <c r="R148" s="130">
        <f t="shared" si="177"/>
        <v>1.0511353804697742E-6</v>
      </c>
      <c r="W148" s="130" t="s">
        <v>14</v>
      </c>
      <c r="X148" s="130">
        <f t="shared" si="178"/>
        <v>1.363427532682683E-84</v>
      </c>
      <c r="Y148" s="130">
        <f t="shared" si="178"/>
        <v>6.9645503515240471E-85</v>
      </c>
      <c r="Z148" s="130" t="e">
        <f t="shared" si="178"/>
        <v>#DIV/0!</v>
      </c>
      <c r="AA148" s="130">
        <f t="shared" si="178"/>
        <v>1.5283326256594193E-6</v>
      </c>
      <c r="AG148" s="130" t="s">
        <v>14</v>
      </c>
      <c r="AH148" s="130">
        <f t="shared" si="179"/>
        <v>1.3740641111730794E-84</v>
      </c>
      <c r="AI148" s="130">
        <f t="shared" si="179"/>
        <v>7.0720143857582355E-85</v>
      </c>
      <c r="AJ148" s="130" t="e">
        <f t="shared" si="179"/>
        <v>#DIV/0!</v>
      </c>
      <c r="AK148" s="130">
        <f t="shared" si="179"/>
        <v>1.5271178990806684E-6</v>
      </c>
      <c r="AQ148" s="130" t="s">
        <v>14</v>
      </c>
      <c r="AR148" s="130">
        <f t="shared" si="180"/>
        <v>1.4842690639188606E-84</v>
      </c>
      <c r="AS148" s="130">
        <f t="shared" si="180"/>
        <v>7.3909417895184724E-85</v>
      </c>
      <c r="AT148" s="130" t="e">
        <f t="shared" si="180"/>
        <v>#DIV/0!</v>
      </c>
      <c r="AU148" s="130">
        <f t="shared" si="180"/>
        <v>1.982831317496722E-6</v>
      </c>
      <c r="BA148" s="130" t="s">
        <v>14</v>
      </c>
      <c r="BB148" s="130">
        <f t="shared" si="181"/>
        <v>1.5377322549942552E-84</v>
      </c>
      <c r="BC148" s="130">
        <f t="shared" si="181"/>
        <v>8.0057100547959225E-85</v>
      </c>
      <c r="BD148" s="130" t="e">
        <f t="shared" si="181"/>
        <v>#DIV/0!</v>
      </c>
      <c r="BE148" s="130">
        <f t="shared" si="181"/>
        <v>1.6794627861445568E-6</v>
      </c>
      <c r="BK148" s="130" t="s">
        <v>14</v>
      </c>
      <c r="BL148" s="130">
        <f t="shared" si="182"/>
        <v>1.6289607216184843E-84</v>
      </c>
      <c r="BM148" s="130">
        <f t="shared" si="182"/>
        <v>8.5267341143967364E-85</v>
      </c>
      <c r="BN148" s="130" t="e">
        <f t="shared" si="182"/>
        <v>#DIV/0!</v>
      </c>
      <c r="BO148" s="130">
        <f t="shared" si="182"/>
        <v>1.7642574650126474E-6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1.0631893046140361E-49</v>
      </c>
      <c r="H151" s="130">
        <f>'Mode Choice Q'!T38</f>
        <v>1.820429368116935E-48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1.3333573428437815E-34</v>
      </c>
      <c r="H152" s="130">
        <f>'Mode Choice Q'!T39</f>
        <v>1.857497940923191E-36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1.7598492466927763E-44</v>
      </c>
      <c r="F153" s="130">
        <f>'Mode Choice Q'!R40</f>
        <v>1.3333573428437815E-34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2.4516431169868816E-46</v>
      </c>
      <c r="F154" s="130">
        <f>'Mode Choice Q'!R41</f>
        <v>1.857497940923191E-36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1452.3418387730899</v>
      </c>
      <c r="F156" s="130" t="e">
        <f t="shared" si="183"/>
        <v>#DIV/0!</v>
      </c>
      <c r="G156" s="130">
        <f t="shared" si="183"/>
        <v>3.6927389225377298E-47</v>
      </c>
      <c r="H156" s="130">
        <f t="shared" si="183"/>
        <v>4.2634195078138974E-46</v>
      </c>
      <c r="N156" s="130" t="s">
        <v>11</v>
      </c>
      <c r="O156" s="148">
        <f t="shared" ref="O156:R159" si="184">O151*P122</f>
        <v>577.52565260841084</v>
      </c>
      <c r="P156" s="130" t="e">
        <f t="shared" si="184"/>
        <v>#DIV/0!</v>
      </c>
      <c r="Q156" s="130">
        <f t="shared" si="184"/>
        <v>1.1970688808615798E-59</v>
      </c>
      <c r="R156" s="130">
        <f t="shared" si="184"/>
        <v>7.7696243399632256E-60</v>
      </c>
      <c r="W156" s="130" t="s">
        <v>11</v>
      </c>
      <c r="X156" s="148">
        <f t="shared" ref="X156:AA159" si="185">X151*Z122</f>
        <v>473.62988337641843</v>
      </c>
      <c r="Y156" s="130" t="e">
        <f t="shared" si="185"/>
        <v>#DIV/0!</v>
      </c>
      <c r="Z156" s="130">
        <f t="shared" si="185"/>
        <v>1.2342258091915463E-59</v>
      </c>
      <c r="AA156" s="130">
        <f t="shared" si="185"/>
        <v>8.1130629414982207E-60</v>
      </c>
      <c r="AG156" s="130" t="s">
        <v>11</v>
      </c>
      <c r="AH156" s="148">
        <f t="shared" ref="AH156:AK159" si="186">AH151*AJ122</f>
        <v>565.69037704769721</v>
      </c>
      <c r="AI156" s="130" t="e">
        <f t="shared" si="186"/>
        <v>#DIV/0!</v>
      </c>
      <c r="AJ156" s="130">
        <f t="shared" si="186"/>
        <v>1.4604260598082084E-59</v>
      </c>
      <c r="AK156" s="130">
        <f t="shared" si="186"/>
        <v>9.6073649137364532E-60</v>
      </c>
      <c r="AQ156" s="130" t="s">
        <v>11</v>
      </c>
      <c r="AR156" s="148">
        <f t="shared" ref="AR156:AU159" si="187">AR151*AT122</f>
        <v>530.03210338610279</v>
      </c>
      <c r="AS156" s="130" t="e">
        <f t="shared" si="187"/>
        <v>#DIV/0!</v>
      </c>
      <c r="AT156" s="130">
        <f t="shared" si="187"/>
        <v>1.5982789387846595E-59</v>
      </c>
      <c r="AU156" s="130">
        <f t="shared" si="187"/>
        <v>1.0820198641309925E-59</v>
      </c>
      <c r="BA156" s="130" t="s">
        <v>11</v>
      </c>
      <c r="BB156" s="148">
        <f t="shared" ref="BB156:BE159" si="188">BB151*BD122</f>
        <v>655.0110630690707</v>
      </c>
      <c r="BC156" s="130" t="e">
        <f t="shared" si="188"/>
        <v>#DIV/0!</v>
      </c>
      <c r="BD156" s="130">
        <f t="shared" si="188"/>
        <v>1.6607632476594176E-59</v>
      </c>
      <c r="BE156" s="130">
        <f t="shared" si="188"/>
        <v>1.093196470850745E-59</v>
      </c>
      <c r="BK156" s="130" t="s">
        <v>11</v>
      </c>
      <c r="BL156" s="148">
        <f t="shared" ref="BL156:BO159" si="189">BL151*BN122</f>
        <v>705.12931698620491</v>
      </c>
      <c r="BM156" s="130" t="e">
        <f t="shared" si="189"/>
        <v>#DIV/0!</v>
      </c>
      <c r="BN156" s="130">
        <f t="shared" si="189"/>
        <v>1.7723145845517947E-59</v>
      </c>
      <c r="BO156" s="130">
        <f t="shared" si="189"/>
        <v>1.1670246989576534E-59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395.10380846763371</v>
      </c>
      <c r="G157" s="130">
        <f t="shared" si="183"/>
        <v>9.3838589563971041E-32</v>
      </c>
      <c r="H157" s="130">
        <f t="shared" si="183"/>
        <v>1.6197052544789358E-33</v>
      </c>
      <c r="N157" s="130" t="s">
        <v>12</v>
      </c>
      <c r="O157" s="130" t="e">
        <f t="shared" si="184"/>
        <v>#DIV/0!</v>
      </c>
      <c r="P157" s="148">
        <f t="shared" si="184"/>
        <v>58.911305058597129</v>
      </c>
      <c r="Q157" s="130">
        <f t="shared" si="184"/>
        <v>4.5594177776751037E-63</v>
      </c>
      <c r="R157" s="130">
        <f t="shared" si="184"/>
        <v>5.4377191613763316E-63</v>
      </c>
      <c r="W157" s="130" t="s">
        <v>12</v>
      </c>
      <c r="X157" s="130" t="e">
        <f t="shared" si="185"/>
        <v>#DIV/0!</v>
      </c>
      <c r="Y157" s="148">
        <f t="shared" si="185"/>
        <v>39.869525859693688</v>
      </c>
      <c r="Z157" s="130">
        <f t="shared" si="185"/>
        <v>4.3644378206718884E-63</v>
      </c>
      <c r="AA157" s="130">
        <f t="shared" si="185"/>
        <v>5.2716314172758716E-63</v>
      </c>
      <c r="AG157" s="130" t="s">
        <v>12</v>
      </c>
      <c r="AH157" s="130" t="e">
        <f t="shared" si="186"/>
        <v>#DIV/0!</v>
      </c>
      <c r="AI157" s="148">
        <f t="shared" si="186"/>
        <v>49.818526421312427</v>
      </c>
      <c r="AJ157" s="130">
        <f t="shared" si="186"/>
        <v>5.3622647941844161E-63</v>
      </c>
      <c r="AK157" s="130">
        <f t="shared" si="186"/>
        <v>6.4818574309982362E-63</v>
      </c>
      <c r="AQ157" s="130" t="s">
        <v>12</v>
      </c>
      <c r="AR157" s="130" t="e">
        <f t="shared" si="187"/>
        <v>#DIV/0!</v>
      </c>
      <c r="AS157" s="148">
        <f t="shared" si="187"/>
        <v>43.559460637810979</v>
      </c>
      <c r="AT157" s="130">
        <f t="shared" si="187"/>
        <v>5.660287409679961E-63</v>
      </c>
      <c r="AU157" s="130">
        <f t="shared" si="187"/>
        <v>7.0412156641481191E-63</v>
      </c>
      <c r="BA157" s="130" t="s">
        <v>12</v>
      </c>
      <c r="BB157" s="130" t="e">
        <f t="shared" si="188"/>
        <v>#DIV/0!</v>
      </c>
      <c r="BC157" s="148">
        <f t="shared" si="188"/>
        <v>58.548345645540046</v>
      </c>
      <c r="BD157" s="130">
        <f t="shared" si="188"/>
        <v>6.118533186480613E-63</v>
      </c>
      <c r="BE157" s="130">
        <f t="shared" si="188"/>
        <v>7.4005555196402683E-63</v>
      </c>
      <c r="BK157" s="130" t="s">
        <v>12</v>
      </c>
      <c r="BL157" s="130" t="e">
        <f t="shared" si="189"/>
        <v>#DIV/0!</v>
      </c>
      <c r="BM157" s="148">
        <f t="shared" si="189"/>
        <v>63.474687638976725</v>
      </c>
      <c r="BN157" s="130">
        <f t="shared" si="189"/>
        <v>6.5402332698788481E-63</v>
      </c>
      <c r="BO157" s="130">
        <f t="shared" si="189"/>
        <v>7.9133245949190949E-63</v>
      </c>
    </row>
    <row r="158" spans="4:67" x14ac:dyDescent="0.3">
      <c r="D158" s="130" t="s">
        <v>13</v>
      </c>
      <c r="E158" s="130">
        <f t="shared" si="183"/>
        <v>5.1218355668830307E-42</v>
      </c>
      <c r="F158" s="130">
        <f t="shared" si="183"/>
        <v>1.0753005572070079E-31</v>
      </c>
      <c r="G158" s="148">
        <f t="shared" si="183"/>
        <v>2.8966831209440715</v>
      </c>
      <c r="H158" s="130" t="e">
        <f t="shared" si="183"/>
        <v>#DIV/0!</v>
      </c>
      <c r="N158" s="130" t="s">
        <v>13</v>
      </c>
      <c r="O158" s="130">
        <f t="shared" si="184"/>
        <v>4.5667356705041945E-60</v>
      </c>
      <c r="P158" s="130">
        <f t="shared" si="184"/>
        <v>3.7585594790393946E-63</v>
      </c>
      <c r="Q158" s="148">
        <f t="shared" si="184"/>
        <v>24.946684119506408</v>
      </c>
      <c r="R158" s="130" t="e">
        <f t="shared" si="184"/>
        <v>#DIV/0!</v>
      </c>
      <c r="W158" s="130" t="s">
        <v>13</v>
      </c>
      <c r="X158" s="130">
        <f t="shared" si="185"/>
        <v>5.1819233366040949E-60</v>
      </c>
      <c r="Y158" s="130">
        <f t="shared" si="185"/>
        <v>3.7908596640023983E-63</v>
      </c>
      <c r="Z158" s="148">
        <f t="shared" si="185"/>
        <v>35.5881656229624</v>
      </c>
      <c r="AA158" s="130" t="e">
        <f t="shared" si="185"/>
        <v>#DIV/0!</v>
      </c>
      <c r="AG158" s="130" t="s">
        <v>13</v>
      </c>
      <c r="AH158" s="130">
        <f t="shared" si="186"/>
        <v>5.220360754518617E-60</v>
      </c>
      <c r="AI158" s="130">
        <f t="shared" si="186"/>
        <v>3.8478874096878474E-63</v>
      </c>
      <c r="AJ158" s="148">
        <f t="shared" si="186"/>
        <v>35.51897223821009</v>
      </c>
      <c r="AK158" s="130" t="e">
        <f t="shared" si="186"/>
        <v>#DIV/0!</v>
      </c>
      <c r="AQ158" s="130" t="s">
        <v>13</v>
      </c>
      <c r="AR158" s="130">
        <f t="shared" si="187"/>
        <v>5.6168735519972726E-60</v>
      </c>
      <c r="AS158" s="130">
        <f t="shared" si="187"/>
        <v>4.0055992232791141E-63</v>
      </c>
      <c r="AT158" s="148">
        <f t="shared" si="187"/>
        <v>44.637939618825591</v>
      </c>
      <c r="AU158" s="130" t="e">
        <f t="shared" si="187"/>
        <v>#DIV/0!</v>
      </c>
      <c r="BA158" s="130" t="s">
        <v>13</v>
      </c>
      <c r="BB158" s="130">
        <f t="shared" si="188"/>
        <v>5.8175656558080824E-60</v>
      </c>
      <c r="BC158" s="130">
        <f t="shared" si="188"/>
        <v>4.3375663124496049E-63</v>
      </c>
      <c r="BD158" s="148">
        <f t="shared" si="188"/>
        <v>38.874021928571082</v>
      </c>
      <c r="BE158" s="130" t="e">
        <f t="shared" si="188"/>
        <v>#DIV/0!</v>
      </c>
      <c r="BK158" s="130" t="s">
        <v>13</v>
      </c>
      <c r="BL158" s="130">
        <f t="shared" si="189"/>
        <v>6.1499108697542927E-60</v>
      </c>
      <c r="BM158" s="130">
        <f t="shared" si="189"/>
        <v>4.61027286973699E-63</v>
      </c>
      <c r="BN158" s="148">
        <f t="shared" si="189"/>
        <v>40.738023385367789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7.5172219385084498E-44</v>
      </c>
      <c r="F159" s="130">
        <f t="shared" si="183"/>
        <v>1.5759667641271072E-33</v>
      </c>
      <c r="G159" s="130" t="e">
        <f t="shared" si="183"/>
        <v>#DIV/0!</v>
      </c>
      <c r="H159" s="148">
        <f t="shared" si="183"/>
        <v>1.8191710008415301</v>
      </c>
      <c r="N159" s="130" t="s">
        <v>14</v>
      </c>
      <c r="O159" s="130">
        <f t="shared" si="184"/>
        <v>4.8641894179592834E-60</v>
      </c>
      <c r="P159" s="130">
        <f t="shared" si="184"/>
        <v>3.9977117233352041E-63</v>
      </c>
      <c r="Q159" s="130" t="e">
        <f t="shared" si="184"/>
        <v>#DIV/0!</v>
      </c>
      <c r="R159" s="148">
        <f t="shared" si="184"/>
        <v>15.246658079930626</v>
      </c>
      <c r="W159" s="130" t="s">
        <v>14</v>
      </c>
      <c r="X159" s="130">
        <f t="shared" si="185"/>
        <v>5.5545988634639231E-60</v>
      </c>
      <c r="Y159" s="130">
        <f t="shared" si="185"/>
        <v>4.0577460836821602E-63</v>
      </c>
      <c r="Z159" s="130" t="e">
        <f t="shared" si="185"/>
        <v>#DIV/0!</v>
      </c>
      <c r="AA159" s="148">
        <f t="shared" si="185"/>
        <v>22.168376603799256</v>
      </c>
      <c r="AG159" s="130" t="s">
        <v>14</v>
      </c>
      <c r="AH159" s="130">
        <f t="shared" si="186"/>
        <v>5.5979322459706203E-60</v>
      </c>
      <c r="AI159" s="130">
        <f t="shared" si="186"/>
        <v>4.1203577013805004E-63</v>
      </c>
      <c r="AJ159" s="130" t="e">
        <f t="shared" si="186"/>
        <v>#DIV/0!</v>
      </c>
      <c r="AK159" s="148">
        <f t="shared" si="186"/>
        <v>22.150757064821754</v>
      </c>
      <c r="AQ159" s="130" t="s">
        <v>14</v>
      </c>
      <c r="AR159" s="130">
        <f t="shared" si="187"/>
        <v>6.0469068270144373E-60</v>
      </c>
      <c r="AS159" s="130">
        <f t="shared" si="187"/>
        <v>4.3061739218496114E-63</v>
      </c>
      <c r="AT159" s="130" t="e">
        <f t="shared" si="187"/>
        <v>#DIV/0!</v>
      </c>
      <c r="AU159" s="148">
        <f t="shared" si="187"/>
        <v>28.760853920205573</v>
      </c>
      <c r="BA159" s="130" t="s">
        <v>14</v>
      </c>
      <c r="BB159" s="130">
        <f t="shared" si="188"/>
        <v>6.2647156751313803E-60</v>
      </c>
      <c r="BC159" s="130">
        <f t="shared" si="188"/>
        <v>4.6643554834569249E-63</v>
      </c>
      <c r="BD159" s="130" t="e">
        <f t="shared" si="188"/>
        <v>#DIV/0!</v>
      </c>
      <c r="BE159" s="148">
        <f t="shared" si="188"/>
        <v>24.360510866706594</v>
      </c>
      <c r="BK159" s="130" t="s">
        <v>14</v>
      </c>
      <c r="BL159" s="130">
        <f t="shared" si="189"/>
        <v>6.6363801199804898E-60</v>
      </c>
      <c r="BM159" s="130">
        <f t="shared" si="189"/>
        <v>4.9679189916002378E-63</v>
      </c>
      <c r="BN159" s="130" t="e">
        <f t="shared" si="189"/>
        <v>#DIV/0!</v>
      </c>
      <c r="BO159" s="148">
        <f t="shared" si="189"/>
        <v>25.590452793998111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-289.69293694537322</v>
      </c>
      <c r="J28" s="206">
        <f t="shared" si="7"/>
        <v>-292.5333212594316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-278.02064025095825</v>
      </c>
      <c r="J29" s="206">
        <f t="shared" si="10"/>
        <v>-273.74700037463634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-301.70981739168849</v>
      </c>
      <c r="H30" s="206">
        <f t="shared" si="10"/>
        <v>-278.02064025095825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-297.43617751536652</v>
      </c>
      <c r="H31" s="206">
        <f t="shared" si="10"/>
        <v>-273.74700037463634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1.5415444012847548E-126</v>
      </c>
      <c r="J33" s="206">
        <f t="shared" si="13"/>
        <v>9.0031151372214132E-128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1.8078820125971436E-121</v>
      </c>
      <c r="J34" s="206">
        <f t="shared" si="16"/>
        <v>1.2977418189188043E-119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9.3130336198604937E-132</v>
      </c>
      <c r="H35" s="206">
        <f t="shared" si="16"/>
        <v>1.8078820125971436E-121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6.6851227598244622E-130</v>
      </c>
      <c r="H36" s="206">
        <f t="shared" si="16"/>
        <v>1.2977418189188043E-119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2.6096962282899287E-74</v>
      </c>
      <c r="O38" s="206">
        <f t="shared" si="20"/>
        <v>4.4684118201956795E-73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1.0631893046140361E-49</v>
      </c>
      <c r="T38" s="206">
        <f t="shared" si="21"/>
        <v>1.820429368116935E-48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2.2885203162794081E-56</v>
      </c>
      <c r="O39" s="206">
        <f t="shared" si="20"/>
        <v>3.1881339222863796E-58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1.3333573428437815E-34</v>
      </c>
      <c r="T39" s="206">
        <f t="shared" si="21"/>
        <v>1.857497940923191E-36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4.3197123235925175E-69</v>
      </c>
      <c r="M40" s="206">
        <f t="shared" si="20"/>
        <v>2.2885203162794081E-56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1.7598492466927763E-44</v>
      </c>
      <c r="R40" s="206">
        <f t="shared" si="21"/>
        <v>1.3333573428437815E-34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6.0177841968004721E-71</v>
      </c>
      <c r="M41" s="206">
        <f t="shared" si="20"/>
        <v>3.1881339222863796E-58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2.4516431169868816E-46</v>
      </c>
      <c r="R41" s="206">
        <f t="shared" si="21"/>
        <v>1.857497940923191E-36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13.870525205827763</v>
      </c>
      <c r="J46">
        <f>'Trip Length Frequency'!L28</f>
        <v>14.001303985424354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13.333101903907096</v>
      </c>
      <c r="J47">
        <f>'Trip Length Frequency'!L29</f>
        <v>13.136332260906869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14.423814051829662</v>
      </c>
      <c r="H48">
        <f>'Trip Length Frequency'!J30</f>
        <v>13.333101903907096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14.227044408829435</v>
      </c>
      <c r="H49">
        <f>'Trip Length Frequency'!J31</f>
        <v>13.136332260906869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G79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Gravity!O134</f>
        <v>4.9881787291310035E-86</v>
      </c>
      <c r="G25" s="4" t="e">
        <f>Gravity!P134</f>
        <v>#DIV/0!</v>
      </c>
      <c r="H25" s="4">
        <f>Gravity!Q134</f>
        <v>952.59402513760392</v>
      </c>
      <c r="I25" s="4">
        <f>Gravity!R134</f>
        <v>618.28503289515379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Gravity!O135</f>
        <v>#DIV/0!</v>
      </c>
      <c r="G26" s="4">
        <f>Gravity!P135</f>
        <v>5.0882608845410491E-87</v>
      </c>
      <c r="H26" s="4">
        <f>Gravity!Q135</f>
        <v>940.27032127687062</v>
      </c>
      <c r="I26" s="4">
        <f>Gravity!R135</f>
        <v>1121.398869810929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Gravity!O136</f>
        <v>363.40808650660222</v>
      </c>
      <c r="G27" s="4">
        <f>Gravity!P136</f>
        <v>775.11254752720981</v>
      </c>
      <c r="H27" s="4">
        <f>Gravity!Q136</f>
        <v>2.1546838400206465E-87</v>
      </c>
      <c r="I27" s="4" t="e">
        <f>Gravity!R136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Gravity!O137</f>
        <v>387.07862603115882</v>
      </c>
      <c r="G28" s="4">
        <f>Gravity!P137</f>
        <v>824.43194937697137</v>
      </c>
      <c r="H28" s="4" t="e">
        <f>Gravity!Q137</f>
        <v>#DIV/0!</v>
      </c>
      <c r="I28" s="4">
        <f>Gravity!R137</f>
        <v>1.316877530567647E-87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952.59402513760392</v>
      </c>
      <c r="D36" s="31">
        <f>E36-H36</f>
        <v>0</v>
      </c>
      <c r="E36">
        <f>W6*G66+(W6*0.17/X6^3.8)*(G66^4.8/4.8)</f>
        <v>2408.2973153954626</v>
      </c>
      <c r="F36" s="258"/>
      <c r="G36" s="32" t="s">
        <v>62</v>
      </c>
      <c r="H36" s="33">
        <f>W6*G66+0.17*W6/X6^3.8*G66^4.8/4.8</f>
        <v>2408.2973153954626</v>
      </c>
      <c r="I36" s="32" t="s">
        <v>63</v>
      </c>
      <c r="J36" s="33">
        <f>W6*(1+0.17*(G66/X6)^3.8)</f>
        <v>2.5056607788814951</v>
      </c>
      <c r="K36" s="34">
        <v>1</v>
      </c>
      <c r="L36" s="35" t="s">
        <v>61</v>
      </c>
      <c r="M36" s="36" t="s">
        <v>64</v>
      </c>
      <c r="N36" s="37">
        <f>J36+J54+J51</f>
        <v>15.016526704789452</v>
      </c>
      <c r="O36" s="38" t="s">
        <v>65</v>
      </c>
      <c r="P36" s="39">
        <v>0</v>
      </c>
      <c r="Q36" s="39">
        <f>IF(P36&lt;=0,0,P36)</f>
        <v>0</v>
      </c>
      <c r="R36" s="40">
        <f>G58</f>
        <v>952.59402519556215</v>
      </c>
      <c r="S36" s="40" t="s">
        <v>39</v>
      </c>
      <c r="T36" s="40">
        <f>I58</f>
        <v>952.59402513760392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618.28503289515379</v>
      </c>
      <c r="D37" s="31">
        <f t="shared" ref="D37:D54" si="1">E37-H37</f>
        <v>0</v>
      </c>
      <c r="E37">
        <f t="shared" ref="E37:E54" si="2">W7*G67+(W7*0.17/X7^3.8)*(G67^4.8/4.8)</f>
        <v>0</v>
      </c>
      <c r="F37" s="258"/>
      <c r="G37" s="44" t="s">
        <v>67</v>
      </c>
      <c r="H37" s="33">
        <f t="shared" ref="H37:H53" si="3">W7*G67+0.17*W7/X7^3.8*G67^4.8/4.8</f>
        <v>0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13.872868312529466</v>
      </c>
      <c r="O37" s="48" t="s">
        <v>70</v>
      </c>
      <c r="P37" s="39">
        <v>602.87667907018795</v>
      </c>
      <c r="Q37" s="39">
        <f t="shared" ref="Q37:Q60" si="5">IF(P37&lt;=0,0,P37)</f>
        <v>602.87667907018795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940.27032127687062</v>
      </c>
      <c r="D38" s="31">
        <f t="shared" si="1"/>
        <v>0</v>
      </c>
      <c r="E38">
        <f t="shared" si="2"/>
        <v>1520.6193361328139</v>
      </c>
      <c r="F38" s="258"/>
      <c r="G38" s="44" t="s">
        <v>72</v>
      </c>
      <c r="H38" s="33">
        <f t="shared" si="3"/>
        <v>1520.6193361328139</v>
      </c>
      <c r="I38" s="44" t="s">
        <v>73</v>
      </c>
      <c r="J38" s="33">
        <f t="shared" si="4"/>
        <v>2.5046062497985626</v>
      </c>
      <c r="K38" s="34">
        <v>3</v>
      </c>
      <c r="L38" s="45"/>
      <c r="M38" s="46" t="s">
        <v>74</v>
      </c>
      <c r="N38" s="47">
        <f>J36+J47+J39+J49+J43</f>
        <v>14.177858493378956</v>
      </c>
      <c r="O38" s="48" t="s">
        <v>75</v>
      </c>
      <c r="P38" s="39">
        <v>1.7763568394002505E-15</v>
      </c>
      <c r="Q38" s="39">
        <f t="shared" si="5"/>
        <v>1.7763568394002505E-15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1121.398869810929</v>
      </c>
      <c r="D39" s="31">
        <f t="shared" si="1"/>
        <v>0</v>
      </c>
      <c r="E39">
        <f t="shared" si="2"/>
        <v>5908.6475021343067</v>
      </c>
      <c r="F39" s="258"/>
      <c r="G39" s="44" t="s">
        <v>77</v>
      </c>
      <c r="H39" s="33">
        <f t="shared" si="3"/>
        <v>5908.6475021343067</v>
      </c>
      <c r="I39" s="44" t="s">
        <v>78</v>
      </c>
      <c r="J39" s="33">
        <f t="shared" si="4"/>
        <v>3.8045458697664958</v>
      </c>
      <c r="K39" s="34">
        <v>4</v>
      </c>
      <c r="L39" s="45"/>
      <c r="M39" s="46" t="s">
        <v>79</v>
      </c>
      <c r="N39" s="47">
        <f>J36+J47+J48+J42+J43</f>
        <v>14.220582314252496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2386.5199694272601</v>
      </c>
      <c r="F40" s="258"/>
      <c r="G40" s="44" t="s">
        <v>81</v>
      </c>
      <c r="H40" s="33">
        <f t="shared" si="3"/>
        <v>2386.5199694272601</v>
      </c>
      <c r="I40" s="44" t="s">
        <v>82</v>
      </c>
      <c r="J40" s="33">
        <f t="shared" si="4"/>
        <v>2.5253702524526558</v>
      </c>
      <c r="K40" s="34">
        <v>5</v>
      </c>
      <c r="L40" s="45"/>
      <c r="M40" s="46" t="s">
        <v>83</v>
      </c>
      <c r="N40" s="47">
        <f>J45+J38+J39+J40+J51</f>
        <v>13.872867455869041</v>
      </c>
      <c r="O40" s="48" t="s">
        <v>84</v>
      </c>
      <c r="P40" s="39">
        <v>349.71734612537426</v>
      </c>
      <c r="Q40" s="39">
        <f t="shared" si="5"/>
        <v>349.71734612537426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5765.469629637877</v>
      </c>
      <c r="F41" s="258"/>
      <c r="G41" s="44" t="s">
        <v>85</v>
      </c>
      <c r="H41" s="33">
        <f t="shared" si="3"/>
        <v>5765.469629637877</v>
      </c>
      <c r="I41" s="44" t="s">
        <v>86</v>
      </c>
      <c r="J41" s="33">
        <f t="shared" si="4"/>
        <v>3.9232273256506396</v>
      </c>
      <c r="K41" s="34">
        <v>6</v>
      </c>
      <c r="L41" s="45"/>
      <c r="M41" s="46" t="s">
        <v>87</v>
      </c>
      <c r="N41" s="47">
        <f>J45+J38+J39+J49+J43</f>
        <v>14.177857636718532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5198.0601938741147</v>
      </c>
      <c r="F42" s="258"/>
      <c r="G42" s="44" t="s">
        <v>89</v>
      </c>
      <c r="H42" s="33">
        <f t="shared" si="3"/>
        <v>5198.0601938741147</v>
      </c>
      <c r="I42" s="44" t="s">
        <v>90</v>
      </c>
      <c r="J42" s="33">
        <f t="shared" si="4"/>
        <v>2.6021786804851077</v>
      </c>
      <c r="K42" s="34">
        <v>7</v>
      </c>
      <c r="L42" s="45"/>
      <c r="M42" s="46" t="s">
        <v>91</v>
      </c>
      <c r="N42" s="47">
        <f>J45+J38+J48+J42+J43</f>
        <v>14.220581457592072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2416.5568950554789</v>
      </c>
      <c r="F43" s="258"/>
      <c r="G43" s="44" t="s">
        <v>93</v>
      </c>
      <c r="H43" s="33">
        <f t="shared" si="3"/>
        <v>2416.5568950554789</v>
      </c>
      <c r="I43" s="44" t="s">
        <v>94</v>
      </c>
      <c r="J43" s="33">
        <f t="shared" si="4"/>
        <v>2.8363173693650339</v>
      </c>
      <c r="K43" s="34">
        <v>8</v>
      </c>
      <c r="L43" s="53"/>
      <c r="M43" s="54" t="s">
        <v>95</v>
      </c>
      <c r="N43" s="55">
        <f>J45+J46+J41+J42+J43</f>
        <v>14.389202533444148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14.001453719448978</v>
      </c>
      <c r="O44" s="38" t="s">
        <v>100</v>
      </c>
      <c r="P44" s="39">
        <v>359.98803340215551</v>
      </c>
      <c r="Q44" s="39">
        <f t="shared" si="5"/>
        <v>359.98803340215551</v>
      </c>
      <c r="R44" s="40">
        <f>G59</f>
        <v>618.2850329001526</v>
      </c>
      <c r="S44" s="40" t="s">
        <v>39</v>
      </c>
      <c r="T44" s="40">
        <f>I59</f>
        <v>618.28503289515379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1523.516639524099</v>
      </c>
      <c r="F45" s="258"/>
      <c r="G45" s="44" t="s">
        <v>101</v>
      </c>
      <c r="H45" s="33">
        <f t="shared" si="3"/>
        <v>1523.516639524099</v>
      </c>
      <c r="I45" s="44" t="s">
        <v>102</v>
      </c>
      <c r="J45" s="33">
        <f t="shared" si="4"/>
        <v>2.5274791579433691</v>
      </c>
      <c r="K45" s="34">
        <v>10</v>
      </c>
      <c r="L45" s="45"/>
      <c r="M45" s="46" t="s">
        <v>103</v>
      </c>
      <c r="N45" s="47">
        <f>J36+J47+J48+J42+J50</f>
        <v>14.044177540322519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3.5527136788005009E-14</v>
      </c>
      <c r="F46" s="258"/>
      <c r="G46" s="44" t="s">
        <v>105</v>
      </c>
      <c r="H46" s="33">
        <f t="shared" si="3"/>
        <v>3.5527136788005009E-14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14.001452862788554</v>
      </c>
      <c r="O46" s="48" t="s">
        <v>108</v>
      </c>
      <c r="P46" s="39">
        <v>258.29699949799704</v>
      </c>
      <c r="Q46" s="39">
        <f t="shared" si="5"/>
        <v>258.29699949799704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2412.4626494137719</v>
      </c>
      <c r="F47" s="258"/>
      <c r="G47" s="44" t="s">
        <v>109</v>
      </c>
      <c r="H47" s="33">
        <f t="shared" si="3"/>
        <v>2412.4626494137719</v>
      </c>
      <c r="I47" s="44" t="s">
        <v>110</v>
      </c>
      <c r="J47" s="33">
        <f t="shared" si="4"/>
        <v>2.5264254855208614</v>
      </c>
      <c r="K47" s="34">
        <v>12</v>
      </c>
      <c r="L47" s="45"/>
      <c r="M47" s="46" t="s">
        <v>111</v>
      </c>
      <c r="N47" s="47">
        <f>J45+J38+J48+J42+J50</f>
        <v>14.044176683662094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14.212797759514171</v>
      </c>
      <c r="O48" s="48" t="s">
        <v>116</v>
      </c>
      <c r="P48" s="39">
        <v>1.4210854715202004E-14</v>
      </c>
      <c r="Q48" s="39">
        <f t="shared" si="5"/>
        <v>1.4210854715202004E-14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1546.3449061978536</v>
      </c>
      <c r="F49" s="258"/>
      <c r="G49" s="44" t="s">
        <v>117</v>
      </c>
      <c r="H49" s="33">
        <f t="shared" si="3"/>
        <v>1546.3449061978536</v>
      </c>
      <c r="I49" s="44" t="s">
        <v>118</v>
      </c>
      <c r="J49" s="33">
        <f t="shared" si="4"/>
        <v>2.5049089898450703</v>
      </c>
      <c r="K49" s="34">
        <v>14</v>
      </c>
      <c r="L49" s="53"/>
      <c r="M49" s="54" t="s">
        <v>119</v>
      </c>
      <c r="N49" s="55">
        <f>J45+J46+J53+J44</f>
        <v>15.027479157943368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4407.1675418025197</v>
      </c>
      <c r="F50" s="258"/>
      <c r="G50" s="44" t="s">
        <v>121</v>
      </c>
      <c r="H50" s="33">
        <f t="shared" si="3"/>
        <v>4407.1675418025197</v>
      </c>
      <c r="I50" s="44" t="s">
        <v>122</v>
      </c>
      <c r="J50" s="33">
        <f t="shared" si="4"/>
        <v>2.6599125954350566</v>
      </c>
      <c r="K50" s="34">
        <v>15</v>
      </c>
      <c r="L50" s="35" t="s">
        <v>71</v>
      </c>
      <c r="M50" s="36" t="s">
        <v>123</v>
      </c>
      <c r="N50" s="37">
        <f>J37+J46+J41+J42+J43</f>
        <v>14.36172337550078</v>
      </c>
      <c r="O50" s="38" t="s">
        <v>124</v>
      </c>
      <c r="P50" s="39">
        <v>0</v>
      </c>
      <c r="Q50" s="39">
        <f t="shared" si="5"/>
        <v>0</v>
      </c>
      <c r="R50" s="40">
        <f>G60</f>
        <v>940.27032127687062</v>
      </c>
      <c r="S50" s="40" t="s">
        <v>39</v>
      </c>
      <c r="T50" s="40">
        <f>I60</f>
        <v>940.27032127687062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2383.6414830093504</v>
      </c>
      <c r="F51" s="258"/>
      <c r="G51" s="44" t="s">
        <v>125</v>
      </c>
      <c r="H51" s="33">
        <f t="shared" si="3"/>
        <v>2383.6414830093504</v>
      </c>
      <c r="I51" s="44" t="s">
        <v>126</v>
      </c>
      <c r="J51" s="33">
        <f t="shared" si="4"/>
        <v>2.5108659259079569</v>
      </c>
      <c r="K51" s="34">
        <v>16</v>
      </c>
      <c r="L51" s="45"/>
      <c r="M51" s="46" t="s">
        <v>127</v>
      </c>
      <c r="N51" s="47">
        <f>J37+J38+J39+J40+J51</f>
        <v>13.845388297925673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5765.469629637877</v>
      </c>
      <c r="F52" s="258"/>
      <c r="G52" s="44" t="s">
        <v>129</v>
      </c>
      <c r="H52" s="33">
        <f t="shared" si="3"/>
        <v>5765.469629637877</v>
      </c>
      <c r="I52" s="44" t="s">
        <v>130</v>
      </c>
      <c r="J52" s="33">
        <f t="shared" si="4"/>
        <v>3.9232273256506396</v>
      </c>
      <c r="K52" s="34">
        <v>17</v>
      </c>
      <c r="L52" s="45"/>
      <c r="M52" s="46" t="s">
        <v>131</v>
      </c>
      <c r="N52" s="47">
        <f>J37+J38+J39+J49+J43</f>
        <v>14.150378478775163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14.193102299648704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13.28495070115142</v>
      </c>
      <c r="O54" s="56" t="s">
        <v>140</v>
      </c>
      <c r="P54" s="39">
        <v>940.27032127687062</v>
      </c>
      <c r="Q54" s="39">
        <f t="shared" si="5"/>
        <v>940.27032127687062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43642.773691242786</v>
      </c>
      <c r="K55" s="34">
        <v>20</v>
      </c>
      <c r="L55" s="35" t="s">
        <v>76</v>
      </c>
      <c r="M55" s="36" t="s">
        <v>142</v>
      </c>
      <c r="N55" s="37">
        <f>J37+J38+J39+J49+J50</f>
        <v>13.973973704845186</v>
      </c>
      <c r="O55" s="38" t="s">
        <v>143</v>
      </c>
      <c r="P55" s="39">
        <v>0</v>
      </c>
      <c r="Q55" s="39">
        <f t="shared" si="5"/>
        <v>0</v>
      </c>
      <c r="R55" s="40">
        <f>G61</f>
        <v>1121.398869810929</v>
      </c>
      <c r="S55" s="40" t="s">
        <v>39</v>
      </c>
      <c r="T55" s="40">
        <f>I61</f>
        <v>1121.398869810929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14.016697525718726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14.185318601570803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952.59402519556215</v>
      </c>
      <c r="H58" s="68" t="s">
        <v>39</v>
      </c>
      <c r="I58" s="69">
        <f>C36</f>
        <v>952.59402513760392</v>
      </c>
      <c r="K58" s="34">
        <v>23</v>
      </c>
      <c r="L58" s="45"/>
      <c r="M58" s="46" t="s">
        <v>149</v>
      </c>
      <c r="N58" s="47">
        <f>J37+J46+J53+J44</f>
        <v>15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618.2850329001526</v>
      </c>
      <c r="H59" s="68" t="s">
        <v>39</v>
      </c>
      <c r="I59" s="69">
        <f t="shared" ref="I59:I60" si="6">C37</f>
        <v>618.28503289515379</v>
      </c>
      <c r="K59" s="34">
        <v>24</v>
      </c>
      <c r="L59" s="45"/>
      <c r="M59" s="46" t="s">
        <v>151</v>
      </c>
      <c r="N59" s="47">
        <f>J52+J53+J44</f>
        <v>13.92322732565064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940.27032127687062</v>
      </c>
      <c r="H60" s="68" t="s">
        <v>39</v>
      </c>
      <c r="I60" s="69">
        <f t="shared" si="6"/>
        <v>940.27032127687062</v>
      </c>
      <c r="K60" s="34">
        <v>25</v>
      </c>
      <c r="L60" s="53"/>
      <c r="M60" s="54" t="s">
        <v>153</v>
      </c>
      <c r="N60" s="55">
        <f>J52+J41+J42+J50</f>
        <v>13.108545927221442</v>
      </c>
      <c r="O60" s="56" t="s">
        <v>154</v>
      </c>
      <c r="P60" s="39">
        <v>1121.398869810929</v>
      </c>
      <c r="Q60" s="71">
        <f t="shared" si="5"/>
        <v>1121.398869810929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1121.398869810929</v>
      </c>
      <c r="H61" s="74" t="s">
        <v>39</v>
      </c>
      <c r="I61" s="69">
        <f>C39</f>
        <v>1121.398869810929</v>
      </c>
      <c r="K61" s="264" t="s">
        <v>155</v>
      </c>
      <c r="L61" s="264"/>
      <c r="M61" s="264"/>
      <c r="N61" s="76">
        <f>SUM(N36:N60)</f>
        <v>353.32318887026241</v>
      </c>
      <c r="U61" s="77" t="s">
        <v>156</v>
      </c>
      <c r="V61" s="78">
        <f>SUMPRODUCT($Q$36:$Q$60,V36:V60)</f>
        <v>962.8647124723434</v>
      </c>
      <c r="W61" s="78">
        <f>SUMPRODUCT($Q$36:$Q$60,W36:W60)</f>
        <v>0</v>
      </c>
      <c r="X61" s="78">
        <f t="shared" ref="X61:AN61" si="7">SUMPRODUCT($Q$36:$Q$60,X36:X60)</f>
        <v>608.01434562337136</v>
      </c>
      <c r="Y61" s="78">
        <f t="shared" si="7"/>
        <v>1570.8790580957148</v>
      </c>
      <c r="Z61" s="78">
        <f t="shared" si="7"/>
        <v>952.59402519556215</v>
      </c>
      <c r="AA61" s="78">
        <f t="shared" si="7"/>
        <v>2061.6691910877998</v>
      </c>
      <c r="AB61" s="78">
        <f t="shared" si="7"/>
        <v>2061.6691910877998</v>
      </c>
      <c r="AC61" s="78">
        <f t="shared" si="7"/>
        <v>940.27032127687062</v>
      </c>
      <c r="AD61" s="78">
        <f t="shared" si="7"/>
        <v>0</v>
      </c>
      <c r="AE61" s="78">
        <f t="shared" si="7"/>
        <v>608.01434562337136</v>
      </c>
      <c r="AF61" s="78">
        <f t="shared" si="7"/>
        <v>1.4210854715202004E-14</v>
      </c>
      <c r="AG61" s="78">
        <f t="shared" si="7"/>
        <v>962.8647124723434</v>
      </c>
      <c r="AH61" s="78">
        <f t="shared" si="7"/>
        <v>0</v>
      </c>
      <c r="AI61" s="78">
        <f t="shared" si="7"/>
        <v>618.2850329001526</v>
      </c>
      <c r="AJ61" s="78">
        <f t="shared" si="7"/>
        <v>1739.6839027110816</v>
      </c>
      <c r="AK61" s="78">
        <f t="shared" si="7"/>
        <v>952.59402519556215</v>
      </c>
      <c r="AL61" s="78">
        <f t="shared" si="7"/>
        <v>2061.6691910877998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0.32095490415744782</v>
      </c>
      <c r="W64">
        <f t="shared" ref="W64:AN64" si="8">W61/W63</f>
        <v>0</v>
      </c>
      <c r="X64">
        <f t="shared" si="8"/>
        <v>0.30400717281168566</v>
      </c>
      <c r="Y64">
        <f t="shared" si="8"/>
        <v>0.52362635269857161</v>
      </c>
      <c r="Z64">
        <f t="shared" si="8"/>
        <v>0.47629701259778107</v>
      </c>
      <c r="AA64">
        <f t="shared" si="8"/>
        <v>1.3744461273918667</v>
      </c>
      <c r="AB64">
        <f t="shared" si="8"/>
        <v>0.68722306369593333</v>
      </c>
      <c r="AC64">
        <f t="shared" si="8"/>
        <v>0.9402703212768706</v>
      </c>
      <c r="AD64">
        <f t="shared" si="8"/>
        <v>0</v>
      </c>
      <c r="AE64">
        <f t="shared" si="8"/>
        <v>0.48641147649869709</v>
      </c>
      <c r="AF64">
        <f t="shared" si="8"/>
        <v>7.105427357601002E-18</v>
      </c>
      <c r="AG64">
        <f t="shared" si="8"/>
        <v>0.4814323562361717</v>
      </c>
      <c r="AH64">
        <f t="shared" si="8"/>
        <v>0</v>
      </c>
      <c r="AI64">
        <f t="shared" si="8"/>
        <v>0.30914251645007629</v>
      </c>
      <c r="AJ64">
        <f t="shared" si="8"/>
        <v>0.77319284564936963</v>
      </c>
      <c r="AK64">
        <f t="shared" si="8"/>
        <v>0.38103761007822484</v>
      </c>
      <c r="AL64">
        <f t="shared" si="8"/>
        <v>1.3744461273918667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962.8647124723434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0</v>
      </c>
      <c r="H67" s="6"/>
      <c r="U67" t="s">
        <v>162</v>
      </c>
      <c r="V67" s="82">
        <f>AA15*(1+0.17*(V61/AA16)^3.8)</f>
        <v>2.5056607788814951</v>
      </c>
      <c r="W67" s="82">
        <f t="shared" ref="W67:AN67" si="9">AB15*(1+0.17*(W61/AB16)^3.8)</f>
        <v>2.5</v>
      </c>
      <c r="X67" s="82">
        <f t="shared" si="9"/>
        <v>2.5046062497985626</v>
      </c>
      <c r="Y67" s="82">
        <f t="shared" si="9"/>
        <v>3.8045458697664958</v>
      </c>
      <c r="Z67" s="82">
        <f t="shared" si="9"/>
        <v>2.5253702524526558</v>
      </c>
      <c r="AA67" s="82">
        <f t="shared" si="9"/>
        <v>3.9232273256506396</v>
      </c>
      <c r="AB67" s="82">
        <f t="shared" si="9"/>
        <v>2.6021786804851077</v>
      </c>
      <c r="AC67" s="82">
        <f t="shared" si="9"/>
        <v>2.8363173693650339</v>
      </c>
      <c r="AD67" s="82">
        <f t="shared" si="9"/>
        <v>2.5</v>
      </c>
      <c r="AE67" s="82">
        <f t="shared" si="9"/>
        <v>2.5274791579433691</v>
      </c>
      <c r="AF67" s="82">
        <f t="shared" si="9"/>
        <v>2.5</v>
      </c>
      <c r="AG67" s="82">
        <f t="shared" si="9"/>
        <v>2.5264254855208614</v>
      </c>
      <c r="AH67" s="82">
        <f t="shared" si="9"/>
        <v>3.75</v>
      </c>
      <c r="AI67" s="82">
        <f t="shared" si="9"/>
        <v>2.5049089898450703</v>
      </c>
      <c r="AJ67" s="82">
        <f t="shared" si="9"/>
        <v>2.6599125954350566</v>
      </c>
      <c r="AK67" s="82">
        <f t="shared" si="9"/>
        <v>2.5108659259079569</v>
      </c>
      <c r="AL67" s="82">
        <f t="shared" si="9"/>
        <v>3.9232273256506396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608.01434562337136</v>
      </c>
      <c r="H68" s="6"/>
    </row>
    <row r="69" spans="6:40" x14ac:dyDescent="0.3">
      <c r="F69" s="4" t="s">
        <v>45</v>
      </c>
      <c r="G69" s="4">
        <f>Y61</f>
        <v>1570.8790580957148</v>
      </c>
      <c r="H69" s="6"/>
    </row>
    <row r="70" spans="6:40" x14ac:dyDescent="0.3">
      <c r="F70" s="4" t="s">
        <v>46</v>
      </c>
      <c r="G70" s="4">
        <f>Z61</f>
        <v>952.59402519556215</v>
      </c>
      <c r="U70" s="41" t="s">
        <v>65</v>
      </c>
      <c r="V70">
        <f t="shared" ref="V70:V94" si="10">SUMPRODUCT($V$67:$AN$67,V36:AN36)</f>
        <v>15.016526704789452</v>
      </c>
      <c r="X70">
        <v>15.000195603366421</v>
      </c>
    </row>
    <row r="71" spans="6:40" x14ac:dyDescent="0.3">
      <c r="F71" s="4" t="s">
        <v>47</v>
      </c>
      <c r="G71" s="4">
        <f>AA61</f>
        <v>2061.6691910877998</v>
      </c>
      <c r="U71" s="41" t="s">
        <v>70</v>
      </c>
      <c r="V71">
        <f t="shared" si="10"/>
        <v>13.872868312529466</v>
      </c>
      <c r="X71">
        <v>13.75090229828113</v>
      </c>
    </row>
    <row r="72" spans="6:40" x14ac:dyDescent="0.3">
      <c r="F72" s="4" t="s">
        <v>48</v>
      </c>
      <c r="G72" s="4">
        <f>AB61</f>
        <v>2061.6691910877998</v>
      </c>
      <c r="U72" s="41" t="s">
        <v>75</v>
      </c>
      <c r="V72">
        <f t="shared" si="10"/>
        <v>14.177858493378956</v>
      </c>
      <c r="X72">
        <v>14.225219683523857</v>
      </c>
    </row>
    <row r="73" spans="6:40" x14ac:dyDescent="0.3">
      <c r="F73" s="4" t="s">
        <v>49</v>
      </c>
      <c r="G73" s="4">
        <f>AC61</f>
        <v>940.27032127687062</v>
      </c>
      <c r="U73" s="41" t="s">
        <v>80</v>
      </c>
      <c r="V73">
        <f t="shared" si="10"/>
        <v>14.220582314252498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13.872867455869041</v>
      </c>
      <c r="X74">
        <v>13.805151472614</v>
      </c>
    </row>
    <row r="75" spans="6:40" x14ac:dyDescent="0.3">
      <c r="F75" s="4" t="s">
        <v>51</v>
      </c>
      <c r="G75" s="4">
        <f>AE61</f>
        <v>608.01434562337136</v>
      </c>
      <c r="U75" s="41" t="s">
        <v>88</v>
      </c>
      <c r="V75">
        <f t="shared" si="10"/>
        <v>14.177857636718532</v>
      </c>
      <c r="X75">
        <v>14.279468857856727</v>
      </c>
    </row>
    <row r="76" spans="6:40" x14ac:dyDescent="0.3">
      <c r="F76" s="4" t="s">
        <v>52</v>
      </c>
      <c r="G76" s="4">
        <f>AF61</f>
        <v>1.4210854715202004E-14</v>
      </c>
      <c r="U76" s="41" t="s">
        <v>92</v>
      </c>
      <c r="V76">
        <f t="shared" si="10"/>
        <v>14.220581457592072</v>
      </c>
      <c r="X76">
        <v>14.326575531725375</v>
      </c>
    </row>
    <row r="77" spans="6:40" x14ac:dyDescent="0.3">
      <c r="F77" s="4" t="s">
        <v>53</v>
      </c>
      <c r="G77" s="4">
        <f>AG61</f>
        <v>962.8647124723434</v>
      </c>
      <c r="U77" s="41" t="s">
        <v>96</v>
      </c>
      <c r="V77">
        <f t="shared" si="10"/>
        <v>14.389202533444148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14.001453719448978</v>
      </c>
      <c r="X78">
        <v>13.750771910176033</v>
      </c>
    </row>
    <row r="79" spans="6:40" x14ac:dyDescent="0.3">
      <c r="F79" s="4" t="s">
        <v>55</v>
      </c>
      <c r="G79" s="4">
        <f>AI61</f>
        <v>618.2850329001526</v>
      </c>
      <c r="U79" s="41" t="s">
        <v>104</v>
      </c>
      <c r="V79">
        <f t="shared" si="10"/>
        <v>14.04417754032252</v>
      </c>
      <c r="X79">
        <v>13.801434953032715</v>
      </c>
    </row>
    <row r="80" spans="6:40" x14ac:dyDescent="0.3">
      <c r="F80" s="4" t="s">
        <v>56</v>
      </c>
      <c r="G80" s="4">
        <f>AJ61</f>
        <v>1739.6839027110816</v>
      </c>
      <c r="U80" s="41" t="s">
        <v>108</v>
      </c>
      <c r="V80">
        <f t="shared" si="10"/>
        <v>14.001452862788554</v>
      </c>
      <c r="X80">
        <v>13.808577453496937</v>
      </c>
    </row>
    <row r="81" spans="6:24" x14ac:dyDescent="0.3">
      <c r="F81" s="4" t="s">
        <v>57</v>
      </c>
      <c r="G81" s="4">
        <f>AK61</f>
        <v>952.59402519556215</v>
      </c>
      <c r="U81" s="41" t="s">
        <v>112</v>
      </c>
      <c r="V81">
        <f t="shared" si="10"/>
        <v>14.044176683662094</v>
      </c>
      <c r="X81">
        <v>13.855684127365585</v>
      </c>
    </row>
    <row r="82" spans="6:24" x14ac:dyDescent="0.3">
      <c r="F82" s="4" t="s">
        <v>58</v>
      </c>
      <c r="G82" s="4">
        <f>AL61</f>
        <v>2061.6691910877998</v>
      </c>
      <c r="U82" s="41" t="s">
        <v>116</v>
      </c>
      <c r="V82">
        <f t="shared" si="10"/>
        <v>14.212797759514173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15.027479157943368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14.36172337550078</v>
      </c>
      <c r="X84">
        <v>13.696318465991869</v>
      </c>
    </row>
    <row r="85" spans="6:24" x14ac:dyDescent="0.3">
      <c r="U85" s="41" t="s">
        <v>128</v>
      </c>
      <c r="V85">
        <f t="shared" si="10"/>
        <v>13.845388297925673</v>
      </c>
      <c r="X85">
        <v>13.75056790087643</v>
      </c>
    </row>
    <row r="86" spans="6:24" x14ac:dyDescent="0.3">
      <c r="U86" s="41" t="s">
        <v>132</v>
      </c>
      <c r="V86">
        <f t="shared" si="10"/>
        <v>14.150378478775163</v>
      </c>
      <c r="X86">
        <v>14.224885286119157</v>
      </c>
    </row>
    <row r="87" spans="6:24" x14ac:dyDescent="0.3">
      <c r="U87" s="41" t="s">
        <v>136</v>
      </c>
      <c r="V87">
        <f t="shared" si="10"/>
        <v>14.193102299648704</v>
      </c>
      <c r="X87">
        <v>14.271991959987805</v>
      </c>
    </row>
    <row r="88" spans="6:24" x14ac:dyDescent="0.3">
      <c r="U88" s="41" t="s">
        <v>140</v>
      </c>
      <c r="V88">
        <f t="shared" si="10"/>
        <v>13.28495070115142</v>
      </c>
      <c r="X88">
        <v>11.68222407686552</v>
      </c>
    </row>
    <row r="89" spans="6:24" x14ac:dyDescent="0.3">
      <c r="U89" s="41" t="s">
        <v>143</v>
      </c>
      <c r="V89">
        <f t="shared" si="10"/>
        <v>13.973973704845186</v>
      </c>
      <c r="X89">
        <v>13.753993881759367</v>
      </c>
    </row>
    <row r="90" spans="6:24" x14ac:dyDescent="0.3">
      <c r="U90" s="41" t="s">
        <v>145</v>
      </c>
      <c r="V90">
        <f t="shared" si="10"/>
        <v>14.016697525718726</v>
      </c>
      <c r="X90">
        <v>13.801100555628015</v>
      </c>
    </row>
    <row r="91" spans="6:24" x14ac:dyDescent="0.3">
      <c r="U91" s="41" t="s">
        <v>148</v>
      </c>
      <c r="V91">
        <f t="shared" si="10"/>
        <v>14.185318601570803</v>
      </c>
      <c r="X91">
        <v>13.225427061632079</v>
      </c>
    </row>
    <row r="92" spans="6:24" x14ac:dyDescent="0.3">
      <c r="U92" s="41" t="s">
        <v>150</v>
      </c>
      <c r="V92">
        <f t="shared" si="10"/>
        <v>15</v>
      </c>
      <c r="X92">
        <v>15.239521451121469</v>
      </c>
    </row>
    <row r="93" spans="6:24" x14ac:dyDescent="0.3">
      <c r="U93" s="41" t="s">
        <v>152</v>
      </c>
      <c r="V93">
        <f t="shared" si="10"/>
        <v>13.92322732565064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13.108545927221444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2.5056607788814951</v>
      </c>
      <c r="K97" s="4" t="s">
        <v>61</v>
      </c>
      <c r="L97" s="76">
        <f>MIN(N36:N43)</f>
        <v>13.872867455869041</v>
      </c>
      <c r="M97" s="135" t="s">
        <v>11</v>
      </c>
      <c r="N97" s="4">
        <v>15</v>
      </c>
      <c r="O97" s="4">
        <v>99999</v>
      </c>
      <c r="P97" s="76">
        <f>L97</f>
        <v>13.872867455869041</v>
      </c>
      <c r="Q97" s="76">
        <f>L98</f>
        <v>14.001452862788554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14.001452862788554</v>
      </c>
      <c r="M98" s="135" t="s">
        <v>12</v>
      </c>
      <c r="N98" s="4">
        <v>99999</v>
      </c>
      <c r="O98" s="4">
        <v>15</v>
      </c>
      <c r="P98" s="76">
        <f>L99</f>
        <v>13.28495070115142</v>
      </c>
      <c r="Q98" s="76">
        <f>L100</f>
        <v>13.108545927221442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2.5046062497985626</v>
      </c>
      <c r="K99" s="4" t="s">
        <v>71</v>
      </c>
      <c r="L99" s="76">
        <f>MIN(N50:N54)</f>
        <v>13.28495070115142</v>
      </c>
      <c r="M99" s="135" t="s">
        <v>13</v>
      </c>
      <c r="N99" s="76">
        <f>L101</f>
        <v>14.389202533444148</v>
      </c>
      <c r="O99" s="76">
        <f>L102</f>
        <v>13.28495070115142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3.8045458697664958</v>
      </c>
      <c r="K100" s="4" t="s">
        <v>76</v>
      </c>
      <c r="L100" s="76">
        <f>MIN(N55:N60)</f>
        <v>13.108545927221442</v>
      </c>
      <c r="M100" s="135" t="s">
        <v>14</v>
      </c>
      <c r="N100" s="76">
        <f>L104</f>
        <v>14.212797759514174</v>
      </c>
      <c r="O100" s="76">
        <f>L105</f>
        <v>13.108545927221444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2.5253702524526558</v>
      </c>
      <c r="K101" s="4" t="s">
        <v>252</v>
      </c>
      <c r="L101" s="76">
        <f>J104+J103+J102+J107+J106</f>
        <v>14.389202533444148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3.9232273256506396</v>
      </c>
      <c r="K102" s="4" t="s">
        <v>253</v>
      </c>
      <c r="L102" s="76">
        <f>J104+J103+J102+J113</f>
        <v>13.28495070115142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2.6021786804851077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2.8363173693650339</v>
      </c>
      <c r="K104" s="4" t="s">
        <v>255</v>
      </c>
      <c r="L104" s="76">
        <f>J111+J103+J102+J107+J106</f>
        <v>14.212797759514174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13.108545927221444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2.5274791579433691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2.5264254855208614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2.5049089898450703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2.6599125954350566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2.5108659259079569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3.9232273256506396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2024-01-07T16:58:19Z</dcterms:modified>
</cp:coreProperties>
</file>