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C6110935-5DB8-4014-8A1D-BE3593223047}" xr6:coauthVersionLast="47" xr6:coauthVersionMax="47" xr10:uidLastSave="{00000000-0000-0000-0000-000000000000}"/>
  <bookViews>
    <workbookView xWindow="768" yWindow="768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/>
  <c r="Y86" i="4" s="1"/>
  <c r="AL39" i="5" l="1"/>
  <c r="S91" i="4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P103" i="5"/>
  <c r="R103" i="5"/>
  <c r="Q103" i="5"/>
  <c r="T105" i="5" l="1"/>
  <c r="U105" i="5" s="1"/>
  <c r="Q102" i="5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G114" i="5" l="1"/>
  <c r="G123" i="5" s="1"/>
  <c r="H135" i="5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<sst xmlns="http://schemas.openxmlformats.org/spreadsheetml/2006/main" count="2044" uniqueCount="259">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</sst>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13.870835987513427</v>
      </c>
      <c r="L28" s="147">
        <v>14.001234814760128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13.329262031374398</v>
      </c>
      <c r="L29" s="147">
        <v>13.136202485349358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14.420044650085963</v>
      </c>
      <c r="J30" s="4">
        <v>13.329262031374398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14.226985104060923</v>
      </c>
      <c r="J31" s="4">
        <v>13.136202485349356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13.842296844984281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4.794845464082091E-11</v>
      </c>
      <c r="V44" s="215">
        <f t="shared" si="1"/>
        <v>3.7620350309609635E-11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1.3115926770107924E-10</v>
      </c>
      <c r="V45" s="215">
        <f t="shared" si="1"/>
        <v>1.8766176655415246E-10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1.7248205060089404E-11</v>
      </c>
      <c r="T46" s="215">
        <f t="shared" si="1"/>
        <v>1.3115926770107924E-10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2.4712910856756579E-11</v>
      </c>
      <c r="T47" s="215">
        <f t="shared" si="1"/>
        <v>1.8766176655415311E-10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4.794845464082091E-11</v>
      </c>
      <c r="V53" s="216">
        <f t="shared" si="2"/>
        <v>3.7620350309609635E-11</v>
      </c>
      <c r="W53" s="165">
        <f>N40</f>
        <v>2050</v>
      </c>
      <c r="X53" s="165">
        <f>SUM(S53:V53)</f>
        <v>9.1416712230300054E-11</v>
      </c>
      <c r="Y53" s="129">
        <f>W53/X53</f>
        <v>22424783718272.117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1.3115926770107924E-10</v>
      </c>
      <c r="V54" s="216">
        <f t="shared" si="2"/>
        <v>1.8766176655415246E-10</v>
      </c>
      <c r="W54" s="165">
        <f>N41</f>
        <v>2050</v>
      </c>
      <c r="X54" s="165">
        <f>SUM(S54:V54)</f>
        <v>3.2466894153510123E-10</v>
      </c>
      <c r="Y54" s="129">
        <f>W54/X54</f>
        <v>6314124136134.4277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1.7248205060089404E-11</v>
      </c>
      <c r="T55" s="216">
        <f t="shared" si="2"/>
        <v>1.3115926770107924E-10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1.5425538004103815E-10</v>
      </c>
      <c r="Y55" s="129">
        <f>W55/X55</f>
        <v>6832824888957.4775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2.4712910856756579E-11</v>
      </c>
      <c r="T56" s="216">
        <f t="shared" si="2"/>
        <v>1.8766176655415311E-10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2.1822258469077919E-10</v>
      </c>
      <c r="Y56" s="129">
        <f>W56/X56</f>
        <v>5077384641786.8848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4.7809023196715491E-11</v>
      </c>
      <c r="T58" s="165">
        <f>SUM(T53:T56)</f>
        <v>3.2466894153510185E-10</v>
      </c>
      <c r="U58" s="165">
        <f>SUM(U53:U56)</f>
        <v>1.8495562962176965E-10</v>
      </c>
      <c r="V58" s="165">
        <f>SUM(V53:V56)</f>
        <v>2.3113002414363159E-10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42878935040464</v>
      </c>
      <c r="T59" s="120">
        <f>T57/T58</f>
        <v>6314124136134.415</v>
      </c>
      <c r="U59" s="120">
        <f>U57/U58</f>
        <v>5698664064215.876</v>
      </c>
      <c r="V59" s="120">
        <f>V57/V58</f>
        <v>4793838464324.5371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250.75203637618108</v>
      </c>
      <c r="T64" s="216">
        <f t="shared" si="3"/>
        <v>0</v>
      </c>
      <c r="U64" s="216">
        <f t="shared" si="3"/>
        <v>273.24213539633109</v>
      </c>
      <c r="V64" s="216">
        <f t="shared" si="3"/>
        <v>180.34588235557018</v>
      </c>
      <c r="W64" s="165">
        <f>W53</f>
        <v>2050</v>
      </c>
      <c r="X64" s="165">
        <f>SUM(S64:V64)</f>
        <v>704.34005412808233</v>
      </c>
      <c r="Y64" s="129">
        <f>W64/X64</f>
        <v>2.910525942668047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36.924412501700203</v>
      </c>
      <c r="U65" s="216">
        <f t="shared" si="3"/>
        <v>747.43260553701032</v>
      </c>
      <c r="V65" s="216">
        <f t="shared" si="3"/>
        <v>899.62019479038804</v>
      </c>
      <c r="W65" s="165">
        <f>W54</f>
        <v>2050</v>
      </c>
      <c r="X65" s="165">
        <f>SUM(S65:V65)</f>
        <v>1683.9772128290986</v>
      </c>
      <c r="Y65" s="129">
        <f>W65/X65</f>
        <v>1.2173561402033342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739.58466433617605</v>
      </c>
      <c r="T66" s="216">
        <f t="shared" si="3"/>
        <v>828.15589786909948</v>
      </c>
      <c r="U66" s="216">
        <f t="shared" si="3"/>
        <v>33.325259066658766</v>
      </c>
      <c r="V66" s="216">
        <f t="shared" si="3"/>
        <v>0</v>
      </c>
      <c r="W66" s="165">
        <f>W55</f>
        <v>1054</v>
      </c>
      <c r="X66" s="165">
        <f>SUM(S66:V66)</f>
        <v>1601.0658212719345</v>
      </c>
      <c r="Y66" s="129">
        <f>W66/X66</f>
        <v>0.6583114735174791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1059.663299287643</v>
      </c>
      <c r="T67" s="216">
        <f t="shared" si="3"/>
        <v>1184.9196896292003</v>
      </c>
      <c r="U67" s="216">
        <f t="shared" si="3"/>
        <v>0</v>
      </c>
      <c r="V67" s="216">
        <f t="shared" si="3"/>
        <v>28.033922854041915</v>
      </c>
      <c r="W67" s="165">
        <f>W56</f>
        <v>1108</v>
      </c>
      <c r="X67" s="165">
        <f>SUM(S67:V67)</f>
        <v>2272.6169117708855</v>
      </c>
      <c r="Y67" s="129">
        <f>W67/X67</f>
        <v>0.48754367454592951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1054.0000000000002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0.99999999999999978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729.8203070497168</v>
      </c>
      <c r="T75" s="216">
        <f t="shared" si="4"/>
        <v>0</v>
      </c>
      <c r="U75" s="216">
        <f t="shared" si="4"/>
        <v>795.2783237010367</v>
      </c>
      <c r="V75" s="216">
        <f t="shared" si="4"/>
        <v>524.90136924924661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44.9501602823455</v>
      </c>
      <c r="U76" s="216">
        <f t="shared" si="4"/>
        <v>909.8916717386561</v>
      </c>
      <c r="V76" s="216">
        <f t="shared" si="4"/>
        <v>1095.1581679789983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486.87707017007824</v>
      </c>
      <c r="T77" s="216">
        <f t="shared" si="4"/>
        <v>545.18452942839781</v>
      </c>
      <c r="U77" s="216">
        <f t="shared" si="4"/>
        <v>21.938400401523861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516.63213871616051</v>
      </c>
      <c r="T78" s="216">
        <f t="shared" si="4"/>
        <v>577.70009952364262</v>
      </c>
      <c r="U78" s="216">
        <f t="shared" si="4"/>
        <v>0</v>
      </c>
      <c r="V78" s="216">
        <f t="shared" si="4"/>
        <v>13.667761760196706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1733.3295159359554</v>
      </c>
      <c r="T80" s="165">
        <f>SUM(T75:T78)</f>
        <v>1167.8347892343859</v>
      </c>
      <c r="U80" s="165">
        <f>SUM(U75:U78)</f>
        <v>1727.1083958412166</v>
      </c>
      <c r="V80" s="165">
        <f>SUM(V75:V78)</f>
        <v>1633.7272989884418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1.18269491239411</v>
      </c>
      <c r="T81" s="120">
        <f>T79/T80</f>
        <v>1.7553852812896145</v>
      </c>
      <c r="U81" s="120">
        <f>U79/U80</f>
        <v>0.61026858681132856</v>
      </c>
      <c r="V81" s="120">
        <f>V79/V80</f>
        <v>0.67820376184326636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863.15476410960719</v>
      </c>
      <c r="T86" s="131">
        <f t="shared" si="5"/>
        <v>0</v>
      </c>
      <c r="U86" s="131">
        <f t="shared" si="5"/>
        <v>485.33337872671399</v>
      </c>
      <c r="V86" s="131">
        <f t="shared" si="5"/>
        <v>355.99008322152048</v>
      </c>
      <c r="W86" s="165">
        <f>W75</f>
        <v>2050</v>
      </c>
      <c r="X86" s="165">
        <f>SUM(S86:V86)</f>
        <v>1704.4782260578418</v>
      </c>
      <c r="Y86" s="129">
        <f>W86/X86</f>
        <v>1.2027141025680859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78.904849751238316</v>
      </c>
      <c r="U87" s="131">
        <f t="shared" si="5"/>
        <v>555.27830466334694</v>
      </c>
      <c r="V87" s="131">
        <f t="shared" si="5"/>
        <v>742.74038933673648</v>
      </c>
      <c r="W87" s="165">
        <f>W76</f>
        <v>2050</v>
      </c>
      <c r="X87" s="165">
        <f>SUM(S87:V87)</f>
        <v>1376.9235437513216</v>
      </c>
      <c r="Y87" s="129">
        <f>W87/X87</f>
        <v>1.4888263108748461</v>
      </c>
    </row>
    <row r="88" spans="17:25" ht="15.6" x14ac:dyDescent="0.3">
      <c r="Q88" s="128"/>
      <c r="R88" s="131">
        <v>3</v>
      </c>
      <c r="S88" s="131">
        <f t="shared" si="5"/>
        <v>575.8270338515016</v>
      </c>
      <c r="T88" s="131">
        <f t="shared" si="5"/>
        <v>957.00889854541413</v>
      </c>
      <c r="U88" s="131">
        <f t="shared" si="5"/>
        <v>13.38831660993905</v>
      </c>
      <c r="V88" s="131">
        <f t="shared" si="5"/>
        <v>0</v>
      </c>
      <c r="W88" s="165">
        <f>W77</f>
        <v>1054</v>
      </c>
      <c r="X88" s="165">
        <f>SUM(S88:V88)</f>
        <v>1546.2242490068547</v>
      </c>
      <c r="Y88" s="129">
        <f>W88/X88</f>
        <v>0.68166050343408335</v>
      </c>
    </row>
    <row r="89" spans="17:25" ht="15.6" x14ac:dyDescent="0.3">
      <c r="Q89" s="128"/>
      <c r="R89" s="131">
        <v>4</v>
      </c>
      <c r="S89" s="131">
        <f t="shared" si="5"/>
        <v>611.0182020388911</v>
      </c>
      <c r="T89" s="131">
        <f t="shared" si="5"/>
        <v>1014.0862517033477</v>
      </c>
      <c r="U89" s="131">
        <f t="shared" si="5"/>
        <v>0</v>
      </c>
      <c r="V89" s="131">
        <f t="shared" si="5"/>
        <v>9.2695274417429498</v>
      </c>
      <c r="W89" s="165">
        <f>W78</f>
        <v>1108</v>
      </c>
      <c r="X89" s="165">
        <f>SUM(S89:V89)</f>
        <v>1634.3739811839816</v>
      </c>
      <c r="Y89" s="129">
        <f>W89/X89</f>
        <v>0.67793541304257487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1038.128407493454</v>
      </c>
      <c r="T97" s="131">
        <f t="shared" si="6"/>
        <v>0</v>
      </c>
      <c r="U97" s="131">
        <f t="shared" si="6"/>
        <v>583.71729904163669</v>
      </c>
      <c r="V97" s="131">
        <f t="shared" si="6"/>
        <v>428.15429346490919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117.47561636527016</v>
      </c>
      <c r="U98" s="131">
        <f t="shared" si="6"/>
        <v>826.71294984076962</v>
      </c>
      <c r="V98" s="131">
        <f t="shared" si="6"/>
        <v>1105.8114337939603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392.51854578616951</v>
      </c>
      <c r="T99" s="131">
        <f t="shared" si="6"/>
        <v>652.35516757336461</v>
      </c>
      <c r="U99" s="131">
        <f t="shared" si="6"/>
        <v>9.1262866404659526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414.23087717576709</v>
      </c>
      <c r="T100" s="131">
        <f t="shared" si="6"/>
        <v>687.48498190930559</v>
      </c>
      <c r="U100" s="131">
        <f t="shared" si="6"/>
        <v>0</v>
      </c>
      <c r="V100" s="131">
        <f t="shared" si="6"/>
        <v>6.2841409149274892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1844.8778304553907</v>
      </c>
      <c r="T102" s="165">
        <f>SUM(T97:T100)</f>
        <v>1457.3157658479404</v>
      </c>
      <c r="U102" s="165">
        <f>SUM(U97:U100)</f>
        <v>1419.5565355228723</v>
      </c>
      <c r="V102" s="165">
        <f>SUM(V97:V100)</f>
        <v>1540.249868173797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1.1111846899336293</v>
      </c>
      <c r="T103" s="120">
        <f>T101/T102</f>
        <v>1.4066958225811863</v>
      </c>
      <c r="U103" s="120">
        <f>U101/U102</f>
        <v>0.74248539852044348</v>
      </c>
      <c r="V103" s="120">
        <f>V101/V102</f>
        <v>0.71936380122122934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1153.552392591906</v>
      </c>
      <c r="T108" s="131">
        <f t="shared" ref="T108:V108" si="7">T97*T$103</f>
        <v>0</v>
      </c>
      <c r="U108" s="131">
        <f t="shared" si="7"/>
        <v>433.40157140220651</v>
      </c>
      <c r="V108" s="131">
        <f t="shared" si="7"/>
        <v>307.99870005610683</v>
      </c>
      <c r="W108" s="165">
        <f>W97</f>
        <v>2050</v>
      </c>
      <c r="X108" s="165">
        <f>SUM(S108:V108)</f>
        <v>1894.9526640502195</v>
      </c>
      <c r="Y108" s="129">
        <f>W108/X108</f>
        <v>1.081821218488058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165.25245879617557</v>
      </c>
      <c r="U109" s="131">
        <f t="shared" si="8"/>
        <v>613.82229402453527</v>
      </c>
      <c r="V109" s="131">
        <f t="shared" si="8"/>
        <v>795.48071644792105</v>
      </c>
      <c r="W109" s="165">
        <f>W98</f>
        <v>2050</v>
      </c>
      <c r="X109" s="165">
        <f>SUM(S109:V109)</f>
        <v>1574.5554692686319</v>
      </c>
      <c r="Y109" s="129">
        <f>W109/X109</f>
        <v>1.3019547675587499</v>
      </c>
    </row>
    <row r="110" spans="17:25" ht="15.6" x14ac:dyDescent="0.3">
      <c r="Q110" s="70"/>
      <c r="R110" s="131">
        <v>3</v>
      </c>
      <c r="S110" s="131">
        <f t="shared" ref="S110:V110" si="9">S99*S$103</f>
        <v>436.16059859260383</v>
      </c>
      <c r="T110" s="131">
        <f t="shared" si="9"/>
        <v>917.66528906470171</v>
      </c>
      <c r="U110" s="131">
        <f t="shared" si="9"/>
        <v>6.7761345732581626</v>
      </c>
      <c r="V110" s="131">
        <f t="shared" si="9"/>
        <v>0</v>
      </c>
      <c r="W110" s="165">
        <f>W99</f>
        <v>1054</v>
      </c>
      <c r="X110" s="165">
        <f>SUM(S110:V110)</f>
        <v>1360.6020222305635</v>
      </c>
      <c r="Y110" s="129">
        <f>W110/X110</f>
        <v>0.77465708765600549</v>
      </c>
    </row>
    <row r="111" spans="17:25" ht="15.6" x14ac:dyDescent="0.3">
      <c r="Q111" s="70"/>
      <c r="R111" s="131">
        <v>4</v>
      </c>
      <c r="S111" s="131">
        <f t="shared" ref="S111:V111" si="10">S100*S$103</f>
        <v>460.28700881549003</v>
      </c>
      <c r="T111" s="131">
        <f t="shared" si="10"/>
        <v>967.0822521391226</v>
      </c>
      <c r="U111" s="131">
        <f t="shared" si="10"/>
        <v>0</v>
      </c>
      <c r="V111" s="131">
        <f t="shared" si="10"/>
        <v>4.520583495972093</v>
      </c>
      <c r="W111" s="165">
        <f>W100</f>
        <v>1108</v>
      </c>
      <c r="X111" s="165">
        <f>SUM(S111:V111)</f>
        <v>1431.8898444505846</v>
      </c>
      <c r="Y111" s="129">
        <f>W111/X111</f>
        <v>0.7738025409525402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13.842296844984281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4.794845464082091E-11</v>
      </c>
      <c r="H7" s="132">
        <f>'Trip Length Frequency'!V44</f>
        <v>3.7620350309609635E-11</v>
      </c>
      <c r="I7" s="120">
        <f>SUMPRODUCT(E18:H18,E7:H7)</f>
        <v>1.0420922925820521E-7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4.794845464082091E-11</v>
      </c>
      <c r="R7" s="132">
        <f t="shared" si="0"/>
        <v>3.7620350309609635E-11</v>
      </c>
      <c r="S7" s="120">
        <f>SUMPRODUCT(O18:R18,O7:R7)</f>
        <v>1.6574327120577756E-7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4.794845464082091E-11</v>
      </c>
      <c r="AB7" s="132">
        <f t="shared" si="1"/>
        <v>3.7620350309609635E-11</v>
      </c>
      <c r="AC7" s="120">
        <f>SUMPRODUCT(Y18:AB18,Y7:AB7)</f>
        <v>1.6574327120577756E-7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4.794845464082091E-11</v>
      </c>
      <c r="AL7" s="132">
        <f t="shared" si="2"/>
        <v>3.7620350309609635E-11</v>
      </c>
      <c r="AM7" s="120">
        <f>SUMPRODUCT(AI18:AL18,AI7:AL7)</f>
        <v>1.8778649384081501E-7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4.794845464082091E-11</v>
      </c>
      <c r="AV7" s="132">
        <f t="shared" si="3"/>
        <v>3.7620350309609635E-11</v>
      </c>
      <c r="AW7" s="120">
        <f>SUMPRODUCT(AS18:AV18,AS7:AV7)</f>
        <v>2.0006926834314452E-7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4.794845464082091E-11</v>
      </c>
      <c r="BF7" s="132">
        <f t="shared" si="4"/>
        <v>3.7620350309609635E-11</v>
      </c>
      <c r="BG7" s="120">
        <f>SUMPRODUCT(BC18:BF18,BC7:BF7)</f>
        <v>2.1327827065567308E-7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4.794845464082091E-11</v>
      </c>
      <c r="BP7" s="132">
        <f t="shared" si="5"/>
        <v>3.7620350309609635E-11</v>
      </c>
      <c r="BQ7" s="120">
        <f>SUMPRODUCT(BM18:BP18,BM7:BP7)</f>
        <v>2.4125160332148586E-7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1.3115926770107924E-10</v>
      </c>
      <c r="H8" s="132">
        <f>'Trip Length Frequency'!V45</f>
        <v>1.8766176655415246E-10</v>
      </c>
      <c r="I8" s="120">
        <f>SUMPRODUCT(E18:H18,E8:H8)</f>
        <v>3.5815931542267095E-7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1.3115926770107924E-10</v>
      </c>
      <c r="R8" s="132">
        <f t="shared" si="0"/>
        <v>1.8766176655415246E-10</v>
      </c>
      <c r="S8" s="120">
        <f>SUMPRODUCT(O18:R18,O8:R8)</f>
        <v>5.9057055577508822E-7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1.3115926770107924E-10</v>
      </c>
      <c r="AB8" s="132">
        <f t="shared" si="1"/>
        <v>1.8766176655415246E-10</v>
      </c>
      <c r="AC8" s="120">
        <f>SUMPRODUCT(Y18:AB18,Y8:AB8)</f>
        <v>5.9057055577508822E-7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1.3115926770107924E-10</v>
      </c>
      <c r="AL8" s="132">
        <f t="shared" si="2"/>
        <v>1.8766176655415246E-10</v>
      </c>
      <c r="AM8" s="120">
        <f>SUMPRODUCT(AI18:AL18,AI8:AL8)</f>
        <v>6.6925871742988082E-7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1.3115926770107924E-10</v>
      </c>
      <c r="AV8" s="132">
        <f t="shared" si="3"/>
        <v>1.8766176655415246E-10</v>
      </c>
      <c r="AW8" s="120">
        <f>SUMPRODUCT(AS18:AV18,AS8:AV8)</f>
        <v>7.1310779879908211E-7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1.3115926770107924E-10</v>
      </c>
      <c r="BF8" s="132">
        <f t="shared" si="4"/>
        <v>1.8766176655415246E-10</v>
      </c>
      <c r="BG8" s="120">
        <f>SUMPRODUCT(BC18:BF18,BC8:BF8)</f>
        <v>7.6026558084508098E-7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1.3115926770107924E-10</v>
      </c>
      <c r="BP8" s="132">
        <f t="shared" si="5"/>
        <v>1.8766176655415246E-10</v>
      </c>
      <c r="BQ8" s="120">
        <f>SUMPRODUCT(BM18:BP18,BM8:BP8)</f>
        <v>8.6006571289164464E-7</v>
      </c>
      <c r="BS8" s="129"/>
    </row>
    <row r="9" spans="2:71" x14ac:dyDescent="0.3">
      <c r="C9" s="128"/>
      <c r="D9" s="4" t="s">
        <v>13</v>
      </c>
      <c r="E9" s="132">
        <f>'Trip Length Frequency'!S46</f>
        <v>1.7248205060089404E-11</v>
      </c>
      <c r="F9" s="132">
        <f>'Trip Length Frequency'!T46</f>
        <v>1.3115926770107924E-10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3.1039901343337815E-7</v>
      </c>
      <c r="K9" s="129"/>
      <c r="M9" s="128"/>
      <c r="N9" s="4" t="s">
        <v>13</v>
      </c>
      <c r="O9" s="132">
        <f t="shared" si="0"/>
        <v>1.7248205060089404E-11</v>
      </c>
      <c r="P9" s="132">
        <f t="shared" si="0"/>
        <v>1.3115926770107924E-10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2.5164286041280044E-7</v>
      </c>
      <c r="U9" s="129"/>
      <c r="W9" s="128"/>
      <c r="X9" s="4" t="s">
        <v>13</v>
      </c>
      <c r="Y9" s="132">
        <f t="shared" si="1"/>
        <v>1.7248205060089404E-11</v>
      </c>
      <c r="Z9" s="132">
        <f t="shared" si="1"/>
        <v>1.3115926770107924E-10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2.5164286041280044E-7</v>
      </c>
      <c r="AE9" s="129"/>
      <c r="AG9" s="128"/>
      <c r="AH9" s="4" t="s">
        <v>13</v>
      </c>
      <c r="AI9" s="132">
        <f t="shared" si="2"/>
        <v>1.7248205060089404E-11</v>
      </c>
      <c r="AJ9" s="132">
        <f t="shared" si="2"/>
        <v>1.3115926770107924E-10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2.8543738031095375E-7</v>
      </c>
      <c r="AO9" s="129"/>
      <c r="AQ9" s="128"/>
      <c r="AR9" s="4" t="s">
        <v>13</v>
      </c>
      <c r="AS9" s="132">
        <f t="shared" si="3"/>
        <v>1.7248205060089404E-11</v>
      </c>
      <c r="AT9" s="132">
        <f t="shared" si="3"/>
        <v>1.3115926770107924E-10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3.0430542415862198E-7</v>
      </c>
      <c r="AY9" s="129"/>
      <c r="BA9" s="128"/>
      <c r="BB9" s="4" t="s">
        <v>13</v>
      </c>
      <c r="BC9" s="132">
        <f t="shared" si="4"/>
        <v>1.7248205060089404E-11</v>
      </c>
      <c r="BD9" s="132">
        <f t="shared" si="4"/>
        <v>1.3115926770107924E-10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3.2462344942593774E-7</v>
      </c>
      <c r="BI9" s="129"/>
      <c r="BK9" s="128"/>
      <c r="BL9" s="4" t="s">
        <v>13</v>
      </c>
      <c r="BM9" s="132">
        <f t="shared" si="5"/>
        <v>1.7248205060089404E-11</v>
      </c>
      <c r="BN9" s="132">
        <f t="shared" si="5"/>
        <v>1.3115926770107924E-10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3.6747478949355557E-7</v>
      </c>
      <c r="BS9" s="129"/>
    </row>
    <row r="10" spans="2:71" x14ac:dyDescent="0.3">
      <c r="C10" s="128"/>
      <c r="D10" s="4" t="s">
        <v>14</v>
      </c>
      <c r="E10" s="132">
        <f>'Trip Length Frequency'!S47</f>
        <v>2.4712910856756579E-11</v>
      </c>
      <c r="F10" s="132">
        <f>'Trip Length Frequency'!T47</f>
        <v>1.8766176655415311E-10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4.4184756995846032E-7</v>
      </c>
      <c r="K10" s="129"/>
      <c r="M10" s="128"/>
      <c r="N10" s="4" t="s">
        <v>14</v>
      </c>
      <c r="O10" s="132">
        <f t="shared" si="0"/>
        <v>2.4712910856756579E-11</v>
      </c>
      <c r="P10" s="132">
        <f t="shared" si="0"/>
        <v>1.8766176655415311E-10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3.5431046969922592E-7</v>
      </c>
      <c r="U10" s="129"/>
      <c r="W10" s="128"/>
      <c r="X10" s="4" t="s">
        <v>14</v>
      </c>
      <c r="Y10" s="132">
        <f t="shared" si="1"/>
        <v>2.4712910856756579E-11</v>
      </c>
      <c r="Z10" s="132">
        <f t="shared" si="1"/>
        <v>1.8766176655415311E-10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3.5431046969922592E-7</v>
      </c>
      <c r="AE10" s="129"/>
      <c r="AG10" s="128"/>
      <c r="AH10" s="4" t="s">
        <v>14</v>
      </c>
      <c r="AI10" s="132">
        <f t="shared" si="2"/>
        <v>2.4712910856756579E-11</v>
      </c>
      <c r="AJ10" s="132">
        <f t="shared" si="2"/>
        <v>1.8766176655415311E-10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4.0191421923681737E-7</v>
      </c>
      <c r="AO10" s="129"/>
      <c r="AQ10" s="128"/>
      <c r="AR10" s="4" t="s">
        <v>14</v>
      </c>
      <c r="AS10" s="132">
        <f t="shared" si="3"/>
        <v>2.4712910856756579E-11</v>
      </c>
      <c r="AT10" s="132">
        <f t="shared" si="3"/>
        <v>1.8766176655415311E-10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4.2849416484569274E-7</v>
      </c>
      <c r="AY10" s="129"/>
      <c r="BA10" s="128"/>
      <c r="BB10" s="4" t="s">
        <v>14</v>
      </c>
      <c r="BC10" s="132">
        <f t="shared" si="4"/>
        <v>2.4712910856756579E-11</v>
      </c>
      <c r="BD10" s="132">
        <f t="shared" si="4"/>
        <v>1.8766176655415311E-10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4.5711816084341908E-7</v>
      </c>
      <c r="BI10" s="129"/>
      <c r="BK10" s="128"/>
      <c r="BL10" s="4" t="s">
        <v>14</v>
      </c>
      <c r="BM10" s="132">
        <f t="shared" si="5"/>
        <v>2.4712910856756579E-11</v>
      </c>
      <c r="BN10" s="132">
        <f t="shared" si="5"/>
        <v>1.8766176655415311E-10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5.1747590266131235E-7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235.83161029584676</v>
      </c>
      <c r="F14" s="139">
        <f t="shared" si="6"/>
        <v>0</v>
      </c>
      <c r="G14" s="139">
        <f t="shared" si="6"/>
        <v>994.17514820803967</v>
      </c>
      <c r="H14" s="139">
        <f t="shared" si="6"/>
        <v>819.99324149611357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102.46254860480482</v>
      </c>
      <c r="P14" s="139">
        <f t="shared" si="7"/>
        <v>0</v>
      </c>
      <c r="Q14" s="139">
        <f t="shared" si="7"/>
        <v>1213.2295268112666</v>
      </c>
      <c r="R14" s="139">
        <f t="shared" si="7"/>
        <v>871.05447573520871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109.35950613387591</v>
      </c>
      <c r="Z14" s="139">
        <f t="shared" ref="Z14:AB14" si="8">$AC14*(Z$18*Z7*1)/$AC7</f>
        <v>0</v>
      </c>
      <c r="AA14" s="139">
        <f t="shared" si="8"/>
        <v>1294.8944144543204</v>
      </c>
      <c r="AB14" s="139">
        <f t="shared" si="8"/>
        <v>929.68688149181617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116.67226401376473</v>
      </c>
      <c r="AJ14" s="139">
        <f t="shared" ref="AJ14:AL14" si="9">$AM14*(AJ$18*AJ7*1)/$AM7</f>
        <v>0</v>
      </c>
      <c r="AK14" s="139">
        <f t="shared" si="9"/>
        <v>1382.2888998792594</v>
      </c>
      <c r="AL14" s="139">
        <f t="shared" si="9"/>
        <v>993.42287606924276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124.6225977876627</v>
      </c>
      <c r="AT14" s="139">
        <f t="shared" ref="AT14:AV14" si="10">$AW14*(AT$18*AT7*1)/$AW7</f>
        <v>0</v>
      </c>
      <c r="AU14" s="139">
        <f t="shared" si="10"/>
        <v>1476.5712788771175</v>
      </c>
      <c r="AV14" s="139">
        <f t="shared" si="10"/>
        <v>1061.7452881311258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133.19610303282883</v>
      </c>
      <c r="BD14" s="139">
        <f t="shared" ref="BD14:BF14" si="11">$BG14*(BD$18*BD7*1)/$BG7</f>
        <v>0</v>
      </c>
      <c r="BE14" s="139">
        <f t="shared" si="11"/>
        <v>1578.0211255836684</v>
      </c>
      <c r="BF14" s="139">
        <f t="shared" si="11"/>
        <v>1135.3182064596576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142.44186076184846</v>
      </c>
      <c r="BN14" s="139">
        <f t="shared" ref="BN14:BP14" si="12">$BQ14*(BN$18*BN7*1)/$BQ7</f>
        <v>0</v>
      </c>
      <c r="BO14" s="139">
        <f t="shared" si="12"/>
        <v>1687.1856191572074</v>
      </c>
      <c r="BP14" s="139">
        <f t="shared" si="12"/>
        <v>1214.5460995002582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68.617035172320385</v>
      </c>
      <c r="G15" s="139">
        <f t="shared" si="6"/>
        <v>791.25634185245428</v>
      </c>
      <c r="H15" s="139">
        <f t="shared" si="6"/>
        <v>1190.1266229752252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35.911292891122258</v>
      </c>
      <c r="Q15" s="139">
        <f t="shared" si="7"/>
        <v>931.38975305642941</v>
      </c>
      <c r="R15" s="139">
        <f t="shared" si="7"/>
        <v>1219.4455052037285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38.3285532975503</v>
      </c>
      <c r="AA15" s="139">
        <f t="shared" si="13"/>
        <v>994.08344609171047</v>
      </c>
      <c r="AB15" s="139">
        <f t="shared" si="13"/>
        <v>1301.5288026907517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40.980887676831756</v>
      </c>
      <c r="AK15" s="139">
        <f t="shared" si="14"/>
        <v>1060.9465519005919</v>
      </c>
      <c r="AL15" s="139">
        <f t="shared" si="14"/>
        <v>1390.4566003848431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43.815376259038572</v>
      </c>
      <c r="AU15" s="139">
        <f t="shared" si="15"/>
        <v>1133.1932608126099</v>
      </c>
      <c r="AV15" s="139">
        <f t="shared" si="15"/>
        <v>1485.9305277242577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46.870629953672157</v>
      </c>
      <c r="BE15" s="139">
        <f t="shared" si="16"/>
        <v>1210.9283946447019</v>
      </c>
      <c r="BF15" s="139">
        <f t="shared" si="16"/>
        <v>1588.7364104777807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50.163927925492374</v>
      </c>
      <c r="BO15" s="139">
        <f t="shared" si="17"/>
        <v>1294.5708011421391</v>
      </c>
      <c r="BP15" s="139">
        <f t="shared" si="17"/>
        <v>1699.4388503516825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120.06544821488022</v>
      </c>
      <c r="F16" s="139">
        <f t="shared" si="6"/>
        <v>913.00493061182999</v>
      </c>
      <c r="G16" s="139">
        <f t="shared" si="6"/>
        <v>20.929621173289853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101.30949198324721</v>
      </c>
      <c r="P16" s="139">
        <f t="shared" si="7"/>
        <v>962.0706932853443</v>
      </c>
      <c r="Q16" s="139">
        <f t="shared" si="7"/>
        <v>49.603279400320424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107.07876774985473</v>
      </c>
      <c r="Z16" s="139">
        <f t="shared" si="18"/>
        <v>1016.8577722438714</v>
      </c>
      <c r="AA16" s="139">
        <f t="shared" si="18"/>
        <v>52.428039372819867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113.04094470927004</v>
      </c>
      <c r="AJ16" s="139">
        <f t="shared" si="19"/>
        <v>1076.054515314308</v>
      </c>
      <c r="AK16" s="139">
        <f t="shared" si="19"/>
        <v>55.379548212408608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119.57953744131783</v>
      </c>
      <c r="AT16" s="139">
        <f t="shared" si="20"/>
        <v>1139.5056772263845</v>
      </c>
      <c r="AU16" s="139">
        <f t="shared" si="20"/>
        <v>58.586414606289267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126.61226437639731</v>
      </c>
      <c r="BD16" s="139">
        <f t="shared" si="21"/>
        <v>1207.6993788250768</v>
      </c>
      <c r="BE16" s="139">
        <f t="shared" si="21"/>
        <v>62.026818410435595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134.17658810078552</v>
      </c>
      <c r="BN16" s="139">
        <f t="shared" si="22"/>
        <v>1280.99414229799</v>
      </c>
      <c r="BO16" s="139">
        <f t="shared" si="22"/>
        <v>65.718010256913786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127.04133628100332</v>
      </c>
      <c r="F17" s="139">
        <f t="shared" si="6"/>
        <v>964.71037871992189</v>
      </c>
      <c r="G17" s="139">
        <f t="shared" si="6"/>
        <v>0</v>
      </c>
      <c r="H17" s="139">
        <f t="shared" si="6"/>
        <v>16.24828499907483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108.62787477847172</v>
      </c>
      <c r="P17" s="139">
        <f t="shared" si="7"/>
        <v>1030.1369185114388</v>
      </c>
      <c r="Q17" s="139">
        <f t="shared" si="7"/>
        <v>0</v>
      </c>
      <c r="R17" s="139">
        <f t="shared" si="7"/>
        <v>33.968444815820142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115.07993643438364</v>
      </c>
      <c r="Z17" s="139">
        <f t="shared" si="23"/>
        <v>1091.3229347694328</v>
      </c>
      <c r="AA17" s="139">
        <f t="shared" si="23"/>
        <v>0</v>
      </c>
      <c r="AB17" s="139">
        <f t="shared" si="23"/>
        <v>35.986034690924178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121.76039435531537</v>
      </c>
      <c r="AJ17" s="139">
        <f t="shared" si="24"/>
        <v>1157.4476647920001</v>
      </c>
      <c r="AK17" s="139">
        <f t="shared" si="24"/>
        <v>0</v>
      </c>
      <c r="AL17" s="139">
        <f t="shared" si="24"/>
        <v>38.135267365069353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129.09283842721865</v>
      </c>
      <c r="AT17" s="139">
        <f t="shared" si="25"/>
        <v>1228.4531414401358</v>
      </c>
      <c r="AU17" s="139">
        <f t="shared" si="25"/>
        <v>0</v>
      </c>
      <c r="AV17" s="139">
        <f t="shared" si="25"/>
        <v>40.455717756464914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136.98863360807201</v>
      </c>
      <c r="BD17" s="139">
        <f t="shared" si="26"/>
        <v>1304.8615137286258</v>
      </c>
      <c r="BE17" s="139">
        <f t="shared" si="26"/>
        <v>0</v>
      </c>
      <c r="BF17" s="139">
        <f t="shared" si="26"/>
        <v>42.95016494248457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145.49103390693307</v>
      </c>
      <c r="BN17" s="139">
        <f t="shared" si="27"/>
        <v>1387.0861996097015</v>
      </c>
      <c r="BO17" s="139">
        <f t="shared" si="27"/>
        <v>0</v>
      </c>
      <c r="BP17" s="139">
        <f t="shared" si="27"/>
        <v>45.631717355037821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482.93839479173033</v>
      </c>
      <c r="F19" s="165">
        <f>SUM(F14:F17)</f>
        <v>1946.3323445040724</v>
      </c>
      <c r="G19" s="165">
        <f>SUM(G14:G17)</f>
        <v>1806.361111233784</v>
      </c>
      <c r="H19" s="165">
        <f>SUM(H14:H17)</f>
        <v>2026.3681494704138</v>
      </c>
      <c r="K19" s="129"/>
      <c r="M19" s="128"/>
      <c r="N19" s="120" t="s">
        <v>195</v>
      </c>
      <c r="O19" s="165">
        <f>SUM(O14:O17)</f>
        <v>312.39991536652377</v>
      </c>
      <c r="P19" s="165">
        <f>SUM(P14:P17)</f>
        <v>2028.1189046879053</v>
      </c>
      <c r="Q19" s="165">
        <f>SUM(Q14:Q17)</f>
        <v>2194.2225592680165</v>
      </c>
      <c r="R19" s="165">
        <f>SUM(R14:R17)</f>
        <v>2124.4684257547574</v>
      </c>
      <c r="U19" s="129"/>
      <c r="W19" s="128"/>
      <c r="X19" s="120" t="s">
        <v>195</v>
      </c>
      <c r="Y19" s="165">
        <f>SUM(Y14:Y17)</f>
        <v>331.51821031811426</v>
      </c>
      <c r="Z19" s="165">
        <f>SUM(Z14:Z17)</f>
        <v>2146.5092603108542</v>
      </c>
      <c r="AA19" s="165">
        <f>SUM(AA14:AA17)</f>
        <v>2341.405899918851</v>
      </c>
      <c r="AB19" s="165">
        <f>SUM(AB14:AB17)</f>
        <v>2267.2017188734922</v>
      </c>
      <c r="AE19" s="129"/>
      <c r="AG19" s="128"/>
      <c r="AH19" s="120" t="s">
        <v>195</v>
      </c>
      <c r="AI19" s="165">
        <f>SUM(AI14:AI17)</f>
        <v>351.47360307835015</v>
      </c>
      <c r="AJ19" s="165">
        <f>SUM(AJ14:AJ17)</f>
        <v>2274.4830677831396</v>
      </c>
      <c r="AK19" s="165">
        <f>SUM(AK14:AK17)</f>
        <v>2498.61499999226</v>
      </c>
      <c r="AL19" s="165">
        <f>SUM(AL14:AL17)</f>
        <v>2422.0147438191552</v>
      </c>
      <c r="AO19" s="129"/>
      <c r="AQ19" s="128"/>
      <c r="AR19" s="120" t="s">
        <v>195</v>
      </c>
      <c r="AS19" s="165">
        <f>SUM(AS14:AS17)</f>
        <v>373.2949736561992</v>
      </c>
      <c r="AT19" s="165">
        <f>SUM(AT14:AT17)</f>
        <v>2411.7741949255587</v>
      </c>
      <c r="AU19" s="165">
        <f>SUM(AU14:AU17)</f>
        <v>2668.3509542960164</v>
      </c>
      <c r="AV19" s="165">
        <f>SUM(AV14:AV17)</f>
        <v>2588.1315336118482</v>
      </c>
      <c r="AY19" s="129"/>
      <c r="BA19" s="128"/>
      <c r="BB19" s="120" t="s">
        <v>195</v>
      </c>
      <c r="BC19" s="165">
        <f>SUM(BC14:BC17)</f>
        <v>396.79700101729816</v>
      </c>
      <c r="BD19" s="165">
        <f>SUM(BD14:BD17)</f>
        <v>2559.4315225073747</v>
      </c>
      <c r="BE19" s="165">
        <f>SUM(BE14:BE17)</f>
        <v>2850.9763386388063</v>
      </c>
      <c r="BF19" s="165">
        <f>SUM(BF14:BF17)</f>
        <v>2767.004781879923</v>
      </c>
      <c r="BI19" s="129"/>
      <c r="BK19" s="128"/>
      <c r="BL19" s="120" t="s">
        <v>195</v>
      </c>
      <c r="BM19" s="165">
        <f>SUM(BM14:BM17)</f>
        <v>422.10948276956702</v>
      </c>
      <c r="BN19" s="165">
        <f>SUM(BN14:BN17)</f>
        <v>2718.2442698331838</v>
      </c>
      <c r="BO19" s="165">
        <f>SUM(BO14:BO17)</f>
        <v>3047.4744305562599</v>
      </c>
      <c r="BP19" s="165">
        <f>SUM(BP14:BP17)</f>
        <v>2959.6166672069785</v>
      </c>
      <c r="BS19" s="129"/>
    </row>
    <row r="20" spans="3:71" x14ac:dyDescent="0.3">
      <c r="C20" s="128"/>
      <c r="D20" s="120" t="s">
        <v>194</v>
      </c>
      <c r="E20" s="120">
        <f>E18/E19</f>
        <v>4.2448478358902753</v>
      </c>
      <c r="F20" s="120">
        <f>F18/F19</f>
        <v>1.0532630800637197</v>
      </c>
      <c r="G20" s="120">
        <f>G18/G19</f>
        <v>0.58349351823683526</v>
      </c>
      <c r="H20" s="120">
        <f>H18/H19</f>
        <v>0.54679106572493896</v>
      </c>
      <c r="K20" s="129"/>
      <c r="M20" s="128"/>
      <c r="N20" s="120" t="s">
        <v>194</v>
      </c>
      <c r="O20" s="120">
        <f>O18/O19</f>
        <v>4.2510011675382913</v>
      </c>
      <c r="P20" s="120">
        <f>P18/P19</f>
        <v>0.81773105225280274</v>
      </c>
      <c r="Q20" s="120">
        <f>Q18/Q19</f>
        <v>0.87402757945102416</v>
      </c>
      <c r="R20" s="120">
        <f>R18/R19</f>
        <v>0.82605631628235499</v>
      </c>
      <c r="U20" s="129"/>
      <c r="W20" s="128"/>
      <c r="X20" s="120" t="s">
        <v>194</v>
      </c>
      <c r="Y20" s="120">
        <f>Y18/Y19</f>
        <v>4.0058505494694785</v>
      </c>
      <c r="Z20" s="120">
        <f>Z18/Z19</f>
        <v>0.77262923421260599</v>
      </c>
      <c r="AA20" s="120">
        <f>AA18/AA19</f>
        <v>0.81908524802142335</v>
      </c>
      <c r="AB20" s="120">
        <f>AB18/AB19</f>
        <v>0.77405135468454189</v>
      </c>
      <c r="AE20" s="129"/>
      <c r="AG20" s="128"/>
      <c r="AH20" s="120" t="s">
        <v>194</v>
      </c>
      <c r="AI20" s="120">
        <f>AI18/AI19</f>
        <v>4.2768480968865727</v>
      </c>
      <c r="AJ20" s="120">
        <f>AJ18/AJ19</f>
        <v>0.82732709986602693</v>
      </c>
      <c r="AK20" s="120">
        <f>AK18/AK19</f>
        <v>0.8693091579328891</v>
      </c>
      <c r="AL20" s="120">
        <f>AL18/AL19</f>
        <v>0.82145528945004087</v>
      </c>
      <c r="AO20" s="129"/>
      <c r="AQ20" s="128"/>
      <c r="AR20" s="120" t="s">
        <v>194</v>
      </c>
      <c r="AS20" s="120">
        <f>AS18/AS19</f>
        <v>4.2890718193334596</v>
      </c>
      <c r="AT20" s="120">
        <f>AT18/AT19</f>
        <v>0.83192344634290227</v>
      </c>
      <c r="AU20" s="120">
        <f>AU18/AU19</f>
        <v>0.8670736559940575</v>
      </c>
      <c r="AV20" s="120">
        <f>AV18/AV19</f>
        <v>0.81927613016748935</v>
      </c>
      <c r="AY20" s="129"/>
      <c r="BA20" s="128"/>
      <c r="BB20" s="120" t="s">
        <v>194</v>
      </c>
      <c r="BC20" s="120">
        <f>BC18/BC19</f>
        <v>4.3008339531546627</v>
      </c>
      <c r="BD20" s="120">
        <f>BD18/BD19</f>
        <v>0.83638364674636412</v>
      </c>
      <c r="BE20" s="120">
        <f>BE18/BE19</f>
        <v>0.86491733521756786</v>
      </c>
      <c r="BF20" s="120">
        <f>BF18/BF19</f>
        <v>0.81717462737664859</v>
      </c>
      <c r="BI20" s="129"/>
      <c r="BK20" s="128"/>
      <c r="BL20" s="120" t="s">
        <v>194</v>
      </c>
      <c r="BM20" s="120">
        <f>BM18/BM19</f>
        <v>4.5731226304947112</v>
      </c>
      <c r="BN20" s="120">
        <f>BN18/BN19</f>
        <v>0.89158919774168044</v>
      </c>
      <c r="BO20" s="120">
        <f>BO18/BO19</f>
        <v>0.91505874517604269</v>
      </c>
      <c r="BP20" s="120">
        <f>BP18/BP19</f>
        <v>0.86448308466572754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1001.0693005988438</v>
      </c>
      <c r="F25" s="139">
        <f t="shared" si="28"/>
        <v>0</v>
      </c>
      <c r="G25" s="139">
        <f t="shared" si="28"/>
        <v>580.09475497153619</v>
      </c>
      <c r="H25" s="139">
        <f t="shared" si="28"/>
        <v>448.36497840490716</v>
      </c>
      <c r="I25" s="120">
        <f>I14</f>
        <v>2050</v>
      </c>
      <c r="J25" s="165">
        <f>SUM(E25:H25)</f>
        <v>2029.5290339752871</v>
      </c>
      <c r="K25" s="129">
        <f>I25/J25</f>
        <v>1.0100865598284228</v>
      </c>
      <c r="M25" s="128"/>
      <c r="N25" s="4" t="s">
        <v>11</v>
      </c>
      <c r="O25" s="139">
        <f t="shared" ref="O25:R28" si="29">O14*O$20</f>
        <v>435.5684137479742</v>
      </c>
      <c r="P25" s="139">
        <f t="shared" si="29"/>
        <v>0</v>
      </c>
      <c r="Q25" s="139">
        <f t="shared" si="29"/>
        <v>1060.3960666373628</v>
      </c>
      <c r="R25" s="139">
        <f t="shared" si="29"/>
        <v>719.54005150708451</v>
      </c>
      <c r="S25" s="120">
        <f>S14</f>
        <v>2186.7465511512801</v>
      </c>
      <c r="T25" s="165">
        <f>SUM(O25:R25)</f>
        <v>2215.5045318924217</v>
      </c>
      <c r="U25" s="129">
        <f>S25/T25</f>
        <v>0.98701966963860044</v>
      </c>
      <c r="W25" s="128"/>
      <c r="X25" s="4" t="s">
        <v>11</v>
      </c>
      <c r="Y25" s="139">
        <f>Y14*Y$20</f>
        <v>438.07783773609765</v>
      </c>
      <c r="Z25" s="139">
        <f t="shared" ref="Z25:AB25" si="30">Z14*Z$20</f>
        <v>0</v>
      </c>
      <c r="AA25" s="139">
        <f t="shared" si="30"/>
        <v>1060.6289126248728</v>
      </c>
      <c r="AB25" s="139">
        <f t="shared" si="30"/>
        <v>719.62539005118742</v>
      </c>
      <c r="AC25" s="120">
        <f>AC14</f>
        <v>2333.9408020800124</v>
      </c>
      <c r="AD25" s="165">
        <f>SUM(Y25:AB25)</f>
        <v>2218.332140412158</v>
      </c>
      <c r="AE25" s="129">
        <f>AC25/AD25</f>
        <v>1.0521151271992908</v>
      </c>
      <c r="AG25" s="128"/>
      <c r="AH25" s="4" t="s">
        <v>11</v>
      </c>
      <c r="AI25" s="139">
        <f t="shared" ref="AI25:AL28" si="31">AI14*AI$20</f>
        <v>498.98955030671743</v>
      </c>
      <c r="AJ25" s="139">
        <f t="shared" si="31"/>
        <v>0</v>
      </c>
      <c r="AK25" s="139">
        <f t="shared" si="31"/>
        <v>1201.6363995740187</v>
      </c>
      <c r="AL25" s="139">
        <f t="shared" si="31"/>
        <v>816.05247620775185</v>
      </c>
      <c r="AM25" s="120">
        <f>AM14</f>
        <v>2492.3840399622668</v>
      </c>
      <c r="AN25" s="165">
        <f>SUM(AI25:AL25)</f>
        <v>2516.6784260884879</v>
      </c>
      <c r="AO25" s="129">
        <f>AM25/AN25</f>
        <v>0.99034664664568195</v>
      </c>
      <c r="AQ25" s="128"/>
      <c r="AR25" s="4" t="s">
        <v>11</v>
      </c>
      <c r="AS25" s="139">
        <f t="shared" ref="AS25:AV28" si="32">AS14*AS$20</f>
        <v>534.51527222319248</v>
      </c>
      <c r="AT25" s="139">
        <f t="shared" si="32"/>
        <v>0</v>
      </c>
      <c r="AU25" s="139">
        <f t="shared" si="32"/>
        <v>1280.2960571118033</v>
      </c>
      <c r="AV25" s="139">
        <f t="shared" si="32"/>
        <v>869.8625708836347</v>
      </c>
      <c r="AW25" s="120">
        <f>AW14</f>
        <v>2662.939164795906</v>
      </c>
      <c r="AX25" s="165">
        <f>SUM(AS25:AV25)</f>
        <v>2684.6739002186305</v>
      </c>
      <c r="AY25" s="129">
        <f>AW25/AX25</f>
        <v>0.99190414321048281</v>
      </c>
      <c r="BA25" s="128"/>
      <c r="BB25" s="4" t="s">
        <v>11</v>
      </c>
      <c r="BC25" s="139">
        <f t="shared" ref="BC25:BF28" si="33">BC14*BC$20</f>
        <v>572.85432235147698</v>
      </c>
      <c r="BD25" s="139">
        <f t="shared" si="33"/>
        <v>0</v>
      </c>
      <c r="BE25" s="139">
        <f t="shared" si="33"/>
        <v>1364.8578268568535</v>
      </c>
      <c r="BF25" s="139">
        <f t="shared" si="33"/>
        <v>927.75323231759569</v>
      </c>
      <c r="BG25" s="120">
        <f>BG14</f>
        <v>2846.535435076155</v>
      </c>
      <c r="BH25" s="165">
        <f>SUM(BC25:BF25)</f>
        <v>2865.4653815259262</v>
      </c>
      <c r="BI25" s="129">
        <f>BG25/BH25</f>
        <v>0.99339376194463369</v>
      </c>
      <c r="BK25" s="128"/>
      <c r="BL25" s="4" t="s">
        <v>11</v>
      </c>
      <c r="BM25" s="139">
        <f t="shared" ref="BM25:BP28" si="34">BM14*BM$20</f>
        <v>651.40409697978578</v>
      </c>
      <c r="BN25" s="139">
        <f t="shared" si="34"/>
        <v>0</v>
      </c>
      <c r="BO25" s="139">
        <f t="shared" si="34"/>
        <v>1543.8739555450588</v>
      </c>
      <c r="BP25" s="139">
        <f t="shared" si="34"/>
        <v>1049.9545585647109</v>
      </c>
      <c r="BQ25" s="120">
        <f>BQ14</f>
        <v>3044.1735794193137</v>
      </c>
      <c r="BR25" s="165">
        <f>SUM(BM25:BP25)</f>
        <v>3245.2326110895556</v>
      </c>
      <c r="BS25" s="129">
        <f>BQ25/BR25</f>
        <v>0.9380448011698187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72.271789810438761</v>
      </c>
      <c r="G26" s="139">
        <f t="shared" si="28"/>
        <v>461.69294673469659</v>
      </c>
      <c r="H26" s="139">
        <f t="shared" si="28"/>
        <v>650.750604524246</v>
      </c>
      <c r="I26" s="120">
        <f>I15</f>
        <v>2050</v>
      </c>
      <c r="J26" s="165">
        <f>SUM(E26:H26)</f>
        <v>1184.7153410693813</v>
      </c>
      <c r="K26" s="129">
        <f>I26/J26</f>
        <v>1.7303734736393055</v>
      </c>
      <c r="M26" s="128"/>
      <c r="N26" s="4" t="s">
        <v>12</v>
      </c>
      <c r="O26" s="139">
        <f t="shared" si="29"/>
        <v>0</v>
      </c>
      <c r="P26" s="139">
        <f t="shared" si="29"/>
        <v>29.365779323616</v>
      </c>
      <c r="Q26" s="139">
        <f t="shared" si="29"/>
        <v>814.06033138939813</v>
      </c>
      <c r="R26" s="139">
        <f t="shared" si="29"/>
        <v>1007.3306619356673</v>
      </c>
      <c r="S26" s="120">
        <f>S15</f>
        <v>2186.7465511512801</v>
      </c>
      <c r="T26" s="165">
        <f>SUM(O26:R26)</f>
        <v>1850.7567726486814</v>
      </c>
      <c r="U26" s="129">
        <f>S26/T26</f>
        <v>1.1815418338422461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29.613760782763343</v>
      </c>
      <c r="AA26" s="139">
        <f t="shared" si="35"/>
        <v>814.23908599601987</v>
      </c>
      <c r="AB26" s="139">
        <f t="shared" si="35"/>
        <v>1007.4501328837262</v>
      </c>
      <c r="AC26" s="120">
        <f>AC15</f>
        <v>2333.9408020800124</v>
      </c>
      <c r="AD26" s="165">
        <f>SUM(Y26:AB26)</f>
        <v>1851.3029796625094</v>
      </c>
      <c r="AE26" s="129">
        <f>AC26/AD26</f>
        <v>1.2607016937365312</v>
      </c>
      <c r="AG26" s="128"/>
      <c r="AH26" s="4" t="s">
        <v>12</v>
      </c>
      <c r="AI26" s="139">
        <f t="shared" si="31"/>
        <v>0</v>
      </c>
      <c r="AJ26" s="139">
        <f t="shared" si="31"/>
        <v>33.904598951608619</v>
      </c>
      <c r="AK26" s="139">
        <f t="shared" si="31"/>
        <v>922.29055364450574</v>
      </c>
      <c r="AL26" s="139">
        <f t="shared" si="31"/>
        <v>1142.1979291368511</v>
      </c>
      <c r="AM26" s="120">
        <f>AM15</f>
        <v>2492.3840399622668</v>
      </c>
      <c r="AN26" s="165">
        <f>SUM(AI26:AL26)</f>
        <v>2098.3930817329656</v>
      </c>
      <c r="AO26" s="129">
        <f>AM26/AN26</f>
        <v>1.187758414597861</v>
      </c>
      <c r="AQ26" s="128"/>
      <c r="AR26" s="4" t="s">
        <v>12</v>
      </c>
      <c r="AS26" s="139">
        <f t="shared" si="32"/>
        <v>0</v>
      </c>
      <c r="AT26" s="139">
        <f t="shared" si="32"/>
        <v>36.451038820230352</v>
      </c>
      <c r="AU26" s="139">
        <f t="shared" si="32"/>
        <v>982.56202360061718</v>
      </c>
      <c r="AV26" s="139">
        <f t="shared" si="32"/>
        <v>1217.3874124516651</v>
      </c>
      <c r="AW26" s="120">
        <f>AW15</f>
        <v>2662.939164795906</v>
      </c>
      <c r="AX26" s="165">
        <f>SUM(AS26:AV26)</f>
        <v>2236.4004748725129</v>
      </c>
      <c r="AY26" s="129">
        <f>AW26/AX26</f>
        <v>1.1907255407588428</v>
      </c>
      <c r="BA26" s="128"/>
      <c r="BB26" s="4" t="s">
        <v>12</v>
      </c>
      <c r="BC26" s="139">
        <f t="shared" si="33"/>
        <v>0</v>
      </c>
      <c r="BD26" s="139">
        <f t="shared" si="33"/>
        <v>39.201828405951687</v>
      </c>
      <c r="BE26" s="139">
        <f t="shared" si="33"/>
        <v>1047.3529602353831</v>
      </c>
      <c r="BF26" s="139">
        <f t="shared" si="33"/>
        <v>1298.2750842318947</v>
      </c>
      <c r="BG26" s="120">
        <f>BG15</f>
        <v>2846.535435076155</v>
      </c>
      <c r="BH26" s="165">
        <f>SUM(BC26:BF26)</f>
        <v>2384.8298728732293</v>
      </c>
      <c r="BI26" s="129">
        <f>BG26/BH26</f>
        <v>1.1936010477957766</v>
      </c>
      <c r="BK26" s="128"/>
      <c r="BL26" s="4" t="s">
        <v>12</v>
      </c>
      <c r="BM26" s="139">
        <f t="shared" si="34"/>
        <v>0</v>
      </c>
      <c r="BN26" s="139">
        <f t="shared" si="34"/>
        <v>44.725616254661226</v>
      </c>
      <c r="BO26" s="139">
        <f t="shared" si="34"/>
        <v>1184.6083328346701</v>
      </c>
      <c r="BP26" s="139">
        <f t="shared" si="34"/>
        <v>1469.1361395528002</v>
      </c>
      <c r="BQ26" s="120">
        <f>BQ15</f>
        <v>3044.1735794193137</v>
      </c>
      <c r="BR26" s="165">
        <f>SUM(BM26:BP26)</f>
        <v>2698.4700886421315</v>
      </c>
      <c r="BS26" s="129">
        <f>BQ26/BR26</f>
        <v>1.1281109219006167</v>
      </c>
    </row>
    <row r="27" spans="3:71" x14ac:dyDescent="0.3">
      <c r="C27" s="128"/>
      <c r="D27" s="4" t="s">
        <v>13</v>
      </c>
      <c r="E27" s="139">
        <f t="shared" si="28"/>
        <v>509.65955802013019</v>
      </c>
      <c r="F27" s="139">
        <f t="shared" si="28"/>
        <v>961.63438532957878</v>
      </c>
      <c r="G27" s="139">
        <f t="shared" si="28"/>
        <v>12.212298293767056</v>
      </c>
      <c r="H27" s="139">
        <f t="shared" si="28"/>
        <v>0</v>
      </c>
      <c r="I27" s="120">
        <f>I16</f>
        <v>1054</v>
      </c>
      <c r="J27" s="165">
        <f>SUM(E27:H27)</f>
        <v>1483.5062416434762</v>
      </c>
      <c r="K27" s="129">
        <f>I27/J27</f>
        <v>0.71047897906539625</v>
      </c>
      <c r="M27" s="128"/>
      <c r="N27" s="4" t="s">
        <v>13</v>
      </c>
      <c r="O27" s="139">
        <f t="shared" si="29"/>
        <v>430.66676870349505</v>
      </c>
      <c r="P27" s="139">
        <f t="shared" si="29"/>
        <v>786.71508036180808</v>
      </c>
      <c r="Q27" s="139">
        <f t="shared" si="29"/>
        <v>43.354634227094913</v>
      </c>
      <c r="R27" s="139">
        <f t="shared" si="29"/>
        <v>0</v>
      </c>
      <c r="S27" s="120">
        <f>S16</f>
        <v>1112.9834646689119</v>
      </c>
      <c r="T27" s="165">
        <f>SUM(O27:R27)</f>
        <v>1260.7364832923981</v>
      </c>
      <c r="U27" s="129">
        <f>S27/T27</f>
        <v>0.88280420168564411</v>
      </c>
      <c r="W27" s="128"/>
      <c r="X27" s="4" t="s">
        <v>13</v>
      </c>
      <c r="Y27" s="139">
        <f t="shared" ref="Y27:AB27" si="36">Y16*Y$20</f>
        <v>428.94154062727029</v>
      </c>
      <c r="Z27" s="139">
        <f t="shared" si="36"/>
        <v>785.65404187191882</v>
      </c>
      <c r="AA27" s="139">
        <f t="shared" si="36"/>
        <v>42.943033632963107</v>
      </c>
      <c r="AB27" s="139">
        <f t="shared" si="36"/>
        <v>0</v>
      </c>
      <c r="AC27" s="120">
        <f>AC16</f>
        <v>1176.364579366546</v>
      </c>
      <c r="AD27" s="165">
        <f>SUM(Y27:AB27)</f>
        <v>1257.5386161321521</v>
      </c>
      <c r="AE27" s="129">
        <f>AC27/AD27</f>
        <v>0.93545006433657241</v>
      </c>
      <c r="AG27" s="128"/>
      <c r="AH27" s="4" t="s">
        <v>13</v>
      </c>
      <c r="AI27" s="139">
        <f t="shared" si="31"/>
        <v>483.45894925010185</v>
      </c>
      <c r="AJ27" s="139">
        <f t="shared" si="31"/>
        <v>890.24906145272973</v>
      </c>
      <c r="AK27" s="139">
        <f t="shared" si="31"/>
        <v>48.141948423232762</v>
      </c>
      <c r="AL27" s="139">
        <f t="shared" si="31"/>
        <v>0</v>
      </c>
      <c r="AM27" s="120">
        <f>AM16</f>
        <v>1244.4750082359867</v>
      </c>
      <c r="AN27" s="165">
        <f>SUM(AI27:AL27)</f>
        <v>1421.8499591260645</v>
      </c>
      <c r="AO27" s="129">
        <f>AM27/AN27</f>
        <v>0.87525058480917306</v>
      </c>
      <c r="AQ27" s="128"/>
      <c r="AR27" s="4" t="s">
        <v>13</v>
      </c>
      <c r="AS27" s="139">
        <f t="shared" si="32"/>
        <v>512.88522420848665</v>
      </c>
      <c r="AT27" s="139">
        <f t="shared" si="32"/>
        <v>947.98149012547663</v>
      </c>
      <c r="AU27" s="139">
        <f t="shared" si="32"/>
        <v>50.798736704258886</v>
      </c>
      <c r="AV27" s="139">
        <f t="shared" si="32"/>
        <v>0</v>
      </c>
      <c r="AW27" s="120">
        <f>AW16</f>
        <v>1317.6716292739918</v>
      </c>
      <c r="AX27" s="165">
        <f>SUM(AS27:AV27)</f>
        <v>1511.6654510382223</v>
      </c>
      <c r="AY27" s="129">
        <f>AW27/AX27</f>
        <v>0.8716688129433704</v>
      </c>
      <c r="BA27" s="128"/>
      <c r="BB27" s="4" t="s">
        <v>13</v>
      </c>
      <c r="BC27" s="139">
        <f t="shared" si="33"/>
        <v>544.5383255158041</v>
      </c>
      <c r="BD27" s="139">
        <f t="shared" si="33"/>
        <v>1010.1000106350364</v>
      </c>
      <c r="BE27" s="139">
        <f t="shared" si="33"/>
        <v>53.648070491577933</v>
      </c>
      <c r="BF27" s="139">
        <f t="shared" si="33"/>
        <v>0</v>
      </c>
      <c r="BG27" s="120">
        <f>BG16</f>
        <v>1396.3384616119097</v>
      </c>
      <c r="BH27" s="165">
        <f>SUM(BC27:BF27)</f>
        <v>1608.2864066424186</v>
      </c>
      <c r="BI27" s="129">
        <f>BG27/BH27</f>
        <v>0.86821504916342129</v>
      </c>
      <c r="BK27" s="128"/>
      <c r="BL27" s="4" t="s">
        <v>13</v>
      </c>
      <c r="BM27" s="139">
        <f t="shared" si="34"/>
        <v>613.60599152626969</v>
      </c>
      <c r="BN27" s="139">
        <f t="shared" si="34"/>
        <v>1142.120539643257</v>
      </c>
      <c r="BO27" s="139">
        <f t="shared" si="34"/>
        <v>60.135840001157831</v>
      </c>
      <c r="BP27" s="139">
        <f t="shared" si="34"/>
        <v>0</v>
      </c>
      <c r="BQ27" s="120">
        <f>BQ16</f>
        <v>1480.8887406556896</v>
      </c>
      <c r="BR27" s="165">
        <f>SUM(BM27:BP27)</f>
        <v>1815.8623711706846</v>
      </c>
      <c r="BS27" s="129">
        <f>BQ27/BR27</f>
        <v>0.81552917454914942</v>
      </c>
    </row>
    <row r="28" spans="3:71" x14ac:dyDescent="0.3">
      <c r="C28" s="128"/>
      <c r="D28" s="4" t="s">
        <v>14</v>
      </c>
      <c r="E28" s="139">
        <f t="shared" si="28"/>
        <v>539.2711413810257</v>
      </c>
      <c r="F28" s="139">
        <f t="shared" si="28"/>
        <v>1016.0938248599824</v>
      </c>
      <c r="G28" s="139">
        <f t="shared" si="28"/>
        <v>0</v>
      </c>
      <c r="H28" s="139">
        <f t="shared" si="28"/>
        <v>8.8844170708466645</v>
      </c>
      <c r="I28" s="120">
        <f>I17</f>
        <v>1108</v>
      </c>
      <c r="J28" s="165">
        <f>SUM(E28:H28)</f>
        <v>1564.2493833118547</v>
      </c>
      <c r="K28" s="129">
        <f>I28/J28</f>
        <v>0.70832695337499452</v>
      </c>
      <c r="M28" s="128"/>
      <c r="N28" s="4" t="s">
        <v>14</v>
      </c>
      <c r="O28" s="139">
        <f t="shared" si="29"/>
        <v>461.77722251048658</v>
      </c>
      <c r="P28" s="139">
        <f t="shared" si="29"/>
        <v>842.37494633881852</v>
      </c>
      <c r="Q28" s="139">
        <f t="shared" si="29"/>
        <v>0</v>
      </c>
      <c r="R28" s="139">
        <f t="shared" si="29"/>
        <v>28.059848394396845</v>
      </c>
      <c r="S28" s="120">
        <f>S17</f>
        <v>1172.7332381057306</v>
      </c>
      <c r="T28" s="165">
        <f>SUM(O28:R28)</f>
        <v>1332.2120172437019</v>
      </c>
      <c r="U28" s="129">
        <f>S28/T28</f>
        <v>0.88029024128762401</v>
      </c>
      <c r="W28" s="128"/>
      <c r="X28" s="4" t="s">
        <v>14</v>
      </c>
      <c r="Y28" s="139">
        <f t="shared" ref="Y28:AB28" si="37">Y17*Y$20</f>
        <v>460.99302659858836</v>
      </c>
      <c r="Z28" s="139">
        <f t="shared" si="37"/>
        <v>843.18800336956065</v>
      </c>
      <c r="AA28" s="139">
        <f t="shared" si="37"/>
        <v>0</v>
      </c>
      <c r="AB28" s="139">
        <f t="shared" si="37"/>
        <v>27.855038902234782</v>
      </c>
      <c r="AC28" s="120">
        <f>AC17</f>
        <v>1242.3889058947407</v>
      </c>
      <c r="AD28" s="165">
        <f>SUM(Y28:AB28)</f>
        <v>1332.0360688703838</v>
      </c>
      <c r="AE28" s="129">
        <f>AC28/AD28</f>
        <v>0.93269914751507643</v>
      </c>
      <c r="AG28" s="128"/>
      <c r="AH28" s="4" t="s">
        <v>14</v>
      </c>
      <c r="AI28" s="139">
        <f t="shared" si="31"/>
        <v>520.75071087468916</v>
      </c>
      <c r="AJ28" s="139">
        <f t="shared" si="31"/>
        <v>957.58781975907073</v>
      </c>
      <c r="AK28" s="139">
        <f t="shared" si="31"/>
        <v>0</v>
      </c>
      <c r="AL28" s="139">
        <f t="shared" si="31"/>
        <v>31.326417091627743</v>
      </c>
      <c r="AM28" s="120">
        <f>AM17</f>
        <v>1317.3433265123847</v>
      </c>
      <c r="AN28" s="165">
        <f>SUM(AI28:AL28)</f>
        <v>1509.6649477253877</v>
      </c>
      <c r="AO28" s="129">
        <f>AM28/AN28</f>
        <v>0.87260642071422934</v>
      </c>
      <c r="AQ28" s="128"/>
      <c r="AR28" s="4" t="s">
        <v>14</v>
      </c>
      <c r="AS28" s="139">
        <f t="shared" si="32"/>
        <v>553.68845537595109</v>
      </c>
      <c r="AT28" s="139">
        <f t="shared" si="32"/>
        <v>1021.9789710976426</v>
      </c>
      <c r="AU28" s="139">
        <f t="shared" si="32"/>
        <v>0</v>
      </c>
      <c r="AV28" s="139">
        <f t="shared" si="32"/>
        <v>33.144403886664762</v>
      </c>
      <c r="AW28" s="120">
        <f>AW17</f>
        <v>1398.0016976238194</v>
      </c>
      <c r="AX28" s="165">
        <f>SUM(AS28:AV28)</f>
        <v>1608.8118303602585</v>
      </c>
      <c r="AY28" s="129">
        <f>AW28/AX28</f>
        <v>0.8689653266104882</v>
      </c>
      <c r="BA28" s="128"/>
      <c r="BB28" s="4" t="s">
        <v>14</v>
      </c>
      <c r="BC28" s="139">
        <f t="shared" si="33"/>
        <v>589.16536661786006</v>
      </c>
      <c r="BD28" s="139">
        <f t="shared" si="33"/>
        <v>1091.364831351329</v>
      </c>
      <c r="BE28" s="139">
        <f t="shared" si="33"/>
        <v>0</v>
      </c>
      <c r="BF28" s="139">
        <f t="shared" si="33"/>
        <v>35.097785032640424</v>
      </c>
      <c r="BG28" s="120">
        <f>BG17</f>
        <v>1484.8003122791824</v>
      </c>
      <c r="BH28" s="165">
        <f>SUM(BC28:BF28)</f>
        <v>1715.6279830018293</v>
      </c>
      <c r="BI28" s="129">
        <f>BG28/BH28</f>
        <v>0.865455872129826</v>
      </c>
      <c r="BK28" s="128"/>
      <c r="BL28" s="4" t="s">
        <v>14</v>
      </c>
      <c r="BM28" s="139">
        <f t="shared" si="34"/>
        <v>665.34833969386898</v>
      </c>
      <c r="BN28" s="139">
        <f t="shared" si="34"/>
        <v>1236.7110719085701</v>
      </c>
      <c r="BO28" s="139">
        <f t="shared" si="34"/>
        <v>0</v>
      </c>
      <c r="BP28" s="139">
        <f t="shared" si="34"/>
        <v>39.447847777677708</v>
      </c>
      <c r="BQ28" s="120">
        <f>BQ17</f>
        <v>1578.2089508716722</v>
      </c>
      <c r="BR28" s="165">
        <f>SUM(BM28:BP28)</f>
        <v>1941.5072593801167</v>
      </c>
      <c r="BS28" s="129">
        <f>BQ28/BR28</f>
        <v>0.81287821266017923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1658.455806024243</v>
      </c>
      <c r="AA30" s="165">
        <f>SUM(AA25:AA28)</f>
        <v>1917.8110322538557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2261.1261015821306</v>
      </c>
      <c r="BI30" s="129"/>
      <c r="BK30" s="128"/>
      <c r="BL30" s="120" t="s">
        <v>195</v>
      </c>
      <c r="BM30" s="165">
        <f>SUM(BM25:BM28)</f>
        <v>1930.3584281999247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0.99999999999999978</v>
      </c>
      <c r="AA31" s="120">
        <f>AA29/AA30</f>
        <v>1.0000000000000002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1.0000000000000002</v>
      </c>
      <c r="BF31" s="120">
        <f>BF29/BF30</f>
        <v>1.0000000000000002</v>
      </c>
      <c r="BI31" s="129"/>
      <c r="BK31" s="128"/>
      <c r="BL31" s="120" t="s">
        <v>194</v>
      </c>
      <c r="BM31" s="120">
        <f>BM29/BM30</f>
        <v>0.99999999999999978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1011.1666459917315</v>
      </c>
      <c r="F36" s="139">
        <f t="shared" si="38"/>
        <v>0</v>
      </c>
      <c r="G36" s="139">
        <f t="shared" si="38"/>
        <v>585.94591542371086</v>
      </c>
      <c r="H36" s="139">
        <f t="shared" si="38"/>
        <v>452.88743858455774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429.91459184253472</v>
      </c>
      <c r="P36" s="139">
        <f t="shared" ref="P36:R36" si="39">P25*$U25</f>
        <v>0</v>
      </c>
      <c r="Q36" s="139">
        <f t="shared" si="39"/>
        <v>1046.6317753784811</v>
      </c>
      <c r="R36" s="139">
        <f t="shared" si="39"/>
        <v>710.20018393026407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460.90831997290462</v>
      </c>
      <c r="Z36" s="139">
        <f t="shared" ref="Z36:AB36" si="40">Z25*$AE25</f>
        <v>0</v>
      </c>
      <c r="AA36" s="139">
        <f t="shared" si="40"/>
        <v>1115.9037233175636</v>
      </c>
      <c r="AB36" s="139">
        <f t="shared" si="40"/>
        <v>757.12875878954435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494.17262785749443</v>
      </c>
      <c r="AJ36" s="139">
        <f t="shared" ref="AJ36:AL36" si="41">AJ25*$AO25</f>
        <v>0</v>
      </c>
      <c r="AK36" s="139">
        <f t="shared" si="41"/>
        <v>1190.0365788055201</v>
      </c>
      <c r="AL36" s="139">
        <f t="shared" si="41"/>
        <v>808.17483329925221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530.18791312746373</v>
      </c>
      <c r="AT36" s="139">
        <f t="shared" ref="AT36:AV36" si="42">AT25*$AY25</f>
        <v>0</v>
      </c>
      <c r="AU36" s="139">
        <f t="shared" si="42"/>
        <v>1269.9309635852426</v>
      </c>
      <c r="AV36" s="139">
        <f t="shared" si="42"/>
        <v>862.82028808319956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569.06991032697761</v>
      </c>
      <c r="BD36" s="139">
        <f t="shared" ref="BD36:BF36" si="43">BD25*$BI25</f>
        <v>0</v>
      </c>
      <c r="BE36" s="139">
        <f t="shared" si="43"/>
        <v>1355.8412511409072</v>
      </c>
      <c r="BF36" s="139">
        <f t="shared" si="43"/>
        <v>921.62427360827007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611.04622663260841</v>
      </c>
      <c r="BN36" s="139">
        <f t="shared" ref="BN36:BP36" si="44">BN25*$BS25</f>
        <v>0</v>
      </c>
      <c r="BO36" s="139">
        <f t="shared" si="44"/>
        <v>1448.2229376605262</v>
      </c>
      <c r="BP36" s="139">
        <f t="shared" si="44"/>
        <v>984.90441512617895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125.05718798041869</v>
      </c>
      <c r="G37" s="139">
        <f t="shared" si="38"/>
        <v>798.90122799608378</v>
      </c>
      <c r="H37" s="139">
        <f t="shared" si="38"/>
        <v>1126.0415840234975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34.696896754231965</v>
      </c>
      <c r="Q37" s="139">
        <f t="shared" si="45"/>
        <v>961.84633680805598</v>
      </c>
      <c r="R37" s="139">
        <f t="shared" si="45"/>
        <v>1190.2033175889919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37.334118376738211</v>
      </c>
      <c r="AA37" s="139">
        <f t="shared" si="46"/>
        <v>1026.5125948216673</v>
      </c>
      <c r="AB37" s="139">
        <f t="shared" si="46"/>
        <v>1270.0940888816069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40.270472698338956</v>
      </c>
      <c r="AK37" s="139">
        <f t="shared" si="47"/>
        <v>1095.4583657953817</v>
      </c>
      <c r="AL37" s="139">
        <f t="shared" si="47"/>
        <v>1356.6552014685462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43.403182910440357</v>
      </c>
      <c r="AU37" s="139">
        <f t="shared" si="48"/>
        <v>1169.9616968809478</v>
      </c>
      <c r="AV37" s="139">
        <f t="shared" si="48"/>
        <v>1449.5742850045174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46.791343460854172</v>
      </c>
      <c r="BE37" s="139">
        <f t="shared" si="49"/>
        <v>1250.1215907489616</v>
      </c>
      <c r="BF37" s="139">
        <f t="shared" si="49"/>
        <v>1549.6225008663396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50.455456185619084</v>
      </c>
      <c r="BO37" s="139">
        <f t="shared" si="50"/>
        <v>1336.3695984452722</v>
      </c>
      <c r="BP37" s="139">
        <f t="shared" si="50"/>
        <v>1657.3485247884225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362.10240245306318</v>
      </c>
      <c r="F38" s="139">
        <f t="shared" si="38"/>
        <v>683.221016323139</v>
      </c>
      <c r="G38" s="139">
        <f t="shared" si="38"/>
        <v>8.6765812237976991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380.1944329378249</v>
      </c>
      <c r="P38" s="139">
        <f t="shared" si="51"/>
        <v>694.51537847286329</v>
      </c>
      <c r="Q38" s="139">
        <f t="shared" si="51"/>
        <v>38.273653258223625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401.25339177640848</v>
      </c>
      <c r="Z38" s="139">
        <f t="shared" si="52"/>
        <v>734.94012401537464</v>
      </c>
      <c r="AA38" s="139">
        <f t="shared" si="52"/>
        <v>40.171063574762933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423.14772806237994</v>
      </c>
      <c r="AJ38" s="139">
        <f t="shared" si="53"/>
        <v>779.19101166231917</v>
      </c>
      <c r="AK38" s="139">
        <f t="shared" si="53"/>
        <v>42.136268511287518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1244.4750082359865</v>
      </c>
      <c r="AO38" s="129">
        <f>AM38/AN38</f>
        <v>1.0000000000000002</v>
      </c>
      <c r="AQ38" s="128"/>
      <c r="AR38" s="4" t="s">
        <v>13</v>
      </c>
      <c r="AS38" s="139">
        <f t="shared" ref="AS38:AV38" si="54">AS27*$AY27</f>
        <v>447.06605456200595</v>
      </c>
      <c r="AT38" s="139">
        <f t="shared" si="54"/>
        <v>826.32590018996166</v>
      </c>
      <c r="AU38" s="139">
        <f t="shared" si="54"/>
        <v>44.279674522024166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472.77636905907099</v>
      </c>
      <c r="BD38" s="139">
        <f t="shared" si="55"/>
        <v>876.98403039347045</v>
      </c>
      <c r="BE38" s="139">
        <f t="shared" si="55"/>
        <v>46.578062159368024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500.41358776783107</v>
      </c>
      <c r="BN38" s="139">
        <f t="shared" si="56"/>
        <v>931.43262093089447</v>
      </c>
      <c r="BO38" s="139">
        <f t="shared" si="56"/>
        <v>49.04253195696397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381.98028461747788</v>
      </c>
      <c r="F39" s="139">
        <f t="shared" si="38"/>
        <v>719.7266433062166</v>
      </c>
      <c r="G39" s="139">
        <f t="shared" si="38"/>
        <v>0</v>
      </c>
      <c r="H39" s="139">
        <f t="shared" si="38"/>
        <v>6.2930720763056103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406.49798262488508</v>
      </c>
      <c r="P39" s="139">
        <f t="shared" si="57"/>
        <v>741.53444476724792</v>
      </c>
      <c r="Q39" s="139">
        <f t="shared" si="57"/>
        <v>0</v>
      </c>
      <c r="R39" s="139">
        <f t="shared" si="57"/>
        <v>24.700810713597747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429.96780291889831</v>
      </c>
      <c r="Z39" s="139">
        <f t="shared" si="58"/>
        <v>786.44073193772863</v>
      </c>
      <c r="AA39" s="139">
        <f t="shared" si="58"/>
        <v>0</v>
      </c>
      <c r="AB39" s="139">
        <f t="shared" si="58"/>
        <v>25.98037103811367</v>
      </c>
      <c r="AC39" s="120">
        <f>AC28</f>
        <v>1242.3889058947407</v>
      </c>
      <c r="AD39" s="165">
        <f>SUM(Y39:AB39)</f>
        <v>1242.3889058947404</v>
      </c>
      <c r="AE39" s="129">
        <f>AC39/AD39</f>
        <v>1.0000000000000002</v>
      </c>
      <c r="AG39" s="128"/>
      <c r="AH39" s="4" t="s">
        <v>14</v>
      </c>
      <c r="AI39" s="139">
        <f t="shared" ref="AI39:AL39" si="59">AI28*$AO28</f>
        <v>454.41041390075299</v>
      </c>
      <c r="AJ39" s="139">
        <f t="shared" si="59"/>
        <v>835.59727991950524</v>
      </c>
      <c r="AK39" s="139">
        <f t="shared" si="59"/>
        <v>0</v>
      </c>
      <c r="AL39" s="139">
        <f t="shared" si="59"/>
        <v>27.335632692126342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481.13606946622008</v>
      </c>
      <c r="AT39" s="139">
        <f t="shared" si="60"/>
        <v>888.06429040891362</v>
      </c>
      <c r="AU39" s="139">
        <f t="shared" si="60"/>
        <v>0</v>
      </c>
      <c r="AV39" s="139">
        <f t="shared" si="60"/>
        <v>28.801337748685579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509.89662619494874</v>
      </c>
      <c r="BD39" s="139">
        <f t="shared" si="61"/>
        <v>944.52810192898494</v>
      </c>
      <c r="BE39" s="139">
        <f t="shared" si="61"/>
        <v>0</v>
      </c>
      <c r="BF39" s="139">
        <f t="shared" si="61"/>
        <v>30.375584155248973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540.84716916676996</v>
      </c>
      <c r="BN39" s="139">
        <f t="shared" si="62"/>
        <v>1005.2954857100929</v>
      </c>
      <c r="BO39" s="139">
        <f t="shared" si="62"/>
        <v>0</v>
      </c>
      <c r="BP39" s="139">
        <f t="shared" si="62"/>
        <v>32.066295994809479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1755.2493330622724</v>
      </c>
      <c r="F41" s="165">
        <f>SUM(F36:F39)</f>
        <v>1528.0048476097743</v>
      </c>
      <c r="G41" s="165">
        <f>SUM(G36:G39)</f>
        <v>1393.5237246435922</v>
      </c>
      <c r="H41" s="165">
        <f>SUM(H36:H39)</f>
        <v>1585.2220946843609</v>
      </c>
      <c r="K41" s="129"/>
      <c r="M41" s="128"/>
      <c r="N41" s="120" t="s">
        <v>195</v>
      </c>
      <c r="O41" s="165">
        <f>SUM(O36:O39)</f>
        <v>1216.6070074052448</v>
      </c>
      <c r="P41" s="165">
        <f>SUM(P36:P39)</f>
        <v>1470.746719994343</v>
      </c>
      <c r="Q41" s="165">
        <f>SUM(Q36:Q39)</f>
        <v>2046.7517654447608</v>
      </c>
      <c r="R41" s="165">
        <f>SUM(R36:R39)</f>
        <v>1925.1043122328538</v>
      </c>
      <c r="U41" s="129"/>
      <c r="W41" s="128"/>
      <c r="X41" s="120" t="s">
        <v>195</v>
      </c>
      <c r="Y41" s="165">
        <f>SUM(Y36:Y39)</f>
        <v>1292.1295146682114</v>
      </c>
      <c r="Z41" s="165">
        <f>SUM(Z36:Z39)</f>
        <v>1558.7149743298414</v>
      </c>
      <c r="AA41" s="165">
        <f>SUM(AA36:AA39)</f>
        <v>2182.5873817139941</v>
      </c>
      <c r="AB41" s="165">
        <f>SUM(AB36:AB39)</f>
        <v>2053.203218709265</v>
      </c>
      <c r="AE41" s="129"/>
      <c r="AG41" s="128"/>
      <c r="AH41" s="120" t="s">
        <v>195</v>
      </c>
      <c r="AI41" s="165">
        <f>SUM(AI36:AI39)</f>
        <v>1371.7307698206273</v>
      </c>
      <c r="AJ41" s="165">
        <f>SUM(AJ36:AJ39)</f>
        <v>1655.0587642801634</v>
      </c>
      <c r="AK41" s="165">
        <f>SUM(AK36:AK39)</f>
        <v>2327.6312131121895</v>
      </c>
      <c r="AL41" s="165">
        <f>SUM(AL36:AL39)</f>
        <v>2192.1656674599249</v>
      </c>
      <c r="AO41" s="129"/>
      <c r="AQ41" s="128"/>
      <c r="AR41" s="120" t="s">
        <v>195</v>
      </c>
      <c r="AS41" s="165">
        <f>SUM(AS36:AS39)</f>
        <v>1458.3900371556897</v>
      </c>
      <c r="AT41" s="165">
        <f>SUM(AT36:AT39)</f>
        <v>1757.7933735093156</v>
      </c>
      <c r="AU41" s="165">
        <f>SUM(AU36:AU39)</f>
        <v>2484.1723349882145</v>
      </c>
      <c r="AV41" s="165">
        <f>SUM(AV36:AV39)</f>
        <v>2341.1959108364022</v>
      </c>
      <c r="AY41" s="129"/>
      <c r="BA41" s="128"/>
      <c r="BB41" s="120" t="s">
        <v>195</v>
      </c>
      <c r="BC41" s="165">
        <f>SUM(BC36:BC39)</f>
        <v>1551.7429055809973</v>
      </c>
      <c r="BD41" s="165">
        <f>SUM(BD36:BD39)</f>
        <v>1868.3034757833095</v>
      </c>
      <c r="BE41" s="165">
        <f>SUM(BE36:BE39)</f>
        <v>2652.5409040492368</v>
      </c>
      <c r="BF41" s="165">
        <f>SUM(BF36:BF39)</f>
        <v>2501.6223586298584</v>
      </c>
      <c r="BI41" s="129"/>
      <c r="BK41" s="128"/>
      <c r="BL41" s="120" t="s">
        <v>195</v>
      </c>
      <c r="BM41" s="165">
        <f>SUM(BM36:BM39)</f>
        <v>1652.3069835672095</v>
      </c>
      <c r="BN41" s="165">
        <f>SUM(BN36:BN39)</f>
        <v>1987.1835628266065</v>
      </c>
      <c r="BO41" s="165">
        <f>SUM(BO36:BO39)</f>
        <v>2833.6350680627625</v>
      </c>
      <c r="BP41" s="165">
        <f>SUM(BP36:BP39)</f>
        <v>2674.319235909411</v>
      </c>
      <c r="BS41" s="129"/>
    </row>
    <row r="42" spans="3:71" x14ac:dyDescent="0.3">
      <c r="C42" s="128"/>
      <c r="D42" s="120" t="s">
        <v>194</v>
      </c>
      <c r="E42" s="120">
        <f>E40/E41</f>
        <v>1.1679252408109422</v>
      </c>
      <c r="F42" s="120">
        <f>F40/F41</f>
        <v>1.3416187803374915</v>
      </c>
      <c r="G42" s="120">
        <f>G40/G41</f>
        <v>0.75635597827340262</v>
      </c>
      <c r="H42" s="120">
        <f>H40/H41</f>
        <v>0.69895568811171394</v>
      </c>
      <c r="K42" s="129"/>
      <c r="M42" s="128"/>
      <c r="N42" s="120" t="s">
        <v>194</v>
      </c>
      <c r="O42" s="120">
        <f>O40/O41</f>
        <v>1.0915705703473748</v>
      </c>
      <c r="P42" s="120">
        <f>P40/P41</f>
        <v>1.1276284240366155</v>
      </c>
      <c r="Q42" s="120">
        <f>Q40/Q41</f>
        <v>0.93700226115945917</v>
      </c>
      <c r="R42" s="120">
        <f>R40/R41</f>
        <v>0.91160284182298301</v>
      </c>
      <c r="U42" s="129"/>
      <c r="W42" s="128"/>
      <c r="X42" s="120" t="s">
        <v>194</v>
      </c>
      <c r="Y42" s="120">
        <f>Y40/Y41</f>
        <v>1.0277703511036651</v>
      </c>
      <c r="Z42" s="120">
        <f>Z40/Z41</f>
        <v>1.06398914062995</v>
      </c>
      <c r="AA42" s="120">
        <f>AA40/AA41</f>
        <v>0.87868694207688114</v>
      </c>
      <c r="AB42" s="120">
        <f>AB40/AB41</f>
        <v>0.85472813691592409</v>
      </c>
      <c r="AE42" s="129"/>
      <c r="AG42" s="128"/>
      <c r="AH42" s="120" t="s">
        <v>194</v>
      </c>
      <c r="AI42" s="120">
        <f>AI40/AI41</f>
        <v>1.0958412856978288</v>
      </c>
      <c r="AJ42" s="120">
        <f>AJ40/AJ41</f>
        <v>1.136963545207917</v>
      </c>
      <c r="AK42" s="120">
        <f>AK40/AK41</f>
        <v>0.93316711401956343</v>
      </c>
      <c r="AL42" s="120">
        <f>AL40/AL41</f>
        <v>0.90758506620604318</v>
      </c>
      <c r="AO42" s="129"/>
      <c r="AQ42" s="128"/>
      <c r="AR42" s="120" t="s">
        <v>194</v>
      </c>
      <c r="AS42" s="120">
        <f>AS40/AS41</f>
        <v>1.0978468797896119</v>
      </c>
      <c r="AT42" s="120">
        <f>AT40/AT41</f>
        <v>1.141437628722928</v>
      </c>
      <c r="AU42" s="120">
        <f>AU40/AU41</f>
        <v>0.93135922368592661</v>
      </c>
      <c r="AV42" s="120">
        <f>AV40/AV41</f>
        <v>0.90568857454754581</v>
      </c>
      <c r="AY42" s="129"/>
      <c r="BA42" s="128"/>
      <c r="BB42" s="120" t="s">
        <v>194</v>
      </c>
      <c r="BC42" s="120">
        <f>BC40/BC41</f>
        <v>1.0997685301781215</v>
      </c>
      <c r="BD42" s="120">
        <f>BD40/BD41</f>
        <v>1.1457810244102959</v>
      </c>
      <c r="BE42" s="120">
        <f>BE40/BE41</f>
        <v>0.92962142593901476</v>
      </c>
      <c r="BF42" s="120">
        <f>BF40/BF41</f>
        <v>0.90386388408382812</v>
      </c>
      <c r="BI42" s="129"/>
      <c r="BK42" s="128"/>
      <c r="BL42" s="120" t="s">
        <v>194</v>
      </c>
      <c r="BM42" s="120">
        <f>BM40/BM41</f>
        <v>1.1682807416527539</v>
      </c>
      <c r="BN42" s="120">
        <f>BN40/BN41</f>
        <v>1.2195940390927831</v>
      </c>
      <c r="BO42" s="120">
        <f>BO40/BO41</f>
        <v>0.98411336018909024</v>
      </c>
      <c r="BP42" s="120">
        <f>BP40/BP41</f>
        <v>0.95670648123844848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1180.9670485198858</v>
      </c>
      <c r="F47" s="139">
        <f t="shared" ref="F47:H47" si="63">F36*F$42</f>
        <v>0</v>
      </c>
      <c r="G47" s="139">
        <f t="shared" si="63"/>
        <v>443.18369607560527</v>
      </c>
      <c r="H47" s="139">
        <f t="shared" si="63"/>
        <v>316.54825127302115</v>
      </c>
      <c r="I47" s="120">
        <f>I36</f>
        <v>2050</v>
      </c>
      <c r="J47" s="165">
        <f>SUM(E47:H47)</f>
        <v>1940.6989958685122</v>
      </c>
      <c r="K47" s="129">
        <f>I47/J47</f>
        <v>1.0563204311251642</v>
      </c>
      <c r="L47" s="150"/>
      <c r="M47" s="128"/>
      <c r="N47" s="4" t="s">
        <v>11</v>
      </c>
      <c r="O47" s="139">
        <f>O36*O$42</f>
        <v>469.28211621821447</v>
      </c>
      <c r="P47" s="139">
        <f t="shared" ref="P47:R47" si="64">P36*P$42</f>
        <v>0</v>
      </c>
      <c r="Q47" s="139">
        <f t="shared" si="64"/>
        <v>980.69634013097595</v>
      </c>
      <c r="R47" s="139">
        <f t="shared" si="64"/>
        <v>647.42050593403394</v>
      </c>
      <c r="S47" s="120">
        <f>S36</f>
        <v>2186.7465511512801</v>
      </c>
      <c r="T47" s="165">
        <f>SUM(O47:R47)</f>
        <v>2097.3989622832241</v>
      </c>
      <c r="U47" s="129">
        <f>S47/T47</f>
        <v>1.0425992338485723</v>
      </c>
      <c r="W47" s="128"/>
      <c r="X47" s="4" t="s">
        <v>11</v>
      </c>
      <c r="Y47" s="139">
        <f>Y36*Y$42</f>
        <v>473.7079058451526</v>
      </c>
      <c r="Z47" s="139">
        <f t="shared" ref="Z47:AB47" si="65">Z36*Z$42</f>
        <v>0</v>
      </c>
      <c r="AA47" s="139">
        <f t="shared" si="65"/>
        <v>980.53003029411605</v>
      </c>
      <c r="AB47" s="139">
        <f t="shared" si="65"/>
        <v>647.13925340565333</v>
      </c>
      <c r="AC47" s="120">
        <f>AC36</f>
        <v>2333.9408020800124</v>
      </c>
      <c r="AD47" s="165">
        <f>SUM(Y47:AB47)</f>
        <v>2101.3771895449217</v>
      </c>
      <c r="AE47" s="129">
        <f>AC47/AD47</f>
        <v>1.1106719981982174</v>
      </c>
      <c r="AG47" s="128"/>
      <c r="AH47" s="4" t="s">
        <v>11</v>
      </c>
      <c r="AI47" s="139">
        <f>AI36*AI$42</f>
        <v>541.53476786803139</v>
      </c>
      <c r="AJ47" s="139">
        <f t="shared" ref="AJ47:AL47" si="66">AJ36*AJ$42</f>
        <v>0</v>
      </c>
      <c r="AK47" s="139">
        <f t="shared" si="66"/>
        <v>1110.5029998216619</v>
      </c>
      <c r="AL47" s="139">
        <f t="shared" si="66"/>
        <v>733.48740958595977</v>
      </c>
      <c r="AM47" s="120">
        <f>AM36</f>
        <v>2492.3840399622668</v>
      </c>
      <c r="AN47" s="165">
        <f>SUM(AI47:AL47)</f>
        <v>2385.5251772756528</v>
      </c>
      <c r="AO47" s="129">
        <f>AM47/AN47</f>
        <v>1.0447946907894932</v>
      </c>
      <c r="BA47" s="128"/>
      <c r="BB47" s="4" t="s">
        <v>11</v>
      </c>
      <c r="BC47" s="139">
        <f>BC36*BC$42</f>
        <v>625.84517884889556</v>
      </c>
      <c r="BD47" s="139">
        <f t="shared" ref="BD47:BF47" si="67">BD36*BD$42</f>
        <v>0</v>
      </c>
      <c r="BE47" s="139">
        <f t="shared" si="67"/>
        <v>1260.419077232548</v>
      </c>
      <c r="BF47" s="139">
        <f t="shared" si="67"/>
        <v>833.02289560950771</v>
      </c>
      <c r="BG47" s="120">
        <f>BG36</f>
        <v>2846.535435076155</v>
      </c>
      <c r="BH47" s="165">
        <f>SUM(BC47:BF47)</f>
        <v>2719.2871516909513</v>
      </c>
      <c r="BI47" s="129">
        <f>BG47/BH47</f>
        <v>1.0467947209275328</v>
      </c>
      <c r="BK47" s="128"/>
      <c r="BL47" s="4" t="s">
        <v>11</v>
      </c>
      <c r="BM47" s="139">
        <f>BM36*BM$42</f>
        <v>713.87353883446042</v>
      </c>
      <c r="BN47" s="139">
        <f t="shared" ref="BN47:BP47" si="68">BN36*BN$42</f>
        <v>0</v>
      </c>
      <c r="BO47" s="139">
        <f t="shared" si="68"/>
        <v>1425.2155414840158</v>
      </c>
      <c r="BP47" s="139">
        <f t="shared" si="68"/>
        <v>942.26443735157875</v>
      </c>
      <c r="BQ47" s="120">
        <f>BQ36</f>
        <v>3044.1735794193137</v>
      </c>
      <c r="BR47" s="165">
        <f>SUM(BM47:BP47)</f>
        <v>3081.3535176700548</v>
      </c>
      <c r="BS47" s="129">
        <f>BQ47/BR47</f>
        <v>0.98793389397304388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167.77907201072571</v>
      </c>
      <c r="G48" s="139">
        <f t="shared" si="69"/>
        <v>604.25371984480057</v>
      </c>
      <c r="H48" s="139">
        <f t="shared" si="69"/>
        <v>787.05317020354812</v>
      </c>
      <c r="I48" s="120">
        <f>I37</f>
        <v>2050</v>
      </c>
      <c r="J48" s="165">
        <f>SUM(E48:H48)</f>
        <v>1559.0859620590745</v>
      </c>
      <c r="K48" s="129">
        <f>I48/J48</f>
        <v>1.3148729767873597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39.125207005935749</v>
      </c>
      <c r="Q48" s="139">
        <f t="shared" si="70"/>
        <v>901.25219247709117</v>
      </c>
      <c r="R48" s="139">
        <f t="shared" si="70"/>
        <v>1084.9927266612674</v>
      </c>
      <c r="S48" s="120">
        <f>S37</f>
        <v>2186.7465511512801</v>
      </c>
      <c r="T48" s="165">
        <f>SUM(O48:R48)</f>
        <v>2025.3701261442943</v>
      </c>
      <c r="U48" s="129">
        <f>S48/T48</f>
        <v>1.079677498410722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39.723096527842515</v>
      </c>
      <c r="AA48" s="139">
        <f t="shared" si="71"/>
        <v>901.98321294725531</v>
      </c>
      <c r="AB48" s="139">
        <f t="shared" si="71"/>
        <v>1085.5851542977039</v>
      </c>
      <c r="AC48" s="120">
        <f>AC37</f>
        <v>2333.9408020800124</v>
      </c>
      <c r="AD48" s="165">
        <f>SUM(Y48:AB48)</f>
        <v>2027.2914637728018</v>
      </c>
      <c r="AE48" s="129">
        <f>AC48/AD48</f>
        <v>1.1512606074592424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45.786059406302087</v>
      </c>
      <c r="AK48" s="139">
        <f t="shared" si="72"/>
        <v>1022.2457217378636</v>
      </c>
      <c r="AL48" s="139">
        <f t="shared" si="72"/>
        <v>1231.2800008436034</v>
      </c>
      <c r="AM48" s="120">
        <f>AM37</f>
        <v>2492.3840399622668</v>
      </c>
      <c r="AN48" s="165">
        <f>SUM(AI48:AL48)</f>
        <v>2299.3117819877689</v>
      </c>
      <c r="AO48" s="129">
        <f>AM48/AN48</f>
        <v>1.083969585806926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53.612633444111495</v>
      </c>
      <c r="BE48" s="139">
        <f t="shared" si="73"/>
        <v>1162.139815789199</v>
      </c>
      <c r="BF48" s="139">
        <f t="shared" si="73"/>
        <v>1400.647812496745</v>
      </c>
      <c r="BG48" s="120">
        <f>BG37</f>
        <v>2846.535435076155</v>
      </c>
      <c r="BH48" s="165">
        <f>SUM(BC48:BF48)</f>
        <v>2616.4002617300557</v>
      </c>
      <c r="BI48" s="129">
        <f>BG48/BH48</f>
        <v>1.0879587029218249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61.535173603688122</v>
      </c>
      <c r="BO48" s="139">
        <f t="shared" si="74"/>
        <v>1315.1391759805222</v>
      </c>
      <c r="BP48" s="139">
        <f t="shared" si="74"/>
        <v>1585.5960753360653</v>
      </c>
      <c r="BQ48" s="120">
        <f>BQ37</f>
        <v>3044.1735794193137</v>
      </c>
      <c r="BR48" s="165">
        <f>SUM(BM48:BP48)</f>
        <v>2962.2704249202752</v>
      </c>
      <c r="BS48" s="129">
        <f>BQ48/BR48</f>
        <v>1.0276487770360272</v>
      </c>
    </row>
    <row r="49" spans="3:71" x14ac:dyDescent="0.3">
      <c r="C49" s="128"/>
      <c r="D49" s="4" t="s">
        <v>13</v>
      </c>
      <c r="E49" s="139">
        <f t="shared" ref="E49:H49" si="75">E38*E$42</f>
        <v>422.90853558321453</v>
      </c>
      <c r="F49" s="139">
        <f t="shared" si="75"/>
        <v>916.62214662039105</v>
      </c>
      <c r="G49" s="139">
        <f t="shared" si="75"/>
        <v>6.5625840795941457</v>
      </c>
      <c r="H49" s="139">
        <f t="shared" si="75"/>
        <v>0</v>
      </c>
      <c r="I49" s="120">
        <f>I38</f>
        <v>1054</v>
      </c>
      <c r="J49" s="165">
        <f>SUM(E49:H49)</f>
        <v>1346.0932662831997</v>
      </c>
      <c r="K49" s="129">
        <f>I49/J49</f>
        <v>0.7830066655858694</v>
      </c>
      <c r="L49" s="150"/>
      <c r="M49" s="128"/>
      <c r="N49" s="4" t="s">
        <v>13</v>
      </c>
      <c r="O49" s="139">
        <f t="shared" ref="O49:R49" si="76">O38*O$42</f>
        <v>415.00905400483828</v>
      </c>
      <c r="P49" s="139">
        <f t="shared" si="76"/>
        <v>783.1552816965484</v>
      </c>
      <c r="Q49" s="139">
        <f t="shared" si="76"/>
        <v>35.862499645788638</v>
      </c>
      <c r="R49" s="139">
        <f t="shared" si="76"/>
        <v>0</v>
      </c>
      <c r="S49" s="120">
        <f>S38</f>
        <v>1112.9834646689119</v>
      </c>
      <c r="T49" s="165">
        <f>SUM(O49:R49)</f>
        <v>1234.0268353471754</v>
      </c>
      <c r="U49" s="129">
        <f>S49/T49</f>
        <v>0.90191188132127631</v>
      </c>
      <c r="W49" s="128"/>
      <c r="X49" s="4" t="s">
        <v>13</v>
      </c>
      <c r="Y49" s="139">
        <f t="shared" ref="Y49:AB49" si="77">Y38*Y$42</f>
        <v>412.3963393475758</v>
      </c>
      <c r="Z49" s="139">
        <f t="shared" si="77"/>
        <v>781.96831096558731</v>
      </c>
      <c r="AA49" s="139">
        <f t="shared" si="77"/>
        <v>35.297789012484429</v>
      </c>
      <c r="AB49" s="139">
        <f t="shared" si="77"/>
        <v>0</v>
      </c>
      <c r="AC49" s="120">
        <f>AC38</f>
        <v>1176.364579366546</v>
      </c>
      <c r="AD49" s="165">
        <f>SUM(Y49:AB49)</f>
        <v>1229.6624393256475</v>
      </c>
      <c r="AE49" s="129">
        <f>AC49/AD49</f>
        <v>0.95665651136881902</v>
      </c>
      <c r="AG49" s="128"/>
      <c r="AH49" s="4" t="s">
        <v>13</v>
      </c>
      <c r="AI49" s="139">
        <f t="shared" ref="AI49:AL49" si="78">AI38*AI$42</f>
        <v>463.70275035999367</v>
      </c>
      <c r="AJ49" s="139">
        <f t="shared" si="78"/>
        <v>885.91177501373375</v>
      </c>
      <c r="AK49" s="139">
        <f t="shared" si="78"/>
        <v>39.32018008223158</v>
      </c>
      <c r="AL49" s="139">
        <f t="shared" si="78"/>
        <v>0</v>
      </c>
      <c r="AM49" s="120">
        <f>AM38</f>
        <v>1244.4750082359867</v>
      </c>
      <c r="AN49" s="165">
        <f>SUM(AI49:AL49)</f>
        <v>1388.9347054559591</v>
      </c>
      <c r="AO49" s="129">
        <f>AM49/AN49</f>
        <v>0.8959924489952541</v>
      </c>
      <c r="BA49" s="128"/>
      <c r="BB49" s="4" t="s">
        <v>13</v>
      </c>
      <c r="BC49" s="139">
        <f t="shared" ref="BC49:BF49" si="79">BC38*BC$42</f>
        <v>519.94457250304356</v>
      </c>
      <c r="BD49" s="139">
        <f t="shared" si="79"/>
        <v>1004.8316607357007</v>
      </c>
      <c r="BE49" s="139">
        <f t="shared" si="79"/>
        <v>43.299964562067764</v>
      </c>
      <c r="BF49" s="139">
        <f t="shared" si="79"/>
        <v>0</v>
      </c>
      <c r="BG49" s="120">
        <f>BG38</f>
        <v>1396.3384616119097</v>
      </c>
      <c r="BH49" s="165">
        <f>SUM(BC49:BF49)</f>
        <v>1568.076197800812</v>
      </c>
      <c r="BI49" s="129">
        <f>BG49/BH49</f>
        <v>0.89047870477865798</v>
      </c>
      <c r="BK49" s="128"/>
      <c r="BL49" s="4" t="s">
        <v>13</v>
      </c>
      <c r="BM49" s="139">
        <f t="shared" ref="BM49:BP49" si="80">BM38*BM$42</f>
        <v>584.62355745051718</v>
      </c>
      <c r="BN49" s="139">
        <f t="shared" si="80"/>
        <v>1135.9696723038867</v>
      </c>
      <c r="BO49" s="139">
        <f t="shared" si="80"/>
        <v>48.263410916348654</v>
      </c>
      <c r="BP49" s="139">
        <f t="shared" si="80"/>
        <v>0</v>
      </c>
      <c r="BQ49" s="120">
        <f>BQ38</f>
        <v>1480.8887406556896</v>
      </c>
      <c r="BR49" s="165">
        <f>SUM(BM49:BP49)</f>
        <v>1768.8566406707525</v>
      </c>
      <c r="BS49" s="129">
        <f>BQ49/BR49</f>
        <v>0.83720110867443442</v>
      </c>
    </row>
    <row r="50" spans="3:71" x14ac:dyDescent="0.3">
      <c r="C50" s="128"/>
      <c r="D50" s="4" t="s">
        <v>14</v>
      </c>
      <c r="E50" s="139">
        <f t="shared" ref="E50:H50" si="81">E39*E$42</f>
        <v>446.12441589690008</v>
      </c>
      <c r="F50" s="139">
        <f t="shared" si="81"/>
        <v>965.59878136888312</v>
      </c>
      <c r="G50" s="139">
        <f t="shared" si="81"/>
        <v>0</v>
      </c>
      <c r="H50" s="139">
        <f t="shared" si="81"/>
        <v>4.3985785234308006</v>
      </c>
      <c r="I50" s="120">
        <f>I39</f>
        <v>1108</v>
      </c>
      <c r="J50" s="165">
        <f>SUM(E50:H50)</f>
        <v>1416.1217757892141</v>
      </c>
      <c r="K50" s="129">
        <f>I50/J50</f>
        <v>0.78241858782413276</v>
      </c>
      <c r="L50" s="150"/>
      <c r="M50" s="128"/>
      <c r="N50" s="4" t="s">
        <v>14</v>
      </c>
      <c r="O50" s="139">
        <f t="shared" ref="O50:R50" si="82">O39*O$42</f>
        <v>443.72123473890309</v>
      </c>
      <c r="P50" s="139">
        <f t="shared" si="82"/>
        <v>836.17531732175848</v>
      </c>
      <c r="Q50" s="139">
        <f t="shared" si="82"/>
        <v>0</v>
      </c>
      <c r="R50" s="139">
        <f t="shared" si="82"/>
        <v>22.517329241847293</v>
      </c>
      <c r="S50" s="120">
        <f>S39</f>
        <v>1172.7332381057306</v>
      </c>
      <c r="T50" s="165">
        <f>SUM(O50:R50)</f>
        <v>1302.413881302509</v>
      </c>
      <c r="U50" s="129">
        <f>S50/T50</f>
        <v>0.90043054281094703</v>
      </c>
      <c r="W50" s="128"/>
      <c r="X50" s="4" t="s">
        <v>14</v>
      </c>
      <c r="Y50" s="139">
        <f t="shared" ref="Y50:AB50" si="83">Y39*Y$42</f>
        <v>441.90815976922761</v>
      </c>
      <c r="Z50" s="139">
        <f t="shared" si="83"/>
        <v>836.76439853081274</v>
      </c>
      <c r="AA50" s="139">
        <f t="shared" si="83"/>
        <v>0</v>
      </c>
      <c r="AB50" s="139">
        <f t="shared" si="83"/>
        <v>22.20615413379133</v>
      </c>
      <c r="AC50" s="120">
        <f>AC39</f>
        <v>1242.3889058947407</v>
      </c>
      <c r="AD50" s="165">
        <f>SUM(Y50:AB50)</f>
        <v>1300.8787124338317</v>
      </c>
      <c r="AE50" s="129">
        <f>AC50/AD50</f>
        <v>0.95503823225021367</v>
      </c>
      <c r="AG50" s="128"/>
      <c r="AH50" s="4" t="s">
        <v>14</v>
      </c>
      <c r="AI50" s="139">
        <f t="shared" ref="AI50:AL50" si="84">AI39*AI$42</f>
        <v>497.96169220348366</v>
      </c>
      <c r="AJ50" s="139">
        <f t="shared" si="84"/>
        <v>950.04364574337285</v>
      </c>
      <c r="AK50" s="139">
        <f t="shared" si="84"/>
        <v>0</v>
      </c>
      <c r="AL50" s="139">
        <f t="shared" si="84"/>
        <v>24.809412006667564</v>
      </c>
      <c r="AM50" s="120">
        <f>AM39</f>
        <v>1317.3433265123847</v>
      </c>
      <c r="AN50" s="165">
        <f>SUM(AI50:AL50)</f>
        <v>1472.8147499535241</v>
      </c>
      <c r="AO50" s="129">
        <f>AM50/AN50</f>
        <v>0.89443925419266379</v>
      </c>
      <c r="BA50" s="128"/>
      <c r="BB50" s="4" t="s">
        <v>14</v>
      </c>
      <c r="BC50" s="139">
        <f t="shared" ref="BC50:BF50" si="85">BC39*BC$42</f>
        <v>560.7682631332018</v>
      </c>
      <c r="BD50" s="139">
        <f t="shared" si="85"/>
        <v>1082.2223762125047</v>
      </c>
      <c r="BE50" s="139">
        <f t="shared" si="85"/>
        <v>0</v>
      </c>
      <c r="BF50" s="139">
        <f t="shared" si="85"/>
        <v>27.455393475878523</v>
      </c>
      <c r="BG50" s="120">
        <f>BG39</f>
        <v>1484.8003122791824</v>
      </c>
      <c r="BH50" s="165">
        <f>SUM(BC50:BF50)</f>
        <v>1670.446032821585</v>
      </c>
      <c r="BI50" s="129">
        <f>BG50/BH50</f>
        <v>0.88886458054030959</v>
      </c>
      <c r="BK50" s="128"/>
      <c r="BL50" s="4" t="s">
        <v>14</v>
      </c>
      <c r="BM50" s="139">
        <f t="shared" ref="BM50:BP50" si="86">BM39*BM$42</f>
        <v>631.86133191494639</v>
      </c>
      <c r="BN50" s="139">
        <f t="shared" si="86"/>
        <v>1226.0523818989134</v>
      </c>
      <c r="BO50" s="139">
        <f t="shared" si="86"/>
        <v>0</v>
      </c>
      <c r="BP50" s="139">
        <f t="shared" si="86"/>
        <v>30.678033207544733</v>
      </c>
      <c r="BQ50" s="120">
        <f>BQ39</f>
        <v>1578.2089508716722</v>
      </c>
      <c r="BR50" s="165">
        <f>SUM(BM50:BP50)</f>
        <v>1888.5917470214047</v>
      </c>
      <c r="BS50" s="129">
        <f>BQ50/BR50</f>
        <v>0.83565384279622468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1917.8110322538557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1930.3584281999238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1.0000000000000002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1.0000000000000002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0.99999999999999989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1247.4796218371384</v>
      </c>
      <c r="F58" s="139">
        <f t="shared" ref="F58:H58" si="87">F47*$K47</f>
        <v>0</v>
      </c>
      <c r="G58" s="139">
        <f t="shared" si="87"/>
        <v>468.14399290622708</v>
      </c>
      <c r="H58" s="139">
        <f t="shared" si="87"/>
        <v>334.37638525663448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489.27317482794712</v>
      </c>
      <c r="P58" s="139">
        <f t="shared" ref="P58:R58" si="88">P47*$U47</f>
        <v>0</v>
      </c>
      <c r="Q58" s="139">
        <f t="shared" si="88"/>
        <v>1022.4732528586544</v>
      </c>
      <c r="R58" s="139">
        <f t="shared" si="88"/>
        <v>675.00012346467884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565.79265034643981</v>
      </c>
      <c r="AJ58" s="139">
        <f t="shared" ref="AJ58:AL58" si="89">AJ47*$AO47</f>
        <v>0</v>
      </c>
      <c r="AK58" s="139">
        <f t="shared" si="89"/>
        <v>1160.2476383194778</v>
      </c>
      <c r="AL58" s="139">
        <f t="shared" si="89"/>
        <v>766.34375129634918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655.13142933697145</v>
      </c>
      <c r="BD58" s="139">
        <f t="shared" ref="BD58:BF58" si="90">BD47*$BI47</f>
        <v>0</v>
      </c>
      <c r="BE58" s="139">
        <f t="shared" si="90"/>
        <v>1319.4000362033835</v>
      </c>
      <c r="BF58" s="139">
        <f t="shared" si="90"/>
        <v>872.00396953579991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705.25986502504543</v>
      </c>
      <c r="BN58" s="139">
        <f t="shared" ref="BN58:BP58" si="91">BN47*$BS47</f>
        <v>0</v>
      </c>
      <c r="BO58" s="139">
        <f t="shared" si="91"/>
        <v>1408.018739649204</v>
      </c>
      <c r="BP58" s="139">
        <f t="shared" si="91"/>
        <v>930.89497474506447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220.6081678573637</v>
      </c>
      <c r="G59" s="139">
        <f t="shared" si="92"/>
        <v>794.51688734716822</v>
      </c>
      <c r="H59" s="139">
        <f t="shared" si="92"/>
        <v>1034.8749447954679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42.242605624970366</v>
      </c>
      <c r="Q59" s="139">
        <f t="shared" si="93"/>
        <v>973.06171261084432</v>
      </c>
      <c r="R59" s="139">
        <f t="shared" si="93"/>
        <v>1171.4422329154654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49.630695850380583</v>
      </c>
      <c r="AK59" s="139">
        <f t="shared" si="94"/>
        <v>1108.0832715850943</v>
      </c>
      <c r="AL59" s="139">
        <f t="shared" si="94"/>
        <v>1334.6700725267922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58.328331142078795</v>
      </c>
      <c r="BE59" s="139">
        <f t="shared" si="95"/>
        <v>1264.3601265998254</v>
      </c>
      <c r="BF59" s="139">
        <f t="shared" si="95"/>
        <v>1523.8469773342501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63.23654589852972</v>
      </c>
      <c r="BO59" s="139">
        <f t="shared" si="96"/>
        <v>1351.5011658285521</v>
      </c>
      <c r="BP59" s="139">
        <f t="shared" si="96"/>
        <v>1629.435867692232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331.14020229481582</v>
      </c>
      <c r="F60" s="139">
        <f t="shared" si="97"/>
        <v>717.72125062739428</v>
      </c>
      <c r="G60" s="139">
        <f t="shared" si="97"/>
        <v>5.1385470777899238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374.30159666286687</v>
      </c>
      <c r="P60" s="139">
        <f t="shared" si="98"/>
        <v>706.33705348162812</v>
      </c>
      <c r="Q60" s="139">
        <f t="shared" si="98"/>
        <v>32.344814524416833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415.47416290088569</v>
      </c>
      <c r="AJ60" s="139">
        <f t="shared" si="99"/>
        <v>793.77026088828791</v>
      </c>
      <c r="AK60" s="139">
        <f t="shared" si="99"/>
        <v>35.230584446813083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462.99956947920327</v>
      </c>
      <c r="BD60" s="139">
        <f t="shared" si="100"/>
        <v>894.78119577251459</v>
      </c>
      <c r="BE60" s="139">
        <f t="shared" si="100"/>
        <v>38.557696360191891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489.44749045476487</v>
      </c>
      <c r="BN60" s="139">
        <f t="shared" si="101"/>
        <v>951.03506907334793</v>
      </c>
      <c r="BO60" s="139">
        <f t="shared" si="101"/>
        <v>40.406181127576893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349.05603547991865</v>
      </c>
      <c r="F61" s="139">
        <f t="shared" si="102"/>
        <v>755.50243492334505</v>
      </c>
      <c r="G61" s="139">
        <f t="shared" si="102"/>
        <v>0</v>
      </c>
      <c r="H61" s="139">
        <f t="shared" si="102"/>
        <v>3.4415295967362862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399.54015225269416</v>
      </c>
      <c r="P61" s="139">
        <f t="shared" si="103"/>
        <v>752.91779486114683</v>
      </c>
      <c r="Q61" s="139">
        <f t="shared" si="103"/>
        <v>0</v>
      </c>
      <c r="R61" s="139">
        <f t="shared" si="103"/>
        <v>20.275290991889367</v>
      </c>
      <c r="S61" s="120">
        <f>S50</f>
        <v>1172.7332381057306</v>
      </c>
      <c r="T61" s="165">
        <f>SUM(O61:R61)</f>
        <v>1172.7332381057302</v>
      </c>
      <c r="U61" s="129">
        <f>S61/T61</f>
        <v>1.0000000000000004</v>
      </c>
      <c r="AG61" s="128"/>
      <c r="AH61" s="4" t="s">
        <v>14</v>
      </c>
      <c r="AI61" s="139">
        <f t="shared" ref="AI61:AL61" si="104">AI50*$AO50</f>
        <v>445.39648459100073</v>
      </c>
      <c r="AJ61" s="139">
        <f t="shared" si="104"/>
        <v>849.75632994918169</v>
      </c>
      <c r="AK61" s="139">
        <f t="shared" si="104"/>
        <v>0</v>
      </c>
      <c r="AL61" s="139">
        <f t="shared" si="104"/>
        <v>22.190511972202255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498.44704699021139</v>
      </c>
      <c r="BD61" s="139">
        <f t="shared" si="105"/>
        <v>961.94913848346516</v>
      </c>
      <c r="BE61" s="139">
        <f t="shared" si="105"/>
        <v>0</v>
      </c>
      <c r="BF61" s="139">
        <f t="shared" si="105"/>
        <v>24.404126805505918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528.01735012906579</v>
      </c>
      <c r="BN61" s="139">
        <f t="shared" si="106"/>
        <v>1024.5553844032913</v>
      </c>
      <c r="BO61" s="139">
        <f t="shared" si="106"/>
        <v>0</v>
      </c>
      <c r="BP61" s="139">
        <f t="shared" si="106"/>
        <v>25.636216339314945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1927.675859611873</v>
      </c>
      <c r="F63" s="165">
        <f>SUM(F58:F61)</f>
        <v>1693.8318534081031</v>
      </c>
      <c r="G63" s="165">
        <f>SUM(G58:G61)</f>
        <v>1267.7994273311854</v>
      </c>
      <c r="H63" s="165">
        <f>SUM(H58:H61)</f>
        <v>1372.6928596488385</v>
      </c>
      <c r="K63" s="129"/>
      <c r="M63" s="128"/>
      <c r="N63" s="120" t="s">
        <v>195</v>
      </c>
      <c r="O63" s="165">
        <f>SUM(O58:O61)</f>
        <v>1263.1149237435081</v>
      </c>
      <c r="P63" s="165">
        <f>SUM(P58:P61)</f>
        <v>1501.4974539677453</v>
      </c>
      <c r="Q63" s="165">
        <f>SUM(Q58:Q61)</f>
        <v>2027.8797799939155</v>
      </c>
      <c r="R63" s="165">
        <f>SUM(R58:R61)</f>
        <v>1866.7176473720335</v>
      </c>
      <c r="U63" s="129"/>
      <c r="AG63" s="128"/>
      <c r="AH63" s="120" t="s">
        <v>195</v>
      </c>
      <c r="AI63" s="165">
        <f>SUM(AI58:AI61)</f>
        <v>1426.6632978383261</v>
      </c>
      <c r="AJ63" s="165">
        <f>SUM(AJ58:AJ61)</f>
        <v>1693.15728668785</v>
      </c>
      <c r="AK63" s="165">
        <f>SUM(AK58:AK61)</f>
        <v>2303.5614943513851</v>
      </c>
      <c r="AL63" s="165">
        <f>SUM(AL58:AL61)</f>
        <v>2123.2043357953435</v>
      </c>
      <c r="AO63" s="129"/>
      <c r="BA63" s="128"/>
      <c r="BB63" s="120" t="s">
        <v>195</v>
      </c>
      <c r="BC63" s="165">
        <f>SUM(BC58:BC61)</f>
        <v>1616.5780458063862</v>
      </c>
      <c r="BD63" s="165">
        <f>SUM(BD58:BD61)</f>
        <v>1915.0586653980586</v>
      </c>
      <c r="BE63" s="165">
        <f>SUM(BE58:BE61)</f>
        <v>2622.317859163401</v>
      </c>
      <c r="BF63" s="165">
        <f>SUM(BF58:BF61)</f>
        <v>2420.2550736755556</v>
      </c>
      <c r="BI63" s="129"/>
      <c r="BK63" s="128"/>
      <c r="BL63" s="120" t="s">
        <v>195</v>
      </c>
      <c r="BM63" s="165">
        <f>SUM(BM58:BM61)</f>
        <v>1722.7247056088761</v>
      </c>
      <c r="BN63" s="165">
        <f>SUM(BN58:BN61)</f>
        <v>2038.826999375169</v>
      </c>
      <c r="BO63" s="165">
        <f>SUM(BO58:BO61)</f>
        <v>2799.9260866053328</v>
      </c>
      <c r="BP63" s="165">
        <f>SUM(BP58:BP61)</f>
        <v>2585.9670587766113</v>
      </c>
      <c r="BS63" s="129"/>
    </row>
    <row r="64" spans="3:71" x14ac:dyDescent="0.3">
      <c r="C64" s="128"/>
      <c r="D64" s="120" t="s">
        <v>194</v>
      </c>
      <c r="E64" s="120">
        <f>E62/E63</f>
        <v>1.0634567994293171</v>
      </c>
      <c r="F64" s="120">
        <f>F62/F63</f>
        <v>1.2102736147482778</v>
      </c>
      <c r="G64" s="120">
        <f>G62/G63</f>
        <v>0.83136178900060753</v>
      </c>
      <c r="H64" s="120">
        <f>H62/H63</f>
        <v>0.80717255299444624</v>
      </c>
      <c r="K64" s="129"/>
      <c r="M64" s="128"/>
      <c r="N64" s="120" t="s">
        <v>194</v>
      </c>
      <c r="O64" s="120">
        <f>O62/O63</f>
        <v>1.0513789204755102</v>
      </c>
      <c r="P64" s="120">
        <f>P62/P63</f>
        <v>1.1045345442589536</v>
      </c>
      <c r="Q64" s="120">
        <f>Q62/Q63</f>
        <v>0.94572225196683513</v>
      </c>
      <c r="R64" s="120">
        <f>R62/R63</f>
        <v>0.94011569682632035</v>
      </c>
      <c r="U64" s="129"/>
      <c r="AG64" s="128"/>
      <c r="AH64" s="120" t="s">
        <v>194</v>
      </c>
      <c r="AI64" s="120">
        <f>AI62/AI63</f>
        <v>1.0536467943831942</v>
      </c>
      <c r="AJ64" s="120">
        <f>AJ62/AJ63</f>
        <v>1.1113801977868616</v>
      </c>
      <c r="AK64" s="120">
        <f>AK62/AK63</f>
        <v>0.94291769808096559</v>
      </c>
      <c r="AL64" s="120">
        <f>AL62/AL63</f>
        <v>0.93706328161342212</v>
      </c>
      <c r="AO64" s="129"/>
      <c r="BA64" s="128"/>
      <c r="BB64" s="120" t="s">
        <v>194</v>
      </c>
      <c r="BC64" s="120">
        <f>BC62/BC63</f>
        <v>1.0556607637423845</v>
      </c>
      <c r="BD64" s="120">
        <f>BD62/BD63</f>
        <v>1.1178073596755138</v>
      </c>
      <c r="BE64" s="120">
        <f>BE62/BE63</f>
        <v>0.94033560766370961</v>
      </c>
      <c r="BF64" s="120">
        <f>BF62/BF63</f>
        <v>0.93425115648998058</v>
      </c>
      <c r="BI64" s="129"/>
      <c r="BK64" s="128"/>
      <c r="BL64" s="120" t="s">
        <v>194</v>
      </c>
      <c r="BM64" s="120">
        <f>BM62/BM63</f>
        <v>1.1205263510269696</v>
      </c>
      <c r="BN64" s="120">
        <f>BN62/BN63</f>
        <v>1.1887017527966943</v>
      </c>
      <c r="BO64" s="120">
        <f>BO62/BO63</f>
        <v>0.99596133688009014</v>
      </c>
      <c r="BP64" s="120">
        <f>BP62/BP63</f>
        <v>0.98939332471837493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1326.6406859922181</v>
      </c>
      <c r="F69" s="139">
        <f t="shared" ref="F69:H69" si="107">F58*F$64</f>
        <v>0</v>
      </c>
      <c r="G69" s="139">
        <f t="shared" si="107"/>
        <v>389.19702745240869</v>
      </c>
      <c r="H69" s="139">
        <f t="shared" si="107"/>
        <v>269.89944054865214</v>
      </c>
      <c r="I69" s="120">
        <f>I58</f>
        <v>2050</v>
      </c>
      <c r="J69" s="165">
        <f>SUM(E69:H69)</f>
        <v>1985.737153993279</v>
      </c>
      <c r="K69" s="129">
        <f>I69/J69</f>
        <v>1.0323622116237738</v>
      </c>
      <c r="M69" s="128"/>
      <c r="N69" s="4" t="s">
        <v>11</v>
      </c>
      <c r="O69" s="139">
        <f>O58*O$64</f>
        <v>514.41150236823262</v>
      </c>
      <c r="P69" s="139">
        <f t="shared" ref="P69:R69" si="108">P58*P$64</f>
        <v>0</v>
      </c>
      <c r="Q69" s="139">
        <f t="shared" si="108"/>
        <v>966.97570726934191</v>
      </c>
      <c r="R69" s="139">
        <f t="shared" si="108"/>
        <v>634.57821142884882</v>
      </c>
      <c r="S69" s="120">
        <f>S58</f>
        <v>2186.7465511512801</v>
      </c>
      <c r="T69" s="165">
        <f>SUM(O69:R69)</f>
        <v>2115.965421066423</v>
      </c>
      <c r="U69" s="129">
        <f>S69/T69</f>
        <v>1.0334509861929522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266.99624475572637</v>
      </c>
      <c r="G70" s="139">
        <f t="shared" si="109"/>
        <v>660.5309808561359</v>
      </c>
      <c r="H70" s="139">
        <f t="shared" si="109"/>
        <v>835.32265122054434</v>
      </c>
      <c r="I70" s="120">
        <f>I59</f>
        <v>2050</v>
      </c>
      <c r="J70" s="165">
        <f>SUM(E70:H70)</f>
        <v>1762.8498768324066</v>
      </c>
      <c r="K70" s="129">
        <f>I70/J70</f>
        <v>1.1628897201862485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46.658417152287356</v>
      </c>
      <c r="Q70" s="139">
        <f t="shared" si="110"/>
        <v>920.24611415303298</v>
      </c>
      <c r="R70" s="139">
        <f t="shared" si="110"/>
        <v>1101.2912310891033</v>
      </c>
      <c r="S70" s="120">
        <f>S59</f>
        <v>2186.7465511512801</v>
      </c>
      <c r="T70" s="165">
        <f>SUM(O70:R70)</f>
        <v>2068.1957623944236</v>
      </c>
      <c r="U70" s="129">
        <f>S70/T70</f>
        <v>1.0573208740257769</v>
      </c>
    </row>
    <row r="71" spans="3:21" x14ac:dyDescent="0.3">
      <c r="C71" s="128"/>
      <c r="D71" s="4" t="s">
        <v>13</v>
      </c>
      <c r="E71" s="139">
        <f t="shared" ref="E71:H71" si="111">E60*E$64</f>
        <v>352.15329969482144</v>
      </c>
      <c r="F71" s="139">
        <f t="shared" si="111"/>
        <v>868.6390923784711</v>
      </c>
      <c r="G71" s="139">
        <f t="shared" si="111"/>
        <v>4.2719916914552751</v>
      </c>
      <c r="H71" s="139">
        <f t="shared" si="111"/>
        <v>0</v>
      </c>
      <c r="I71" s="120">
        <f>I60</f>
        <v>1054</v>
      </c>
      <c r="J71" s="165">
        <f>SUM(E71:H71)</f>
        <v>1225.0643837647478</v>
      </c>
      <c r="K71" s="129">
        <f>I71/J71</f>
        <v>0.86036294415886161</v>
      </c>
      <c r="M71" s="128"/>
      <c r="N71" s="4" t="s">
        <v>13</v>
      </c>
      <c r="O71" s="139">
        <f t="shared" ref="O71:R71" si="112">O60*O$64</f>
        <v>393.53280863166481</v>
      </c>
      <c r="P71" s="139">
        <f t="shared" si="112"/>
        <v>780.1736754605422</v>
      </c>
      <c r="Q71" s="139">
        <f t="shared" si="112"/>
        <v>30.589210831481086</v>
      </c>
      <c r="R71" s="139">
        <f t="shared" si="112"/>
        <v>0</v>
      </c>
      <c r="S71" s="120">
        <f>S60</f>
        <v>1112.9834646689119</v>
      </c>
      <c r="T71" s="165">
        <f>SUM(O71:R71)</f>
        <v>1204.2956949236882</v>
      </c>
      <c r="U71" s="129">
        <f>S71/T71</f>
        <v>0.92417789863430311</v>
      </c>
    </row>
    <row r="72" spans="3:21" x14ac:dyDescent="0.3">
      <c r="C72" s="128"/>
      <c r="D72" s="4" t="s">
        <v>14</v>
      </c>
      <c r="E72" s="139">
        <f t="shared" ref="E72:H72" si="113">E61*E$64</f>
        <v>371.20601431296046</v>
      </c>
      <c r="F72" s="139">
        <f t="shared" si="113"/>
        <v>914.3646628658023</v>
      </c>
      <c r="G72" s="139">
        <f t="shared" si="113"/>
        <v>0</v>
      </c>
      <c r="H72" s="139">
        <f t="shared" si="113"/>
        <v>2.777908230803575</v>
      </c>
      <c r="I72" s="120">
        <f>I61</f>
        <v>1108</v>
      </c>
      <c r="J72" s="165">
        <f>SUM(E72:H72)</f>
        <v>1288.3485854095663</v>
      </c>
      <c r="K72" s="129">
        <f>I72/J72</f>
        <v>0.8600156918306131</v>
      </c>
      <c r="M72" s="128"/>
      <c r="N72" s="4" t="s">
        <v>14</v>
      </c>
      <c r="O72" s="139">
        <f t="shared" ref="O72:R72" si="114">O61*O$64</f>
        <v>420.06809396205858</v>
      </c>
      <c r="P72" s="139">
        <f t="shared" si="114"/>
        <v>831.62371341141318</v>
      </c>
      <c r="Q72" s="139">
        <f t="shared" si="114"/>
        <v>0</v>
      </c>
      <c r="R72" s="139">
        <f t="shared" si="114"/>
        <v>19.061119319196489</v>
      </c>
      <c r="S72" s="120">
        <f>S61</f>
        <v>1172.7332381057306</v>
      </c>
      <c r="T72" s="165">
        <f>SUM(O72:R72)</f>
        <v>1270.7529266926683</v>
      </c>
      <c r="U72" s="129">
        <f>S72/T72</f>
        <v>0.92286487284192276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1053.9999999999998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1658.4558060242427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1.0000000000000002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1</v>
      </c>
      <c r="P75" s="120">
        <f>P73/P74</f>
        <v>0.99999999999999989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1369.5737126210067</v>
      </c>
      <c r="F80" s="139">
        <f t="shared" ref="F80:H80" si="115">F69*$K69</f>
        <v>0</v>
      </c>
      <c r="G80" s="139">
        <f t="shared" si="115"/>
        <v>401.79230401816727</v>
      </c>
      <c r="H80" s="139">
        <f t="shared" si="115"/>
        <v>278.63398336082577</v>
      </c>
      <c r="I80" s="120">
        <f>I69</f>
        <v>2050</v>
      </c>
      <c r="J80" s="165">
        <f>SUM(E80:H80)</f>
        <v>2049.9999999999995</v>
      </c>
      <c r="K80" s="129">
        <f>I80/J80</f>
        <v>1.0000000000000002</v>
      </c>
      <c r="M80" s="128"/>
      <c r="N80" s="4" t="s">
        <v>11</v>
      </c>
      <c r="O80" s="139">
        <f>O69*$U69</f>
        <v>531.6190744314481</v>
      </c>
      <c r="P80" s="139">
        <f t="shared" ref="P80:R80" si="116">P69*$U69</f>
        <v>0</v>
      </c>
      <c r="Q80" s="139">
        <f t="shared" si="116"/>
        <v>999.3219983021288</v>
      </c>
      <c r="R80" s="139">
        <f t="shared" si="116"/>
        <v>655.80547841770351</v>
      </c>
      <c r="S80" s="120">
        <f>S69</f>
        <v>2186.7465511512801</v>
      </c>
      <c r="T80" s="165">
        <f>SUM(O80:R80)</f>
        <v>2186.7465511512805</v>
      </c>
      <c r="U80" s="129">
        <f>S80/T80</f>
        <v>0.99999999999999978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310.48718835476575</v>
      </c>
      <c r="G81" s="139">
        <f t="shared" si="117"/>
        <v>768.12468750214009</v>
      </c>
      <c r="H81" s="139">
        <f t="shared" si="117"/>
        <v>971.38812414309405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49.332918404115766</v>
      </c>
      <c r="Q81" s="139">
        <f t="shared" si="118"/>
        <v>972.99542573510973</v>
      </c>
      <c r="R81" s="139">
        <f t="shared" si="118"/>
        <v>1164.4182070120546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302.97964972069451</v>
      </c>
      <c r="F82" s="139">
        <f t="shared" si="119"/>
        <v>747.34488693022274</v>
      </c>
      <c r="G82" s="139">
        <f t="shared" si="119"/>
        <v>3.6754633490826558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363.69432412486731</v>
      </c>
      <c r="P82" s="139">
        <f t="shared" si="120"/>
        <v>721.01926795692464</v>
      </c>
      <c r="Q82" s="139">
        <f t="shared" si="120"/>
        <v>28.269872587119853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319.24299721104518</v>
      </c>
      <c r="F83" s="139">
        <f t="shared" si="121"/>
        <v>786.36795811999832</v>
      </c>
      <c r="G83" s="139">
        <f t="shared" si="121"/>
        <v>0</v>
      </c>
      <c r="H83" s="139">
        <f t="shared" si="121"/>
        <v>2.3890446689564908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387.66608811924408</v>
      </c>
      <c r="P83" s="139">
        <f t="shared" si="122"/>
        <v>767.47631252975145</v>
      </c>
      <c r="Q83" s="139">
        <f t="shared" si="122"/>
        <v>0</v>
      </c>
      <c r="R83" s="139">
        <f t="shared" si="122"/>
        <v>17.590837456734985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1991.7963595527465</v>
      </c>
      <c r="F85" s="165">
        <f>SUM(F80:F83)</f>
        <v>1844.2000334049869</v>
      </c>
      <c r="G85" s="165">
        <f>SUM(G80:G83)</f>
        <v>1173.5924548693902</v>
      </c>
      <c r="H85" s="165">
        <f>SUM(H80:H83)</f>
        <v>1252.4111521728764</v>
      </c>
      <c r="K85" s="129"/>
      <c r="M85" s="128"/>
      <c r="N85" s="120" t="s">
        <v>195</v>
      </c>
      <c r="O85" s="165">
        <f>SUM(O80:O83)</f>
        <v>1282.9794866755594</v>
      </c>
      <c r="P85" s="165">
        <f>SUM(P80:P83)</f>
        <v>1537.8284988907917</v>
      </c>
      <c r="Q85" s="165">
        <f>SUM(Q80:Q83)</f>
        <v>2000.5872966243585</v>
      </c>
      <c r="R85" s="165">
        <f>SUM(R80:R83)</f>
        <v>1837.814522886493</v>
      </c>
      <c r="U85" s="129"/>
    </row>
    <row r="86" spans="3:21" x14ac:dyDescent="0.3">
      <c r="C86" s="128"/>
      <c r="D86" s="120" t="s">
        <v>194</v>
      </c>
      <c r="E86" s="120">
        <f>E84/E85</f>
        <v>1.0292216823110989</v>
      </c>
      <c r="F86" s="120">
        <f>F84/F85</f>
        <v>1.1115930825654743</v>
      </c>
      <c r="G86" s="120">
        <f>G84/G85</f>
        <v>0.89809711678599735</v>
      </c>
      <c r="H86" s="120">
        <f>H84/H85</f>
        <v>0.88469349548482568</v>
      </c>
      <c r="K86" s="129"/>
      <c r="M86" s="128"/>
      <c r="N86" s="120" t="s">
        <v>194</v>
      </c>
      <c r="O86" s="120">
        <f>O84/O85</f>
        <v>1.0351002636862772</v>
      </c>
      <c r="P86" s="120">
        <f>P84/P85</f>
        <v>1.0784400258029143</v>
      </c>
      <c r="Q86" s="120">
        <f>Q84/Q85</f>
        <v>0.95862401780208595</v>
      </c>
      <c r="R86" s="120">
        <f>R84/R85</f>
        <v>0.95490080200304117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1409.5949605528501</v>
      </c>
      <c r="F91" s="139">
        <f t="shared" ref="F91:H91" si="123">F80*F$86</f>
        <v>0</v>
      </c>
      <c r="G91" s="139">
        <f t="shared" si="123"/>
        <v>360.8485097855189</v>
      </c>
      <c r="H91" s="139">
        <f t="shared" si="123"/>
        <v>246.50567270034969</v>
      </c>
      <c r="I91" s="120">
        <f>I80</f>
        <v>2050</v>
      </c>
      <c r="J91" s="165">
        <f>SUM(E91:H91)</f>
        <v>2016.9491430387188</v>
      </c>
      <c r="K91" s="129">
        <f>I91/J91</f>
        <v>1.0163865594109562</v>
      </c>
      <c r="M91" s="128"/>
      <c r="N91" s="4" t="s">
        <v>11</v>
      </c>
      <c r="O91" s="139">
        <f>O80*O$86</f>
        <v>550.27904412464659</v>
      </c>
      <c r="P91" s="139">
        <f t="shared" ref="P91:R91" si="124">P80*P$86</f>
        <v>0</v>
      </c>
      <c r="Q91" s="139">
        <f t="shared" si="124"/>
        <v>957.97406909039603</v>
      </c>
      <c r="R91" s="139">
        <f t="shared" si="124"/>
        <v>626.22917729905316</v>
      </c>
      <c r="S91" s="120">
        <f>S80</f>
        <v>2186.7465511512801</v>
      </c>
      <c r="T91" s="165">
        <f>SUM(O91:R91)</f>
        <v>2134.4822905140954</v>
      </c>
      <c r="U91" s="129">
        <f>S91/T91</f>
        <v>1.0244856848283321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345.13541080036111</v>
      </c>
      <c r="G92" s="139">
        <f t="shared" si="125"/>
        <v>689.8505671778172</v>
      </c>
      <c r="H92" s="139">
        <f t="shared" si="125"/>
        <v>859.38075502060167</v>
      </c>
      <c r="I92" s="120">
        <f>I81</f>
        <v>2050</v>
      </c>
      <c r="J92" s="165">
        <f>SUM(E92:H92)</f>
        <v>1894.3667329987798</v>
      </c>
      <c r="K92" s="129">
        <f>I92/J92</f>
        <v>1.0821558277445325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53.202593796667671</v>
      </c>
      <c r="Q92" s="139">
        <f t="shared" si="126"/>
        <v>932.736784321242</v>
      </c>
      <c r="R92" s="139">
        <f t="shared" si="126"/>
        <v>1111.9038797427543</v>
      </c>
      <c r="S92" s="120">
        <f>S81</f>
        <v>2186.7465511512801</v>
      </c>
      <c r="T92" s="165">
        <f>SUM(O92:R92)</f>
        <v>2097.8432578606639</v>
      </c>
      <c r="U92" s="129">
        <f>S92/T92</f>
        <v>1.0423784250598769</v>
      </c>
    </row>
    <row r="93" spans="3:21" x14ac:dyDescent="0.3">
      <c r="C93" s="128"/>
      <c r="D93" s="4" t="s">
        <v>13</v>
      </c>
      <c r="E93" s="139">
        <f t="shared" ref="E93:H93" si="127">E82*E$86</f>
        <v>311.83322479156067</v>
      </c>
      <c r="F93" s="139">
        <f t="shared" si="127"/>
        <v>830.74340660231212</v>
      </c>
      <c r="G93" s="139">
        <f t="shared" si="127"/>
        <v>3.3009230366637388</v>
      </c>
      <c r="H93" s="139">
        <f t="shared" si="127"/>
        <v>0</v>
      </c>
      <c r="I93" s="120">
        <f>I82</f>
        <v>1054</v>
      </c>
      <c r="J93" s="165">
        <f>SUM(E93:H93)</f>
        <v>1145.8775544305365</v>
      </c>
      <c r="K93" s="129">
        <f>I93/J93</f>
        <v>0.9198190469171057</v>
      </c>
      <c r="M93" s="128"/>
      <c r="N93" s="4" t="s">
        <v>13</v>
      </c>
      <c r="O93" s="139">
        <f t="shared" ref="O93:R93" si="128">O82*O$86</f>
        <v>376.46009080285251</v>
      </c>
      <c r="P93" s="139">
        <f t="shared" si="128"/>
        <v>777.57603793986425</v>
      </c>
      <c r="Q93" s="139">
        <f t="shared" si="128"/>
        <v>27.100178842217883</v>
      </c>
      <c r="R93" s="139">
        <f t="shared" si="128"/>
        <v>0</v>
      </c>
      <c r="S93" s="120">
        <f>S82</f>
        <v>1112.9834646689119</v>
      </c>
      <c r="T93" s="165">
        <f>SUM(O93:R93)</f>
        <v>1181.1363075849347</v>
      </c>
      <c r="U93" s="129">
        <f>S93/T93</f>
        <v>0.94229891801787491</v>
      </c>
    </row>
    <row r="94" spans="3:21" x14ac:dyDescent="0.3">
      <c r="C94" s="128"/>
      <c r="D94" s="4" t="s">
        <v>14</v>
      </c>
      <c r="E94" s="139">
        <f t="shared" ref="E94:H94" si="129">E83*E$86</f>
        <v>328.57181465558938</v>
      </c>
      <c r="F94" s="139">
        <f t="shared" si="129"/>
        <v>874.12118259732677</v>
      </c>
      <c r="G94" s="139">
        <f t="shared" si="129"/>
        <v>0</v>
      </c>
      <c r="H94" s="139">
        <f t="shared" si="129"/>
        <v>2.1135722790485061</v>
      </c>
      <c r="I94" s="120">
        <f>I83</f>
        <v>1108</v>
      </c>
      <c r="J94" s="165">
        <f>SUM(E94:H94)</f>
        <v>1204.8065695319644</v>
      </c>
      <c r="K94" s="129">
        <f>I94/J94</f>
        <v>0.91964969981067479</v>
      </c>
      <c r="M94" s="128"/>
      <c r="N94" s="4" t="s">
        <v>14</v>
      </c>
      <c r="O94" s="139">
        <f t="shared" ref="O94:R94" si="130">O83*O$86</f>
        <v>401.27327003445708</v>
      </c>
      <c r="P94" s="139">
        <f t="shared" si="130"/>
        <v>827.67717428771073</v>
      </c>
      <c r="Q94" s="139">
        <f t="shared" si="130"/>
        <v>0</v>
      </c>
      <c r="R94" s="139">
        <f t="shared" si="130"/>
        <v>16.797504795341375</v>
      </c>
      <c r="S94" s="120">
        <f>S83</f>
        <v>1172.7332381057306</v>
      </c>
      <c r="T94" s="165">
        <f>SUM(O94:R94)</f>
        <v>1245.7479491175093</v>
      </c>
      <c r="U94" s="129">
        <f>S94/T94</f>
        <v>0.94138885714120379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1432.6933721193338</v>
      </c>
      <c r="F102" s="139">
        <f t="shared" ref="F102:H102" si="131">F91*$K91</f>
        <v>0</v>
      </c>
      <c r="G102" s="139">
        <f t="shared" si="131"/>
        <v>366.76157532947434</v>
      </c>
      <c r="H102" s="139">
        <f t="shared" si="131"/>
        <v>250.5450525511917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563.75300336671853</v>
      </c>
      <c r="P102" s="139">
        <f t="shared" ref="P102:R102" si="132">P91*$U91</f>
        <v>0</v>
      </c>
      <c r="Q102" s="139">
        <f t="shared" si="132"/>
        <v>981.43072021985836</v>
      </c>
      <c r="R102" s="139">
        <f t="shared" si="132"/>
        <v>641.56282756470353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373.490296158614</v>
      </c>
      <c r="G103" s="139">
        <f t="shared" si="133"/>
        <v>746.52581154434597</v>
      </c>
      <c r="H103" s="139">
        <f t="shared" si="133"/>
        <v>929.98389229704048</v>
      </c>
      <c r="I103" s="120">
        <f>I92</f>
        <v>2050</v>
      </c>
      <c r="J103" s="165">
        <f>SUM(E103:H103)</f>
        <v>2050.0000000000005</v>
      </c>
      <c r="K103" s="129">
        <f>I103/J103</f>
        <v>0.99999999999999978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55.457235930870823</v>
      </c>
      <c r="Q103" s="139">
        <f t="shared" si="134"/>
        <v>972.26470023619027</v>
      </c>
      <c r="R103" s="139">
        <f t="shared" si="134"/>
        <v>1159.0246149842189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286.83013962486092</v>
      </c>
      <c r="F104" s="139">
        <f t="shared" si="135"/>
        <v>764.13360849360834</v>
      </c>
      <c r="G104" s="139">
        <f t="shared" si="135"/>
        <v>3.0362518815307586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354.73793624043884</v>
      </c>
      <c r="P104" s="139">
        <f t="shared" si="136"/>
        <v>732.70905922736017</v>
      </c>
      <c r="Q104" s="139">
        <f t="shared" si="136"/>
        <v>25.536469201112816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302.17097071426144</v>
      </c>
      <c r="F105" s="139">
        <f t="shared" si="137"/>
        <v>803.88528317378359</v>
      </c>
      <c r="G105" s="139">
        <f t="shared" si="137"/>
        <v>0</v>
      </c>
      <c r="H105" s="139">
        <f t="shared" si="137"/>
        <v>1.9437461119551225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377.75418507905124</v>
      </c>
      <c r="P105" s="139">
        <f t="shared" si="138"/>
        <v>779.16606918456898</v>
      </c>
      <c r="Q105" s="139">
        <f t="shared" si="138"/>
        <v>0</v>
      </c>
      <c r="R105" s="139">
        <f t="shared" si="138"/>
        <v>15.812983842110308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2021.6944824584562</v>
      </c>
      <c r="F107" s="165">
        <f>SUM(F102:F105)</f>
        <v>1941.5091878260059</v>
      </c>
      <c r="G107" s="165">
        <f>SUM(G102:G105)</f>
        <v>1116.3236387553509</v>
      </c>
      <c r="H107" s="165">
        <f>SUM(H102:H105)</f>
        <v>1182.4726909601873</v>
      </c>
      <c r="K107" s="129"/>
      <c r="M107" s="128"/>
      <c r="N107" s="120" t="s">
        <v>195</v>
      </c>
      <c r="O107" s="165">
        <f>SUM(O102:O105)</f>
        <v>1296.2451246862086</v>
      </c>
      <c r="P107" s="165">
        <f>SUM(P102:P105)</f>
        <v>1567.3323643428</v>
      </c>
      <c r="Q107" s="165">
        <f>SUM(Q102:Q105)</f>
        <v>1979.2318896571614</v>
      </c>
      <c r="R107" s="165">
        <f>SUM(R102:R105)</f>
        <v>1816.4004263910326</v>
      </c>
      <c r="U107" s="129"/>
    </row>
    <row r="108" spans="3:21" x14ac:dyDescent="0.3">
      <c r="C108" s="128"/>
      <c r="D108" s="120" t="s">
        <v>194</v>
      </c>
      <c r="E108" s="120">
        <f>E106/E107</f>
        <v>1.0140008877637749</v>
      </c>
      <c r="F108" s="120">
        <f>F106/F107</f>
        <v>1.0558796285149059</v>
      </c>
      <c r="G108" s="120">
        <f>G106/G107</f>
        <v>0.94417063601301243</v>
      </c>
      <c r="H108" s="120">
        <f>H106/H107</f>
        <v>0.93701952566894864</v>
      </c>
      <c r="K108" s="129"/>
      <c r="M108" s="128"/>
      <c r="N108" s="120" t="s">
        <v>194</v>
      </c>
      <c r="O108" s="120">
        <f>O106/O107</f>
        <v>1.0245071550671696</v>
      </c>
      <c r="P108" s="120">
        <f>P106/P107</f>
        <v>1.0581391948220578</v>
      </c>
      <c r="Q108" s="120">
        <f>Q106/Q107</f>
        <v>0.96896732630255633</v>
      </c>
      <c r="R108" s="120">
        <f>R106/R107</f>
        <v>0.96615841768105215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1452.7523512222808</v>
      </c>
      <c r="F113" s="139">
        <f t="shared" ref="F113:H113" si="139">F102*F$108</f>
        <v>0</v>
      </c>
      <c r="G113" s="139">
        <f t="shared" si="139"/>
        <v>346.28550984396418</v>
      </c>
      <c r="H113" s="139">
        <f t="shared" si="139"/>
        <v>234.76560630021945</v>
      </c>
      <c r="I113" s="120">
        <f>I102</f>
        <v>2050</v>
      </c>
      <c r="J113" s="165">
        <f>SUM(E113:H113)</f>
        <v>2033.8034673664645</v>
      </c>
      <c r="K113" s="129">
        <f>I113/J113</f>
        <v>1.0079636665456708</v>
      </c>
      <c r="M113" s="128"/>
      <c r="N113" s="4" t="s">
        <v>11</v>
      </c>
      <c r="O113" s="139">
        <f>O102*O$108</f>
        <v>577.56898563980928</v>
      </c>
      <c r="P113" s="139">
        <f t="shared" ref="P113:R113" si="140">P102*P$108</f>
        <v>0</v>
      </c>
      <c r="Q113" s="139">
        <f t="shared" si="140"/>
        <v>950.97430092262834</v>
      </c>
      <c r="R113" s="139">
        <f t="shared" si="140"/>
        <v>619.85132632289572</v>
      </c>
      <c r="S113" s="120">
        <f>S102</f>
        <v>2186.7465511512801</v>
      </c>
      <c r="T113" s="165">
        <f>SUM(O113:R113)</f>
        <v>2148.3946128853331</v>
      </c>
      <c r="U113" s="129">
        <f>S113/T113</f>
        <v>1.0178514403433732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394.36079516187954</v>
      </c>
      <c r="G114" s="139">
        <f t="shared" si="141"/>
        <v>704.84775028595539</v>
      </c>
      <c r="H114" s="139">
        <f t="shared" si="141"/>
        <v>871.41306563993544</v>
      </c>
      <c r="I114" s="120">
        <f>I103</f>
        <v>2050</v>
      </c>
      <c r="J114" s="165">
        <f>SUM(E114:H114)</f>
        <v>1970.6216110877704</v>
      </c>
      <c r="K114" s="129">
        <f>I114/J114</f>
        <v>1.0402808882565808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58.681474974948543</v>
      </c>
      <c r="Q114" s="139">
        <f t="shared" si="142"/>
        <v>942.09272704621765</v>
      </c>
      <c r="R114" s="139">
        <f t="shared" si="142"/>
        <v>1119.8013880665437</v>
      </c>
      <c r="S114" s="120">
        <f>S103</f>
        <v>2186.7465511512801</v>
      </c>
      <c r="T114" s="165">
        <f>SUM(O114:R114)</f>
        <v>2120.5755900877098</v>
      </c>
      <c r="U114" s="129">
        <f>S114/T114</f>
        <v>1.0312042453817143</v>
      </c>
    </row>
    <row r="115" spans="3:71" x14ac:dyDescent="0.3">
      <c r="C115" s="128"/>
      <c r="D115" s="4" t="s">
        <v>13</v>
      </c>
      <c r="E115" s="139">
        <f t="shared" ref="E115:H115" si="143">E104*E$108</f>
        <v>290.84601621701648</v>
      </c>
      <c r="F115" s="139">
        <f t="shared" si="143"/>
        <v>806.83311067198576</v>
      </c>
      <c r="G115" s="139">
        <f t="shared" si="143"/>
        <v>2.8667398700806022</v>
      </c>
      <c r="H115" s="139">
        <f t="shared" si="143"/>
        <v>0</v>
      </c>
      <c r="I115" s="120">
        <f>I104</f>
        <v>1054</v>
      </c>
      <c r="J115" s="165">
        <f>SUM(E115:H115)</f>
        <v>1100.5458667590829</v>
      </c>
      <c r="K115" s="129">
        <f>I115/J115</f>
        <v>0.95770656347458527</v>
      </c>
      <c r="M115" s="128"/>
      <c r="N115" s="4" t="s">
        <v>13</v>
      </c>
      <c r="O115" s="139">
        <f t="shared" ref="O115:R115" si="144">O104*O$108</f>
        <v>363.43155385209099</v>
      </c>
      <c r="P115" s="139">
        <f t="shared" si="144"/>
        <v>775.30817396966631</v>
      </c>
      <c r="Q115" s="139">
        <f t="shared" si="144"/>
        <v>24.744004285009861</v>
      </c>
      <c r="R115" s="139">
        <f t="shared" si="144"/>
        <v>0</v>
      </c>
      <c r="S115" s="120">
        <f>S104</f>
        <v>1112.9834646689119</v>
      </c>
      <c r="T115" s="165">
        <f>SUM(O115:R115)</f>
        <v>1163.4837321067671</v>
      </c>
      <c r="U115" s="129">
        <f>S115/T115</f>
        <v>0.9565956394195454</v>
      </c>
    </row>
    <row r="116" spans="3:71" x14ac:dyDescent="0.3">
      <c r="C116" s="128"/>
      <c r="D116" s="4" t="s">
        <v>14</v>
      </c>
      <c r="E116" s="139">
        <f t="shared" ref="E116:H116" si="145">E105*E$108</f>
        <v>306.40163256070275</v>
      </c>
      <c r="F116" s="139">
        <f t="shared" si="145"/>
        <v>848.80609416613459</v>
      </c>
      <c r="G116" s="139">
        <f t="shared" si="145"/>
        <v>0</v>
      </c>
      <c r="H116" s="139">
        <f t="shared" si="145"/>
        <v>1.8213280598450521</v>
      </c>
      <c r="I116" s="120">
        <f>I105</f>
        <v>1108</v>
      </c>
      <c r="J116" s="165">
        <f>SUM(E116:H116)</f>
        <v>1157.0290547866823</v>
      </c>
      <c r="K116" s="129">
        <f>I116/J116</f>
        <v>0.95762504443268137</v>
      </c>
      <c r="M116" s="128"/>
      <c r="N116" s="4" t="s">
        <v>14</v>
      </c>
      <c r="O116" s="139">
        <f t="shared" ref="O116:R116" si="146">O105*O$108</f>
        <v>387.01186547005585</v>
      </c>
      <c r="P116" s="139">
        <f t="shared" si="146"/>
        <v>824.46615707962758</v>
      </c>
      <c r="Q116" s="139">
        <f t="shared" si="146"/>
        <v>0</v>
      </c>
      <c r="R116" s="139">
        <f t="shared" si="146"/>
        <v>15.277847447709339</v>
      </c>
      <c r="S116" s="120">
        <f>S105</f>
        <v>1172.7332381057306</v>
      </c>
      <c r="T116" s="165">
        <f>SUM(O116:R116)</f>
        <v>1226.7558699973927</v>
      </c>
      <c r="U116" s="129">
        <f>S116/T116</f>
        <v>0.95596301333224765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1452.7523512222808</v>
      </c>
      <c r="F122" s="159">
        <f t="shared" si="148"/>
        <v>0</v>
      </c>
      <c r="G122" s="159">
        <f t="shared" si="148"/>
        <v>346.28550984396418</v>
      </c>
      <c r="H122" s="158">
        <f t="shared" si="148"/>
        <v>234.76560630021945</v>
      </c>
      <c r="N122" s="150"/>
      <c r="O122" s="160" t="str">
        <f>N36</f>
        <v>A</v>
      </c>
      <c r="P122" s="159">
        <f>O113</f>
        <v>577.56898563980928</v>
      </c>
      <c r="Q122" s="159">
        <f t="shared" ref="Q122:S122" si="149">P113</f>
        <v>0</v>
      </c>
      <c r="R122" s="159">
        <f t="shared" si="149"/>
        <v>950.97430092262834</v>
      </c>
      <c r="S122" s="159">
        <f t="shared" si="149"/>
        <v>619.85132632289572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473.7079058451526</v>
      </c>
      <c r="AA122" s="159">
        <f t="shared" ref="AA122:AC122" si="150">Z47</f>
        <v>0</v>
      </c>
      <c r="AB122" s="159">
        <f t="shared" si="150"/>
        <v>980.53003029411605</v>
      </c>
      <c r="AC122" s="159">
        <f t="shared" si="150"/>
        <v>647.13925340565333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565.79265034643981</v>
      </c>
      <c r="AK122" s="159">
        <f t="shared" ref="AK122:AM122" si="151">AJ58</f>
        <v>0</v>
      </c>
      <c r="AL122" s="159">
        <f t="shared" si="151"/>
        <v>1160.2476383194778</v>
      </c>
      <c r="AM122" s="159">
        <f t="shared" si="151"/>
        <v>766.34375129634918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530.18791312746373</v>
      </c>
      <c r="AU122" s="159">
        <f t="shared" si="147"/>
        <v>0</v>
      </c>
      <c r="AV122" s="159">
        <f t="shared" si="147"/>
        <v>1269.9309635852426</v>
      </c>
      <c r="AW122" s="158">
        <f t="shared" si="147"/>
        <v>862.82028808319956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655.13142933697145</v>
      </c>
      <c r="BE122" s="159">
        <f t="shared" ref="BE122:BG122" si="152">BD58</f>
        <v>0</v>
      </c>
      <c r="BF122" s="159">
        <f t="shared" si="152"/>
        <v>1319.4000362033835</v>
      </c>
      <c r="BG122" s="159">
        <f t="shared" si="152"/>
        <v>872.00396953579991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705.25986502504543</v>
      </c>
      <c r="BO122" s="159">
        <f t="shared" ref="BO122:BQ122" si="153">BN58</f>
        <v>0</v>
      </c>
      <c r="BP122" s="159">
        <f t="shared" si="153"/>
        <v>1408.018739649204</v>
      </c>
      <c r="BQ122" s="159">
        <f t="shared" si="153"/>
        <v>930.89497474506447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394.36079516187954</v>
      </c>
      <c r="G123" s="159">
        <f t="shared" si="148"/>
        <v>704.84775028595539</v>
      </c>
      <c r="H123" s="158">
        <f t="shared" si="148"/>
        <v>871.41306563993544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58.681474974948543</v>
      </c>
      <c r="R123" s="159">
        <f t="shared" si="154"/>
        <v>942.09272704621765</v>
      </c>
      <c r="S123" s="159">
        <f t="shared" si="154"/>
        <v>1119.8013880665437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39.723096527842515</v>
      </c>
      <c r="AB123" s="159">
        <f t="shared" si="155"/>
        <v>901.98321294725531</v>
      </c>
      <c r="AC123" s="159">
        <f t="shared" si="155"/>
        <v>1085.5851542977039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49.630695850380583</v>
      </c>
      <c r="AL123" s="159">
        <f t="shared" si="156"/>
        <v>1108.0832715850943</v>
      </c>
      <c r="AM123" s="159">
        <f t="shared" si="156"/>
        <v>1334.6700725267922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43.403182910440357</v>
      </c>
      <c r="AV123" s="159">
        <f t="shared" si="147"/>
        <v>1169.9616968809478</v>
      </c>
      <c r="AW123" s="158">
        <f t="shared" si="147"/>
        <v>1449.5742850045174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58.328331142078795</v>
      </c>
      <c r="BF123" s="159">
        <f t="shared" si="157"/>
        <v>1264.3601265998254</v>
      </c>
      <c r="BG123" s="159">
        <f t="shared" si="157"/>
        <v>1523.8469773342501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63.23654589852972</v>
      </c>
      <c r="BP123" s="159">
        <f t="shared" si="158"/>
        <v>1351.5011658285521</v>
      </c>
      <c r="BQ123" s="159">
        <f t="shared" si="158"/>
        <v>1629.435867692232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290.84601621701648</v>
      </c>
      <c r="F124" s="159">
        <f t="shared" si="148"/>
        <v>806.83311067198576</v>
      </c>
      <c r="G124" s="159">
        <f t="shared" si="148"/>
        <v>2.8667398700806022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363.43155385209099</v>
      </c>
      <c r="Q124" s="159">
        <f t="shared" si="159"/>
        <v>775.30817396966631</v>
      </c>
      <c r="R124" s="159">
        <f t="shared" si="159"/>
        <v>24.744004285009861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412.3963393475758</v>
      </c>
      <c r="AA124" s="159">
        <f t="shared" si="160"/>
        <v>781.96831096558731</v>
      </c>
      <c r="AB124" s="159">
        <f t="shared" si="160"/>
        <v>35.297789012484429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415.47416290088569</v>
      </c>
      <c r="AK124" s="159">
        <f t="shared" si="161"/>
        <v>793.77026088828791</v>
      </c>
      <c r="AL124" s="159">
        <f t="shared" si="161"/>
        <v>35.230584446813083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447.06605456200595</v>
      </c>
      <c r="AU124" s="159">
        <f t="shared" si="147"/>
        <v>826.32590018996166</v>
      </c>
      <c r="AV124" s="159">
        <f t="shared" si="147"/>
        <v>44.279674522024166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462.99956947920327</v>
      </c>
      <c r="BE124" s="159">
        <f t="shared" si="162"/>
        <v>894.78119577251459</v>
      </c>
      <c r="BF124" s="159">
        <f t="shared" si="162"/>
        <v>38.557696360191891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489.44749045476487</v>
      </c>
      <c r="BO124" s="159">
        <f t="shared" si="163"/>
        <v>951.03506907334793</v>
      </c>
      <c r="BP124" s="159">
        <f t="shared" si="163"/>
        <v>40.406181127576893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306.40163256070275</v>
      </c>
      <c r="F125" s="154">
        <f t="shared" si="148"/>
        <v>848.80609416613459</v>
      </c>
      <c r="G125" s="154">
        <f t="shared" si="148"/>
        <v>0</v>
      </c>
      <c r="H125" s="153">
        <f t="shared" si="148"/>
        <v>1.8213280598450521</v>
      </c>
      <c r="N125" s="152"/>
      <c r="O125" s="155" t="str">
        <f>N39</f>
        <v>D</v>
      </c>
      <c r="P125" s="159">
        <f t="shared" ref="P125:S125" si="164">O116</f>
        <v>387.01186547005585</v>
      </c>
      <c r="Q125" s="159">
        <f t="shared" si="164"/>
        <v>824.46615707962758</v>
      </c>
      <c r="R125" s="159">
        <f t="shared" si="164"/>
        <v>0</v>
      </c>
      <c r="S125" s="159">
        <f t="shared" si="164"/>
        <v>15.277847447709339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441.90815976922761</v>
      </c>
      <c r="AA125" s="159">
        <f t="shared" si="165"/>
        <v>836.76439853081274</v>
      </c>
      <c r="AB125" s="159">
        <f t="shared" si="165"/>
        <v>0</v>
      </c>
      <c r="AC125" s="159">
        <f t="shared" si="165"/>
        <v>22.20615413379133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445.39648459100073</v>
      </c>
      <c r="AK125" s="159">
        <f t="shared" si="166"/>
        <v>849.75632994918169</v>
      </c>
      <c r="AL125" s="159">
        <f t="shared" si="166"/>
        <v>0</v>
      </c>
      <c r="AM125" s="159">
        <f t="shared" si="166"/>
        <v>22.190511972202255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481.13606946622008</v>
      </c>
      <c r="AU125" s="154">
        <f t="shared" si="147"/>
        <v>888.06429040891362</v>
      </c>
      <c r="AV125" s="154">
        <f t="shared" si="147"/>
        <v>0</v>
      </c>
      <c r="AW125" s="153">
        <f t="shared" si="147"/>
        <v>28.801337748685579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498.44704699021139</v>
      </c>
      <c r="BE125" s="159">
        <f t="shared" si="167"/>
        <v>961.94913848346516</v>
      </c>
      <c r="BF125" s="159">
        <f t="shared" si="167"/>
        <v>0</v>
      </c>
      <c r="BG125" s="159">
        <f t="shared" si="167"/>
        <v>24.404126805505918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528.01735012906579</v>
      </c>
      <c r="BO125" s="159">
        <f t="shared" si="168"/>
        <v>1024.5553844032913</v>
      </c>
      <c r="BP125" s="159">
        <f t="shared" si="168"/>
        <v>0</v>
      </c>
      <c r="BQ125" s="159">
        <f t="shared" si="168"/>
        <v>25.636216339314945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1.2547646749089364E-85</v>
      </c>
      <c r="F134" s="130" t="e">
        <f t="shared" si="169"/>
        <v>#DIV/0!</v>
      </c>
      <c r="G134" s="148">
        <f t="shared" si="169"/>
        <v>346.28550984396418</v>
      </c>
      <c r="H134" s="148">
        <f t="shared" si="169"/>
        <v>234.76560630021945</v>
      </c>
      <c r="N134" s="130" t="s">
        <v>11</v>
      </c>
      <c r="O134" s="130">
        <f t="shared" ref="O134:R137" si="170">O129*P122</f>
        <v>4.9885526593302586E-86</v>
      </c>
      <c r="P134" s="130" t="e">
        <f t="shared" si="170"/>
        <v>#DIV/0!</v>
      </c>
      <c r="Q134" s="148">
        <f t="shared" si="170"/>
        <v>950.97430092262834</v>
      </c>
      <c r="R134" s="148">
        <f t="shared" si="170"/>
        <v>619.85132632289572</v>
      </c>
      <c r="W134" s="130" t="s">
        <v>11</v>
      </c>
      <c r="X134" s="130">
        <f t="shared" ref="X134:AA137" si="171">X129*Z122</f>
        <v>4.0914884493526454E-86</v>
      </c>
      <c r="Y134" s="130" t="e">
        <f t="shared" si="171"/>
        <v>#DIV/0!</v>
      </c>
      <c r="Z134" s="148">
        <f t="shared" si="171"/>
        <v>980.53003029411605</v>
      </c>
      <c r="AA134" s="148">
        <f t="shared" si="171"/>
        <v>647.13925340565333</v>
      </c>
      <c r="AG134" s="130" t="s">
        <v>11</v>
      </c>
      <c r="AH134" s="130">
        <f t="shared" ref="AH134:AK137" si="172">AH129*AJ122</f>
        <v>4.8868386300012327E-86</v>
      </c>
      <c r="AI134" s="130" t="e">
        <f t="shared" si="172"/>
        <v>#DIV/0!</v>
      </c>
      <c r="AJ134" s="148">
        <f t="shared" si="172"/>
        <v>1160.2476383194778</v>
      </c>
      <c r="AK134" s="148">
        <f t="shared" si="172"/>
        <v>766.34375129634918</v>
      </c>
      <c r="AQ134" s="130" t="s">
        <v>11</v>
      </c>
      <c r="AR134" s="130">
        <f t="shared" ref="AR134:AU137" si="173">AR129*AT122</f>
        <v>4.5793150077940577E-86</v>
      </c>
      <c r="AS134" s="130" t="e">
        <f t="shared" si="173"/>
        <v>#DIV/0!</v>
      </c>
      <c r="AT134" s="148">
        <f t="shared" si="173"/>
        <v>1269.9309635852426</v>
      </c>
      <c r="AU134" s="148">
        <f t="shared" si="173"/>
        <v>862.82028808319956</v>
      </c>
      <c r="BA134" s="130" t="s">
        <v>11</v>
      </c>
      <c r="BB134" s="130">
        <f t="shared" ref="BB134:BE137" si="174">BB129*BD122</f>
        <v>5.6584714818255685E-86</v>
      </c>
      <c r="BC134" s="130" t="e">
        <f t="shared" si="174"/>
        <v>#DIV/0!</v>
      </c>
      <c r="BD134" s="148">
        <f t="shared" si="174"/>
        <v>1319.4000362033835</v>
      </c>
      <c r="BE134" s="148">
        <f t="shared" si="174"/>
        <v>872.00396953579991</v>
      </c>
      <c r="BK134" s="130" t="s">
        <v>11</v>
      </c>
      <c r="BL134" s="130">
        <f t="shared" ref="BL134:BO137" si="175">BL129*BN122</f>
        <v>6.091438534034563E-86</v>
      </c>
      <c r="BM134" s="130" t="e">
        <f t="shared" si="175"/>
        <v>#DIV/0!</v>
      </c>
      <c r="BN134" s="148">
        <f t="shared" si="175"/>
        <v>1408.018739649204</v>
      </c>
      <c r="BO134" s="148">
        <f t="shared" si="175"/>
        <v>930.89497474506447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3.4061551820707612E-86</v>
      </c>
      <c r="G135" s="148">
        <f t="shared" si="169"/>
        <v>704.84775028595539</v>
      </c>
      <c r="H135" s="148">
        <f t="shared" si="169"/>
        <v>871.41306563993544</v>
      </c>
      <c r="N135" s="130" t="s">
        <v>12</v>
      </c>
      <c r="O135" s="130" t="e">
        <f t="shared" si="170"/>
        <v>#DIV/0!</v>
      </c>
      <c r="P135" s="130">
        <f t="shared" si="170"/>
        <v>5.0684097539520758E-87</v>
      </c>
      <c r="Q135" s="148">
        <f t="shared" si="170"/>
        <v>942.09272704621765</v>
      </c>
      <c r="R135" s="148">
        <f t="shared" si="170"/>
        <v>1119.8013880665437</v>
      </c>
      <c r="W135" s="130" t="s">
        <v>12</v>
      </c>
      <c r="X135" s="130" t="e">
        <f t="shared" si="171"/>
        <v>#DIV/0!</v>
      </c>
      <c r="Y135" s="130">
        <f t="shared" si="171"/>
        <v>3.4309452852854669E-87</v>
      </c>
      <c r="Z135" s="148">
        <f t="shared" si="171"/>
        <v>901.98321294725531</v>
      </c>
      <c r="AA135" s="148">
        <f t="shared" si="171"/>
        <v>1085.5851542977039</v>
      </c>
      <c r="AG135" s="130" t="s">
        <v>12</v>
      </c>
      <c r="AH135" s="130" t="e">
        <f t="shared" si="172"/>
        <v>#DIV/0!</v>
      </c>
      <c r="AI135" s="130">
        <f t="shared" si="172"/>
        <v>4.2866799624734265E-87</v>
      </c>
      <c r="AJ135" s="148">
        <f t="shared" si="172"/>
        <v>1108.0832715850943</v>
      </c>
      <c r="AK135" s="148">
        <f t="shared" si="172"/>
        <v>1334.6700725267922</v>
      </c>
      <c r="AQ135" s="130" t="s">
        <v>12</v>
      </c>
      <c r="AR135" s="130" t="e">
        <f t="shared" si="173"/>
        <v>#DIV/0!</v>
      </c>
      <c r="AS135" s="130">
        <f t="shared" si="173"/>
        <v>3.7488000379975936E-87</v>
      </c>
      <c r="AT135" s="148">
        <f t="shared" si="173"/>
        <v>1169.9616968809478</v>
      </c>
      <c r="AU135" s="148">
        <f t="shared" si="173"/>
        <v>1449.5742850045174</v>
      </c>
      <c r="BA135" s="130" t="s">
        <v>12</v>
      </c>
      <c r="BB135" s="130" t="e">
        <f t="shared" si="174"/>
        <v>#DIV/0!</v>
      </c>
      <c r="BC135" s="130">
        <f t="shared" si="174"/>
        <v>5.0379081749132191E-87</v>
      </c>
      <c r="BD135" s="148">
        <f t="shared" si="174"/>
        <v>1264.3601265998254</v>
      </c>
      <c r="BE135" s="148">
        <f t="shared" si="174"/>
        <v>1523.8469773342501</v>
      </c>
      <c r="BK135" s="130" t="s">
        <v>12</v>
      </c>
      <c r="BL135" s="130" t="e">
        <f t="shared" si="175"/>
        <v>#DIV/0!</v>
      </c>
      <c r="BM135" s="130">
        <f t="shared" si="175"/>
        <v>5.461838274773651E-87</v>
      </c>
      <c r="BN135" s="148">
        <f t="shared" si="175"/>
        <v>1351.5011658285521</v>
      </c>
      <c r="BO135" s="148">
        <f t="shared" si="175"/>
        <v>1629.435867692232</v>
      </c>
    </row>
    <row r="136" spans="4:67" x14ac:dyDescent="0.3">
      <c r="D136" s="130" t="s">
        <v>13</v>
      </c>
      <c r="E136" s="148">
        <f t="shared" si="169"/>
        <v>290.84601621701648</v>
      </c>
      <c r="F136" s="148">
        <f t="shared" si="169"/>
        <v>806.83311067198576</v>
      </c>
      <c r="G136" s="130">
        <f t="shared" si="169"/>
        <v>2.4760475645444649E-88</v>
      </c>
      <c r="H136" s="130" t="e">
        <f t="shared" si="169"/>
        <v>#DIV/0!</v>
      </c>
      <c r="N136" s="130" t="s">
        <v>13</v>
      </c>
      <c r="O136" s="148">
        <f t="shared" si="170"/>
        <v>363.43155385209099</v>
      </c>
      <c r="P136" s="148">
        <f t="shared" si="170"/>
        <v>775.30817396966631</v>
      </c>
      <c r="Q136" s="130">
        <f t="shared" si="170"/>
        <v>2.1371779206898831E-87</v>
      </c>
      <c r="R136" s="130" t="e">
        <f t="shared" si="170"/>
        <v>#DIV/0!</v>
      </c>
      <c r="W136" s="130" t="s">
        <v>13</v>
      </c>
      <c r="X136" s="148">
        <f t="shared" si="171"/>
        <v>412.3963393475758</v>
      </c>
      <c r="Y136" s="148">
        <f t="shared" si="171"/>
        <v>781.96831096558731</v>
      </c>
      <c r="Z136" s="130">
        <f t="shared" si="171"/>
        <v>3.04872463073216E-87</v>
      </c>
      <c r="AA136" s="130" t="e">
        <f t="shared" si="171"/>
        <v>#DIV/0!</v>
      </c>
      <c r="AG136" s="130" t="s">
        <v>13</v>
      </c>
      <c r="AH136" s="148">
        <f t="shared" si="172"/>
        <v>415.47416290088569</v>
      </c>
      <c r="AI136" s="148">
        <f t="shared" si="172"/>
        <v>793.77026088828791</v>
      </c>
      <c r="AJ136" s="130">
        <f t="shared" si="172"/>
        <v>3.0429200684524255E-87</v>
      </c>
      <c r="AK136" s="130" t="e">
        <f t="shared" si="172"/>
        <v>#DIV/0!</v>
      </c>
      <c r="AQ136" s="130" t="s">
        <v>13</v>
      </c>
      <c r="AR136" s="148">
        <f t="shared" si="173"/>
        <v>447.06605456200595</v>
      </c>
      <c r="AS136" s="148">
        <f t="shared" si="173"/>
        <v>826.32590018996166</v>
      </c>
      <c r="AT136" s="130">
        <f t="shared" si="173"/>
        <v>3.8245039741257337E-87</v>
      </c>
      <c r="AU136" s="130" t="e">
        <f t="shared" si="173"/>
        <v>#DIV/0!</v>
      </c>
      <c r="BA136" s="130" t="s">
        <v>13</v>
      </c>
      <c r="BB136" s="148">
        <f t="shared" si="174"/>
        <v>462.99956947920327</v>
      </c>
      <c r="BC136" s="148">
        <f t="shared" si="174"/>
        <v>894.78119577251459</v>
      </c>
      <c r="BD136" s="130">
        <f t="shared" si="174"/>
        <v>3.3302878703261565E-87</v>
      </c>
      <c r="BE136" s="130" t="e">
        <f t="shared" si="174"/>
        <v>#DIV/0!</v>
      </c>
      <c r="BK136" s="130" t="s">
        <v>13</v>
      </c>
      <c r="BL136" s="148">
        <f t="shared" si="175"/>
        <v>489.44749045476487</v>
      </c>
      <c r="BM136" s="148">
        <f t="shared" si="175"/>
        <v>951.03506907334793</v>
      </c>
      <c r="BN136" s="130">
        <f t="shared" si="175"/>
        <v>3.4899443586650336E-87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306.40163256070275</v>
      </c>
      <c r="F137" s="148">
        <f t="shared" si="169"/>
        <v>848.80609416613459</v>
      </c>
      <c r="G137" s="130" t="e">
        <f t="shared" si="169"/>
        <v>#DIV/0!</v>
      </c>
      <c r="H137" s="130">
        <f t="shared" si="169"/>
        <v>1.5731092150642326E-88</v>
      </c>
      <c r="N137" s="130" t="s">
        <v>14</v>
      </c>
      <c r="O137" s="148">
        <f t="shared" si="170"/>
        <v>387.01186547005585</v>
      </c>
      <c r="P137" s="148">
        <f t="shared" si="170"/>
        <v>824.46615707962758</v>
      </c>
      <c r="Q137" s="130" t="e">
        <f t="shared" si="170"/>
        <v>#DIV/0!</v>
      </c>
      <c r="R137" s="130">
        <f t="shared" si="170"/>
        <v>1.3195713137138938E-87</v>
      </c>
      <c r="W137" s="130" t="s">
        <v>14</v>
      </c>
      <c r="X137" s="148">
        <f t="shared" si="171"/>
        <v>441.90815976922761</v>
      </c>
      <c r="Y137" s="148">
        <f t="shared" si="171"/>
        <v>836.76439853081274</v>
      </c>
      <c r="Z137" s="130" t="e">
        <f t="shared" si="171"/>
        <v>#DIV/0!</v>
      </c>
      <c r="AA137" s="130">
        <f t="shared" si="171"/>
        <v>1.9179798779345504E-87</v>
      </c>
      <c r="AG137" s="130" t="s">
        <v>14</v>
      </c>
      <c r="AH137" s="148">
        <f t="shared" si="172"/>
        <v>445.39648459100073</v>
      </c>
      <c r="AI137" s="148">
        <f t="shared" si="172"/>
        <v>849.75632994918169</v>
      </c>
      <c r="AJ137" s="130" t="e">
        <f t="shared" si="172"/>
        <v>#DIV/0!</v>
      </c>
      <c r="AK137" s="130">
        <f t="shared" si="172"/>
        <v>1.9166288402449761E-87</v>
      </c>
      <c r="AQ137" s="130" t="s">
        <v>14</v>
      </c>
      <c r="AR137" s="148">
        <f t="shared" si="173"/>
        <v>481.13606946622008</v>
      </c>
      <c r="AS137" s="148">
        <f t="shared" si="173"/>
        <v>888.06429040891362</v>
      </c>
      <c r="AT137" s="130" t="e">
        <f t="shared" si="173"/>
        <v>#DIV/0!</v>
      </c>
      <c r="AU137" s="130">
        <f t="shared" si="173"/>
        <v>2.4876160872681626E-87</v>
      </c>
      <c r="BA137" s="130" t="s">
        <v>14</v>
      </c>
      <c r="BB137" s="148">
        <f t="shared" si="174"/>
        <v>498.44704699021139</v>
      </c>
      <c r="BC137" s="148">
        <f t="shared" si="174"/>
        <v>961.94913848346516</v>
      </c>
      <c r="BD137" s="130" t="e">
        <f t="shared" si="174"/>
        <v>#DIV/0!</v>
      </c>
      <c r="BE137" s="130">
        <f t="shared" si="174"/>
        <v>2.1078221771097866E-87</v>
      </c>
      <c r="BK137" s="130" t="s">
        <v>14</v>
      </c>
      <c r="BL137" s="148">
        <f t="shared" si="175"/>
        <v>528.01735012906579</v>
      </c>
      <c r="BM137" s="148">
        <f t="shared" si="175"/>
        <v>1024.5553844032913</v>
      </c>
      <c r="BN137" s="130" t="e">
        <f t="shared" si="175"/>
        <v>#DIV/0!</v>
      </c>
      <c r="BO137" s="130">
        <f t="shared" si="175"/>
        <v>2.21423965577006E-87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2.6273709156582924E-74</v>
      </c>
      <c r="H140" s="130">
        <f>'Mode Choice Q'!O38</f>
        <v>4.4617038862078989E-73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2.1054037776218677E-56</v>
      </c>
      <c r="H141" s="130">
        <f>'Mode Choice Q'!O39</f>
        <v>3.1791605150327215E-58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3.9801566260712847E-69</v>
      </c>
      <c r="F142" s="130">
        <f>'Mode Choice Q'!M40</f>
        <v>2.1054037776218677E-56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6.0100380381881282E-71</v>
      </c>
      <c r="F143" s="130">
        <f>'Mode Choice Q'!M41</f>
        <v>3.1791605150327215E-58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1.0015567228881996E-4</v>
      </c>
      <c r="F145" s="130" t="e">
        <f t="shared" si="176"/>
        <v>#DIV/0!</v>
      </c>
      <c r="G145" s="217">
        <f t="shared" si="176"/>
        <v>9.0982047707793473E-72</v>
      </c>
      <c r="H145" s="130">
        <f t="shared" si="176"/>
        <v>1.0474546179776426E-70</v>
      </c>
      <c r="N145" s="130" t="s">
        <v>11</v>
      </c>
      <c r="O145" s="130">
        <f t="shared" ref="O145:R148" si="177">O140*P122</f>
        <v>3.9818768836448401E-5</v>
      </c>
      <c r="P145" s="130" t="e">
        <f t="shared" si="177"/>
        <v>#DIV/0!</v>
      </c>
      <c r="Q145" s="149">
        <f t="shared" si="177"/>
        <v>2.9333198918018735E-84</v>
      </c>
      <c r="R145" s="130">
        <f t="shared" si="177"/>
        <v>1.9119572670877628E-84</v>
      </c>
      <c r="W145" s="130" t="s">
        <v>11</v>
      </c>
      <c r="X145" s="130">
        <f t="shared" ref="X145:AA148" si="178">X140*Z122</f>
        <v>3.2658376865494369E-5</v>
      </c>
      <c r="Y145" s="130" t="e">
        <f t="shared" si="178"/>
        <v>#DIV/0!</v>
      </c>
      <c r="Z145" s="149">
        <f t="shared" si="178"/>
        <v>3.0244857716768458E-84</v>
      </c>
      <c r="AA145" s="130">
        <f t="shared" si="178"/>
        <v>1.9961280162239212E-84</v>
      </c>
      <c r="AG145" s="130" t="s">
        <v>11</v>
      </c>
      <c r="AH145" s="130">
        <f t="shared" ref="AH145:AK148" si="179">AH140*AJ122</f>
        <v>3.9006884569034461E-5</v>
      </c>
      <c r="AI145" s="130" t="e">
        <f t="shared" si="179"/>
        <v>#DIV/0!</v>
      </c>
      <c r="AJ145" s="149">
        <f t="shared" si="179"/>
        <v>3.5788322287960233E-84</v>
      </c>
      <c r="AK145" s="130">
        <f t="shared" si="179"/>
        <v>2.3638192614192859E-84</v>
      </c>
      <c r="AQ145" s="130" t="s">
        <v>11</v>
      </c>
      <c r="AR145" s="130">
        <f t="shared" ref="AR145:AU148" si="180">AR140*AT122</f>
        <v>3.6552222293091125E-5</v>
      </c>
      <c r="AS145" s="130" t="e">
        <f t="shared" si="180"/>
        <v>#DIV/0!</v>
      </c>
      <c r="AT145" s="149">
        <f t="shared" si="180"/>
        <v>3.9171550199470529E-84</v>
      </c>
      <c r="AU145" s="130">
        <f t="shared" si="180"/>
        <v>2.6614051627148964E-84</v>
      </c>
      <c r="BA145" s="130" t="s">
        <v>11</v>
      </c>
      <c r="BB145" s="130">
        <f t="shared" ref="BB145:BE148" si="181">BB140*BD122</f>
        <v>4.5166079881112759E-5</v>
      </c>
      <c r="BC145" s="130" t="e">
        <f t="shared" si="181"/>
        <v>#DIV/0!</v>
      </c>
      <c r="BD145" s="149">
        <f t="shared" si="181"/>
        <v>4.0697444375569724E-84</v>
      </c>
      <c r="BE145" s="130">
        <f t="shared" si="181"/>
        <v>2.6897326111630288E-84</v>
      </c>
      <c r="BK145" s="130" t="s">
        <v>11</v>
      </c>
      <c r="BL145" s="130">
        <f t="shared" ref="BL145:BO148" si="182">BL140*BN122</f>
        <v>4.8622035173769336E-5</v>
      </c>
      <c r="BM145" s="130" t="e">
        <f t="shared" si="182"/>
        <v>#DIV/0!</v>
      </c>
      <c r="BN145" s="149">
        <f t="shared" si="182"/>
        <v>4.3430925241993952E-84</v>
      </c>
      <c r="BO145" s="130">
        <f t="shared" si="182"/>
        <v>2.8713843727941753E-84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2.7188027285283866E-5</v>
      </c>
      <c r="G146" s="130">
        <f t="shared" si="176"/>
        <v>1.4839891161003255E-53</v>
      </c>
      <c r="H146" s="130">
        <f t="shared" si="176"/>
        <v>2.7703620105661001E-55</v>
      </c>
      <c r="N146" s="130" t="s">
        <v>12</v>
      </c>
      <c r="O146" s="130" t="e">
        <f t="shared" si="177"/>
        <v>#DIV/0!</v>
      </c>
      <c r="P146" s="130">
        <f t="shared" si="177"/>
        <v>4.0456190431016359E-6</v>
      </c>
      <c r="Q146" s="130">
        <f t="shared" si="177"/>
        <v>7.8407666030281967E-85</v>
      </c>
      <c r="R146" s="130">
        <f t="shared" si="177"/>
        <v>9.3197846385094064E-85</v>
      </c>
      <c r="W146" s="130" t="s">
        <v>12</v>
      </c>
      <c r="X146" s="130" t="e">
        <f t="shared" si="178"/>
        <v>#DIV/0!</v>
      </c>
      <c r="Y146" s="130">
        <f t="shared" si="178"/>
        <v>2.7385902592361531E-6</v>
      </c>
      <c r="Z146" s="130">
        <f t="shared" si="178"/>
        <v>7.5069466619732817E-85</v>
      </c>
      <c r="AA146" s="130">
        <f t="shared" si="178"/>
        <v>9.0350127733690396E-85</v>
      </c>
      <c r="AG146" s="130" t="s">
        <v>12</v>
      </c>
      <c r="AH146" s="130" t="e">
        <f t="shared" si="179"/>
        <v>#DIV/0!</v>
      </c>
      <c r="AI146" s="130">
        <f t="shared" si="179"/>
        <v>3.4216401060198655E-6</v>
      </c>
      <c r="AJ146" s="130">
        <f t="shared" si="179"/>
        <v>9.2222581278800171E-85</v>
      </c>
      <c r="AK146" s="130">
        <f t="shared" si="179"/>
        <v>1.1108074853247334E-84</v>
      </c>
      <c r="AQ146" s="130" t="s">
        <v>12</v>
      </c>
      <c r="AR146" s="130" t="e">
        <f t="shared" si="180"/>
        <v>#DIV/0!</v>
      </c>
      <c r="AS146" s="130">
        <f t="shared" si="180"/>
        <v>2.9923028245057327E-6</v>
      </c>
      <c r="AT146" s="130">
        <f t="shared" si="180"/>
        <v>9.7372544510433323E-85</v>
      </c>
      <c r="AU146" s="130">
        <f t="shared" si="180"/>
        <v>1.2064389540621418E-84</v>
      </c>
      <c r="BA146" s="130" t="s">
        <v>12</v>
      </c>
      <c r="BB146" s="130" t="e">
        <f t="shared" si="181"/>
        <v>#DIV/0!</v>
      </c>
      <c r="BC146" s="130">
        <f t="shared" si="181"/>
        <v>4.0212725961893577E-6</v>
      </c>
      <c r="BD146" s="130">
        <f t="shared" si="181"/>
        <v>1.0522905410730414E-84</v>
      </c>
      <c r="BE146" s="130">
        <f t="shared" si="181"/>
        <v>1.2682539780844416E-84</v>
      </c>
      <c r="BK146" s="130" t="s">
        <v>12</v>
      </c>
      <c r="BL146" s="130" t="e">
        <f t="shared" si="182"/>
        <v>#DIV/0!</v>
      </c>
      <c r="BM146" s="130">
        <f t="shared" si="182"/>
        <v>4.3596548044553784E-6</v>
      </c>
      <c r="BN146" s="130">
        <f t="shared" si="182"/>
        <v>1.1248155198275214E-84</v>
      </c>
      <c r="BO146" s="130">
        <f t="shared" si="182"/>
        <v>1.3561325723461139E-84</v>
      </c>
    </row>
    <row r="147" spans="4:67" x14ac:dyDescent="0.3">
      <c r="D147" s="130" t="s">
        <v>13</v>
      </c>
      <c r="E147" s="130">
        <f t="shared" si="176"/>
        <v>1.1576126986125944E-66</v>
      </c>
      <c r="F147" s="130">
        <f t="shared" si="176"/>
        <v>1.6987094791192014E-53</v>
      </c>
      <c r="G147" s="130">
        <f t="shared" si="176"/>
        <v>1.9763881897937866E-7</v>
      </c>
      <c r="H147" s="130" t="e">
        <f t="shared" si="176"/>
        <v>#DIV/0!</v>
      </c>
      <c r="N147" s="130" t="s">
        <v>13</v>
      </c>
      <c r="O147" s="130">
        <f t="shared" si="177"/>
        <v>1.1210197848548775E-84</v>
      </c>
      <c r="P147" s="130">
        <f t="shared" si="177"/>
        <v>6.4526667736581602E-85</v>
      </c>
      <c r="Q147" s="130">
        <f t="shared" si="177"/>
        <v>1.7059014788016097E-6</v>
      </c>
      <c r="R147" s="130" t="e">
        <f t="shared" si="177"/>
        <v>#DIV/0!</v>
      </c>
      <c r="W147" s="130" t="s">
        <v>13</v>
      </c>
      <c r="X147" s="130">
        <f t="shared" si="178"/>
        <v>1.2720537078035516E-84</v>
      </c>
      <c r="Y147" s="130">
        <f t="shared" si="178"/>
        <v>6.508097176876471E-85</v>
      </c>
      <c r="Z147" s="130">
        <f t="shared" si="178"/>
        <v>2.4335006485309621E-6</v>
      </c>
      <c r="AA147" s="130" t="e">
        <f t="shared" si="178"/>
        <v>#DIV/0!</v>
      </c>
      <c r="AG147" s="130" t="s">
        <v>13</v>
      </c>
      <c r="AH147" s="130">
        <f t="shared" si="179"/>
        <v>1.2815473829150883E-84</v>
      </c>
      <c r="AI147" s="130">
        <f t="shared" si="179"/>
        <v>6.6063214091074689E-85</v>
      </c>
      <c r="AJ147" s="130">
        <f t="shared" si="179"/>
        <v>2.4288674304535459E-6</v>
      </c>
      <c r="AK147" s="130" t="e">
        <f t="shared" si="179"/>
        <v>#DIV/0!</v>
      </c>
      <c r="AQ147" s="130" t="s">
        <v>13</v>
      </c>
      <c r="AR147" s="130">
        <f t="shared" si="180"/>
        <v>1.3789938902910572E-84</v>
      </c>
      <c r="AS147" s="130">
        <f t="shared" si="180"/>
        <v>6.8772726244693866E-85</v>
      </c>
      <c r="AT147" s="130">
        <f t="shared" si="180"/>
        <v>3.0527299210716607E-6</v>
      </c>
      <c r="AU147" s="130" t="e">
        <f t="shared" si="180"/>
        <v>#DIV/0!</v>
      </c>
      <c r="BA147" s="130" t="s">
        <v>13</v>
      </c>
      <c r="BB147" s="130">
        <f t="shared" si="181"/>
        <v>1.4281414815641251E-84</v>
      </c>
      <c r="BC147" s="130">
        <f t="shared" si="181"/>
        <v>7.4470063459969634E-85</v>
      </c>
      <c r="BD147" s="130">
        <f t="shared" si="181"/>
        <v>2.6582452250819507E-6</v>
      </c>
      <c r="BE147" s="130" t="e">
        <f t="shared" si="181"/>
        <v>#DIV/0!</v>
      </c>
      <c r="BK147" s="130" t="s">
        <v>13</v>
      </c>
      <c r="BL147" s="130">
        <f t="shared" si="182"/>
        <v>1.5097211968299857E-84</v>
      </c>
      <c r="BM147" s="130">
        <f t="shared" si="182"/>
        <v>7.9151911418302454E-85</v>
      </c>
      <c r="BN147" s="130">
        <f t="shared" si="182"/>
        <v>2.7856834869696857E-6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1.8414854666527657E-68</v>
      </c>
      <c r="F148" s="130">
        <f t="shared" si="176"/>
        <v>2.6984908194921212E-55</v>
      </c>
      <c r="G148" s="130" t="e">
        <f t="shared" si="176"/>
        <v>#DIV/0!</v>
      </c>
      <c r="H148" s="130">
        <f t="shared" si="176"/>
        <v>1.2556602378842915E-7</v>
      </c>
      <c r="N148" s="130" t="s">
        <v>14</v>
      </c>
      <c r="O148" s="130">
        <f t="shared" si="177"/>
        <v>1.1937542394629109E-84</v>
      </c>
      <c r="P148" s="130">
        <f t="shared" si="177"/>
        <v>6.861794517855149E-85</v>
      </c>
      <c r="Q148" s="130" t="e">
        <f t="shared" si="177"/>
        <v>#DIV/0!</v>
      </c>
      <c r="R148" s="130">
        <f t="shared" si="177"/>
        <v>1.0532855658185307E-6</v>
      </c>
      <c r="W148" s="130" t="s">
        <v>14</v>
      </c>
      <c r="X148" s="130">
        <f t="shared" si="178"/>
        <v>1.3630841486915216E-84</v>
      </c>
      <c r="Y148" s="130">
        <f t="shared" si="178"/>
        <v>6.9641492416292763E-85</v>
      </c>
      <c r="Z148" s="130" t="e">
        <f t="shared" si="178"/>
        <v>#DIV/0!</v>
      </c>
      <c r="AA148" s="130">
        <f t="shared" si="178"/>
        <v>1.5309369792778474E-6</v>
      </c>
      <c r="AG148" s="130" t="s">
        <v>14</v>
      </c>
      <c r="AH148" s="130">
        <f t="shared" si="179"/>
        <v>1.3738440320856848E-84</v>
      </c>
      <c r="AI148" s="130">
        <f t="shared" si="179"/>
        <v>7.0722773473342922E-85</v>
      </c>
      <c r="AJ148" s="130" t="e">
        <f t="shared" si="179"/>
        <v>#DIV/0!</v>
      </c>
      <c r="AK148" s="130">
        <f t="shared" si="179"/>
        <v>1.5298585771615569E-6</v>
      </c>
      <c r="AQ148" s="130" t="s">
        <v>14</v>
      </c>
      <c r="AR148" s="130">
        <f t="shared" si="180"/>
        <v>1.4840842721610597E-84</v>
      </c>
      <c r="AS148" s="130">
        <f t="shared" si="180"/>
        <v>7.3911034759941885E-85</v>
      </c>
      <c r="AT148" s="130" t="e">
        <f t="shared" si="180"/>
        <v>#DIV/0!</v>
      </c>
      <c r="AU148" s="130">
        <f t="shared" si="180"/>
        <v>1.9856222174481318E-6</v>
      </c>
      <c r="BA148" s="130" t="s">
        <v>14</v>
      </c>
      <c r="BB148" s="130">
        <f t="shared" si="181"/>
        <v>1.5374807042921844E-84</v>
      </c>
      <c r="BC148" s="130">
        <f t="shared" si="181"/>
        <v>8.0060258001151947E-85</v>
      </c>
      <c r="BD148" s="130" t="e">
        <f t="shared" si="181"/>
        <v>#DIV/0!</v>
      </c>
      <c r="BE148" s="130">
        <f t="shared" si="181"/>
        <v>1.6824696410028914E-6</v>
      </c>
      <c r="BK148" s="130" t="s">
        <v>14</v>
      </c>
      <c r="BL148" s="130">
        <f t="shared" si="182"/>
        <v>1.6286915375604014E-84</v>
      </c>
      <c r="BM148" s="130">
        <f t="shared" si="182"/>
        <v>8.5270795648419671E-85</v>
      </c>
      <c r="BN148" s="130" t="e">
        <f t="shared" si="182"/>
        <v>#DIV/0!</v>
      </c>
      <c r="BO148" s="130">
        <f t="shared" si="182"/>
        <v>1.7674123743427053E-6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1.0703899658897566E-49</v>
      </c>
      <c r="H151" s="130">
        <f>'Mode Choice Q'!T38</f>
        <v>1.8176965582233717E-48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1.2266684138977127E-34</v>
      </c>
      <c r="H152" s="130">
        <f>'Mode Choice Q'!T39</f>
        <v>1.852269777394608E-36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1.621514377671681E-44</v>
      </c>
      <c r="F153" s="130">
        <f>'Mode Choice Q'!R40</f>
        <v>1.2266684138977127E-34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2.4484873347547539E-46</v>
      </c>
      <c r="F154" s="130">
        <f>'Mode Choice Q'!R41</f>
        <v>1.852269777394608E-36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1452.7522510666086</v>
      </c>
      <c r="F156" s="130" t="e">
        <f t="shared" si="183"/>
        <v>#DIV/0!</v>
      </c>
      <c r="G156" s="130">
        <f t="shared" si="183"/>
        <v>3.7066053506999779E-47</v>
      </c>
      <c r="H156" s="130">
        <f t="shared" si="183"/>
        <v>4.2673263456113201E-46</v>
      </c>
      <c r="N156" s="130" t="s">
        <v>11</v>
      </c>
      <c r="O156" s="148">
        <f t="shared" ref="O156:R159" si="184">O151*P122</f>
        <v>577.56894582104042</v>
      </c>
      <c r="P156" s="130" t="e">
        <f t="shared" si="184"/>
        <v>#DIV/0!</v>
      </c>
      <c r="Q156" s="130">
        <f t="shared" si="184"/>
        <v>1.1950334687110101E-59</v>
      </c>
      <c r="R156" s="130">
        <f t="shared" si="184"/>
        <v>7.7893070281931567E-60</v>
      </c>
      <c r="W156" s="130" t="s">
        <v>11</v>
      </c>
      <c r="X156" s="148">
        <f t="shared" ref="X156:AA159" si="185">X151*Z122</f>
        <v>473.70787318677571</v>
      </c>
      <c r="Y156" s="130" t="e">
        <f t="shared" si="185"/>
        <v>#DIV/0!</v>
      </c>
      <c r="Z156" s="130">
        <f t="shared" si="185"/>
        <v>1.232174415376788E-59</v>
      </c>
      <c r="AA156" s="130">
        <f t="shared" si="185"/>
        <v>8.132218357384734E-60</v>
      </c>
      <c r="AG156" s="130" t="s">
        <v>11</v>
      </c>
      <c r="AH156" s="148">
        <f t="shared" ref="AH156:AK159" si="186">AH151*AJ122</f>
        <v>565.79261133955526</v>
      </c>
      <c r="AI156" s="130" t="e">
        <f t="shared" si="186"/>
        <v>#DIV/0!</v>
      </c>
      <c r="AJ156" s="130">
        <f t="shared" si="186"/>
        <v>1.4580149625909735E-59</v>
      </c>
      <c r="AK156" s="130">
        <f t="shared" si="186"/>
        <v>9.6301911676075277E-60</v>
      </c>
      <c r="AQ156" s="130" t="s">
        <v>11</v>
      </c>
      <c r="AR156" s="148">
        <f t="shared" ref="AR156:AU159" si="187">AR151*AT122</f>
        <v>530.18787657524149</v>
      </c>
      <c r="AS156" s="130" t="e">
        <f t="shared" si="187"/>
        <v>#DIV/0!</v>
      </c>
      <c r="AT156" s="130">
        <f t="shared" si="187"/>
        <v>1.5958475460003638E-59</v>
      </c>
      <c r="AU156" s="130">
        <f t="shared" si="187"/>
        <v>1.0842555058974087E-59</v>
      </c>
      <c r="BA156" s="130" t="s">
        <v>11</v>
      </c>
      <c r="BB156" s="148">
        <f t="shared" ref="BB156:BE159" si="188">BB151*BD122</f>
        <v>655.13138417089158</v>
      </c>
      <c r="BC156" s="130" t="e">
        <f t="shared" si="188"/>
        <v>#DIV/0!</v>
      </c>
      <c r="BD156" s="130">
        <f t="shared" si="188"/>
        <v>1.6580124198433463E-59</v>
      </c>
      <c r="BE156" s="130">
        <f t="shared" si="188"/>
        <v>1.0957960982048878E-59</v>
      </c>
      <c r="BK156" s="130" t="s">
        <v>11</v>
      </c>
      <c r="BL156" s="148">
        <f t="shared" ref="BL156:BO159" si="189">BL151*BN122</f>
        <v>705.25981640301029</v>
      </c>
      <c r="BM156" s="130" t="e">
        <f t="shared" si="189"/>
        <v>#DIV/0!</v>
      </c>
      <c r="BN156" s="130">
        <f t="shared" si="189"/>
        <v>1.7693743320094118E-59</v>
      </c>
      <c r="BO156" s="130">
        <f t="shared" si="189"/>
        <v>1.1698009605474628E-59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394.36076797385226</v>
      </c>
      <c r="G157" s="130">
        <f t="shared" si="183"/>
        <v>8.6461447188264397E-32</v>
      </c>
      <c r="H157" s="130">
        <f t="shared" si="183"/>
        <v>1.6140920851116363E-33</v>
      </c>
      <c r="N157" s="130" t="s">
        <v>12</v>
      </c>
      <c r="O157" s="130" t="e">
        <f t="shared" si="184"/>
        <v>#DIV/0!</v>
      </c>
      <c r="P157" s="148">
        <f t="shared" si="184"/>
        <v>58.6814709293295</v>
      </c>
      <c r="Q157" s="130">
        <f t="shared" si="184"/>
        <v>4.5682547143249968E-63</v>
      </c>
      <c r="R157" s="130">
        <f t="shared" si="184"/>
        <v>5.4299728925640064E-63</v>
      </c>
      <c r="W157" s="130" t="s">
        <v>12</v>
      </c>
      <c r="X157" s="130" t="e">
        <f t="shared" si="185"/>
        <v>#DIV/0!</v>
      </c>
      <c r="Y157" s="148">
        <f t="shared" si="185"/>
        <v>39.723093789252253</v>
      </c>
      <c r="Z157" s="130">
        <f t="shared" si="185"/>
        <v>4.373761675994938E-63</v>
      </c>
      <c r="AA157" s="130">
        <f t="shared" si="185"/>
        <v>5.2640566650701066E-63</v>
      </c>
      <c r="AG157" s="130" t="s">
        <v>12</v>
      </c>
      <c r="AH157" s="130" t="e">
        <f t="shared" si="186"/>
        <v>#DIV/0!</v>
      </c>
      <c r="AI157" s="148">
        <f t="shared" si="186"/>
        <v>49.630692428740481</v>
      </c>
      <c r="AJ157" s="130">
        <f t="shared" si="186"/>
        <v>5.3731511601351515E-63</v>
      </c>
      <c r="AK157" s="130">
        <f t="shared" si="186"/>
        <v>6.4718818815272399E-63</v>
      </c>
      <c r="AQ157" s="130" t="s">
        <v>12</v>
      </c>
      <c r="AR157" s="130" t="e">
        <f t="shared" si="187"/>
        <v>#DIV/0!</v>
      </c>
      <c r="AS157" s="148">
        <f t="shared" si="187"/>
        <v>43.403179918137532</v>
      </c>
      <c r="AT157" s="130">
        <f t="shared" si="187"/>
        <v>5.6732027367555091E-63</v>
      </c>
      <c r="AU157" s="130">
        <f t="shared" si="187"/>
        <v>7.0290581501446045E-63</v>
      </c>
      <c r="BA157" s="130" t="s">
        <v>12</v>
      </c>
      <c r="BB157" s="130" t="e">
        <f t="shared" si="188"/>
        <v>#DIV/0!</v>
      </c>
      <c r="BC157" s="148">
        <f t="shared" si="188"/>
        <v>58.3283271208062</v>
      </c>
      <c r="BD157" s="130">
        <f t="shared" si="188"/>
        <v>6.1309454400032154E-63</v>
      </c>
      <c r="BE157" s="130">
        <f t="shared" si="188"/>
        <v>7.389210147013026E-63</v>
      </c>
      <c r="BK157" s="130" t="s">
        <v>12</v>
      </c>
      <c r="BL157" s="130" t="e">
        <f t="shared" si="189"/>
        <v>#DIV/0!</v>
      </c>
      <c r="BM157" s="148">
        <f t="shared" si="189"/>
        <v>63.236541538874917</v>
      </c>
      <c r="BN157" s="130">
        <f t="shared" si="189"/>
        <v>6.5534966940776787E-63</v>
      </c>
      <c r="BO157" s="130">
        <f t="shared" si="189"/>
        <v>7.9012159531405713E-63</v>
      </c>
    </row>
    <row r="158" spans="4:67" x14ac:dyDescent="0.3">
      <c r="D158" s="130" t="s">
        <v>13</v>
      </c>
      <c r="E158" s="130">
        <f t="shared" si="183"/>
        <v>4.7161099698442315E-42</v>
      </c>
      <c r="F158" s="130">
        <f t="shared" si="183"/>
        <v>9.8971669214816247E-32</v>
      </c>
      <c r="G158" s="148">
        <f t="shared" si="183"/>
        <v>2.8667396724417831</v>
      </c>
      <c r="H158" s="130" t="e">
        <f t="shared" si="183"/>
        <v>#DIV/0!</v>
      </c>
      <c r="N158" s="130" t="s">
        <v>13</v>
      </c>
      <c r="O158" s="130">
        <f t="shared" si="184"/>
        <v>4.5670305708317185E-60</v>
      </c>
      <c r="P158" s="130">
        <f t="shared" si="184"/>
        <v>3.7595080814352549E-63</v>
      </c>
      <c r="Q158" s="148">
        <f t="shared" si="184"/>
        <v>24.744002579108383</v>
      </c>
      <c r="R158" s="130" t="e">
        <f t="shared" si="184"/>
        <v>#DIV/0!</v>
      </c>
      <c r="W158" s="130" t="s">
        <v>13</v>
      </c>
      <c r="X158" s="130">
        <f t="shared" si="185"/>
        <v>5.1823422296072429E-60</v>
      </c>
      <c r="Y158" s="130">
        <f t="shared" si="185"/>
        <v>3.7918034185673644E-63</v>
      </c>
      <c r="Z158" s="148">
        <f t="shared" si="185"/>
        <v>35.297786578983782</v>
      </c>
      <c r="AA158" s="130" t="e">
        <f t="shared" si="185"/>
        <v>#DIV/0!</v>
      </c>
      <c r="AG158" s="130" t="s">
        <v>13</v>
      </c>
      <c r="AH158" s="130">
        <f t="shared" si="186"/>
        <v>5.2210194278598557E-60</v>
      </c>
      <c r="AI158" s="130">
        <f t="shared" si="186"/>
        <v>3.8490316635424049E-63</v>
      </c>
      <c r="AJ158" s="148">
        <f t="shared" si="186"/>
        <v>35.23058201794565</v>
      </c>
      <c r="AK158" s="130" t="e">
        <f t="shared" si="186"/>
        <v>#DIV/0!</v>
      </c>
      <c r="AQ158" s="130" t="s">
        <v>13</v>
      </c>
      <c r="AR158" s="130">
        <f t="shared" si="187"/>
        <v>5.6180161483632685E-60</v>
      </c>
      <c r="AS158" s="130">
        <f t="shared" si="187"/>
        <v>4.0068955854771713E-63</v>
      </c>
      <c r="AT158" s="148">
        <f t="shared" si="187"/>
        <v>44.279671469294243</v>
      </c>
      <c r="AU158" s="130" t="e">
        <f t="shared" si="187"/>
        <v>#DIV/0!</v>
      </c>
      <c r="BA158" s="130" t="s">
        <v>13</v>
      </c>
      <c r="BB158" s="130">
        <f t="shared" si="188"/>
        <v>5.8182432584101276E-60</v>
      </c>
      <c r="BC158" s="130">
        <f t="shared" si="188"/>
        <v>4.3388387347953877E-63</v>
      </c>
      <c r="BD158" s="148">
        <f t="shared" si="188"/>
        <v>38.557693701946668</v>
      </c>
      <c r="BE158" s="130" t="e">
        <f t="shared" si="188"/>
        <v>#DIV/0!</v>
      </c>
      <c r="BK158" s="130" t="s">
        <v>13</v>
      </c>
      <c r="BL158" s="130">
        <f t="shared" si="189"/>
        <v>6.1505987249348906E-60</v>
      </c>
      <c r="BM158" s="130">
        <f t="shared" si="189"/>
        <v>4.6116165777061377E-63</v>
      </c>
      <c r="BN158" s="148">
        <f t="shared" si="189"/>
        <v>40.406178341893408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7.5022051667306055E-44</v>
      </c>
      <c r="F159" s="130">
        <f t="shared" si="183"/>
        <v>1.5722178750922928E-33</v>
      </c>
      <c r="G159" s="130" t="e">
        <f t="shared" si="183"/>
        <v>#DIV/0!</v>
      </c>
      <c r="H159" s="148">
        <f t="shared" si="183"/>
        <v>1.8213279342790283</v>
      </c>
      <c r="N159" s="130" t="s">
        <v>14</v>
      </c>
      <c r="O159" s="130">
        <f t="shared" si="184"/>
        <v>4.8633504772557276E-60</v>
      </c>
      <c r="P159" s="130">
        <f t="shared" si="184"/>
        <v>3.9978775981949064E-63</v>
      </c>
      <c r="Q159" s="130" t="e">
        <f t="shared" si="184"/>
        <v>#DIV/0!</v>
      </c>
      <c r="R159" s="148">
        <f t="shared" si="184"/>
        <v>15.277846394423774</v>
      </c>
      <c r="W159" s="130" t="s">
        <v>14</v>
      </c>
      <c r="X159" s="130">
        <f t="shared" si="185"/>
        <v>5.5531999183191954E-60</v>
      </c>
      <c r="Y159" s="130">
        <f t="shared" si="185"/>
        <v>4.0575123855936283E-63</v>
      </c>
      <c r="Z159" s="130" t="e">
        <f t="shared" si="185"/>
        <v>#DIV/0!</v>
      </c>
      <c r="AA159" s="148">
        <f t="shared" si="185"/>
        <v>22.206152602854349</v>
      </c>
      <c r="AG159" s="130" t="s">
        <v>14</v>
      </c>
      <c r="AH159" s="130">
        <f t="shared" si="186"/>
        <v>5.5970356445602707E-60</v>
      </c>
      <c r="AI159" s="130">
        <f t="shared" si="186"/>
        <v>4.1205109103102293E-63</v>
      </c>
      <c r="AJ159" s="130" t="e">
        <f t="shared" si="186"/>
        <v>#DIV/0!</v>
      </c>
      <c r="AK159" s="148">
        <f t="shared" si="186"/>
        <v>22.19051044234368</v>
      </c>
      <c r="AQ159" s="130" t="s">
        <v>14</v>
      </c>
      <c r="AR159" s="130">
        <f t="shared" si="187"/>
        <v>6.0461539860579112E-60</v>
      </c>
      <c r="AS159" s="130">
        <f t="shared" si="187"/>
        <v>4.3062681250114107E-63</v>
      </c>
      <c r="AT159" s="130" t="e">
        <f t="shared" si="187"/>
        <v>#DIV/0!</v>
      </c>
      <c r="AU159" s="148">
        <f t="shared" si="187"/>
        <v>28.801335763063364</v>
      </c>
      <c r="BA159" s="130" t="s">
        <v>14</v>
      </c>
      <c r="BB159" s="130">
        <f t="shared" si="188"/>
        <v>6.2636908584760523E-60</v>
      </c>
      <c r="BC159" s="130">
        <f t="shared" si="188"/>
        <v>4.6645394457040265E-63</v>
      </c>
      <c r="BD159" s="130" t="e">
        <f t="shared" si="188"/>
        <v>#DIV/0!</v>
      </c>
      <c r="BE159" s="148">
        <f t="shared" si="188"/>
        <v>24.404125123036277</v>
      </c>
      <c r="BK159" s="130" t="s">
        <v>14</v>
      </c>
      <c r="BL159" s="130">
        <f t="shared" si="189"/>
        <v>6.6352834650962008E-60</v>
      </c>
      <c r="BM159" s="130">
        <f t="shared" si="189"/>
        <v>4.9681202609027038E-63</v>
      </c>
      <c r="BN159" s="130" t="e">
        <f t="shared" si="189"/>
        <v>#DIV/0!</v>
      </c>
      <c r="BO159" s="148">
        <f t="shared" si="189"/>
        <v>25.63621457190257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-289.69968681280415</v>
      </c>
      <c r="J28" s="206">
        <f t="shared" si="7"/>
        <v>-292.53181894177527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-277.93724205942061</v>
      </c>
      <c r="J29" s="206">
        <f t="shared" si="10"/>
        <v>-273.74418177930272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-301.62794975521706</v>
      </c>
      <c r="H30" s="206">
        <f t="shared" si="10"/>
        <v>-277.93724205942061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-297.43488947509923</v>
      </c>
      <c r="H31" s="206">
        <f t="shared" si="10"/>
        <v>-273.74418177930272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1.5311742189877749E-126</v>
      </c>
      <c r="J33" s="206">
        <f t="shared" si="13"/>
        <v>9.0166508409716232E-128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1.9651217306819823E-121</v>
      </c>
      <c r="J34" s="206">
        <f t="shared" si="16"/>
        <v>1.3014047877422397E-119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1.0107548490485533E-131</v>
      </c>
      <c r="H35" s="206">
        <f t="shared" si="16"/>
        <v>1.9651217306819823E-121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6.6937390149815103E-130</v>
      </c>
      <c r="H36" s="206">
        <f t="shared" si="16"/>
        <v>1.3014047877422397E-119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2.6273709156582924E-74</v>
      </c>
      <c r="O38" s="206">
        <f t="shared" si="20"/>
        <v>4.4617038862078989E-73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1.0703899658897566E-49</v>
      </c>
      <c r="T38" s="206">
        <f t="shared" si="21"/>
        <v>1.8176965582233717E-48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2.1054037776218677E-56</v>
      </c>
      <c r="O39" s="206">
        <f t="shared" si="20"/>
        <v>3.1791605150327215E-58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1.2266684138977127E-34</v>
      </c>
      <c r="T39" s="206">
        <f t="shared" si="21"/>
        <v>1.852269777394608E-36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3.9801566260712847E-69</v>
      </c>
      <c r="M40" s="206">
        <f t="shared" si="20"/>
        <v>2.1054037776218677E-56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1.621514377671681E-44</v>
      </c>
      <c r="R40" s="206">
        <f t="shared" si="21"/>
        <v>1.2266684138977127E-34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6.0100380381881282E-71</v>
      </c>
      <c r="M41" s="206">
        <f t="shared" si="20"/>
        <v>3.1791605150327215E-58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2.4484873347547539E-46</v>
      </c>
      <c r="R41" s="206">
        <f t="shared" si="21"/>
        <v>1.852269777394608E-36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13.870835987513427</v>
      </c>
      <c r="J46">
        <f>'Trip Length Frequency'!L28</f>
        <v>14.001234814760128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13.329262031374398</v>
      </c>
      <c r="J47">
        <f>'Trip Length Frequency'!L29</f>
        <v>13.136202485349358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14.420044650085963</v>
      </c>
      <c r="H48">
        <f>'Trip Length Frequency'!J30</f>
        <v>13.329262031374398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14.226985104060923</v>
      </c>
      <c r="H49">
        <f>'Trip Length Frequency'!J31</f>
        <v>13.136202485349356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9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4.9885526593302586E-86</v>
      </c>
      <c r="G25" s="4" t="e">
        <f>Gravity!P134</f>
        <v>#DIV/0!</v>
      </c>
      <c r="H25" s="4">
        <f>Gravity!Q134</f>
        <v>950.97430092262834</v>
      </c>
      <c r="I25" s="4">
        <f>Gravity!R134</f>
        <v>619.85132632289572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5.0684097539520758E-87</v>
      </c>
      <c r="H26" s="4">
        <f>Gravity!Q135</f>
        <v>942.09272704621765</v>
      </c>
      <c r="I26" s="4">
        <f>Gravity!R135</f>
        <v>1119.8013880665437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363.43155385209099</v>
      </c>
      <c r="G27" s="4">
        <f>Gravity!P136</f>
        <v>775.30817396966631</v>
      </c>
      <c r="H27" s="4">
        <f>Gravity!Q136</f>
        <v>2.1371779206898831E-87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387.01186547005585</v>
      </c>
      <c r="G28" s="4">
        <f>Gravity!P137</f>
        <v>824.46615707962758</v>
      </c>
      <c r="H28" s="4" t="e">
        <f>Gravity!Q137</f>
        <v>#DIV/0!</v>
      </c>
      <c r="I28" s="4">
        <f>Gravity!R137</f>
        <v>1.3195713137138938E-87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950.97430092262834</v>
      </c>
      <c r="D36" s="31">
        <f>E36-H36</f>
        <v>0</v>
      </c>
      <c r="E36">
        <f>W6*G66+(W6*0.17/X6^3.8)*(G66^4.8/4.8)</f>
        <v>2408.2087405375819</v>
      </c>
      <c r="F36" s="258"/>
      <c r="G36" s="32" t="s">
        <v>62</v>
      </c>
      <c r="H36" s="33">
        <f>W6*G66+0.17*W6/X6^3.8*G66^4.8/4.8</f>
        <v>2408.2087405375819</v>
      </c>
      <c r="I36" s="32" t="s">
        <v>63</v>
      </c>
      <c r="J36" s="33">
        <f>W6*(1+0.17*(G66/X6)^3.8)</f>
        <v>2.5056599891845597</v>
      </c>
      <c r="K36" s="34">
        <v>1</v>
      </c>
      <c r="L36" s="35" t="s">
        <v>61</v>
      </c>
      <c r="M36" s="36" t="s">
        <v>64</v>
      </c>
      <c r="N36" s="37">
        <f>J36+J54+J51</f>
        <v>15.016455874537943</v>
      </c>
      <c r="O36" s="38" t="s">
        <v>65</v>
      </c>
      <c r="P36" s="39">
        <v>0</v>
      </c>
      <c r="Q36" s="39">
        <f>IF(P36&lt;=0,0,P36)</f>
        <v>0</v>
      </c>
      <c r="R36" s="40">
        <f>G58</f>
        <v>950.97430092262846</v>
      </c>
      <c r="S36" s="40" t="s">
        <v>39</v>
      </c>
      <c r="T36" s="40">
        <f>I58</f>
        <v>950.97430092262834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619.85132632289572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13.87262321224425</v>
      </c>
      <c r="O37" s="48" t="s">
        <v>70</v>
      </c>
      <c r="P37" s="39">
        <v>604.79330669645924</v>
      </c>
      <c r="Q37" s="39">
        <f t="shared" ref="Q37:Q60" si="5">IF(P37&lt;=0,0,P37)</f>
        <v>604.79330669645924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942.09272704621765</v>
      </c>
      <c r="D38" s="31">
        <f t="shared" si="1"/>
        <v>0</v>
      </c>
      <c r="E38">
        <f t="shared" si="2"/>
        <v>1520.5740504905368</v>
      </c>
      <c r="F38" s="258"/>
      <c r="G38" s="44" t="s">
        <v>72</v>
      </c>
      <c r="H38" s="33">
        <f t="shared" si="3"/>
        <v>1520.5740504905368</v>
      </c>
      <c r="I38" s="44" t="s">
        <v>73</v>
      </c>
      <c r="J38" s="33">
        <f t="shared" si="4"/>
        <v>2.504605729299092</v>
      </c>
      <c r="K38" s="34">
        <v>3</v>
      </c>
      <c r="L38" s="45"/>
      <c r="M38" s="46" t="s">
        <v>74</v>
      </c>
      <c r="N38" s="47">
        <f>J36+J47+J39+J49+J43</f>
        <v>14.180378116353939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1119.8013880665437</v>
      </c>
      <c r="D39" s="31">
        <f t="shared" si="1"/>
        <v>0</v>
      </c>
      <c r="E39">
        <f t="shared" si="2"/>
        <v>5908.4442222022371</v>
      </c>
      <c r="F39" s="258"/>
      <c r="G39" s="44" t="s">
        <v>77</v>
      </c>
      <c r="H39" s="33">
        <f t="shared" si="3"/>
        <v>5908.4442222022371</v>
      </c>
      <c r="I39" s="44" t="s">
        <v>78</v>
      </c>
      <c r="J39" s="33">
        <f t="shared" si="4"/>
        <v>3.8045388200099097</v>
      </c>
      <c r="K39" s="34">
        <v>4</v>
      </c>
      <c r="L39" s="45"/>
      <c r="M39" s="46" t="s">
        <v>79</v>
      </c>
      <c r="N39" s="47">
        <f>J36+J47+J48+J42+J43</f>
        <v>14.223103929724253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2382.4296984762586</v>
      </c>
      <c r="F40" s="258"/>
      <c r="G40" s="44" t="s">
        <v>81</v>
      </c>
      <c r="H40" s="33">
        <f t="shared" si="3"/>
        <v>2382.4296984762586</v>
      </c>
      <c r="I40" s="44" t="s">
        <v>82</v>
      </c>
      <c r="J40" s="33">
        <f t="shared" si="4"/>
        <v>2.525206718616102</v>
      </c>
      <c r="K40" s="34">
        <v>5</v>
      </c>
      <c r="L40" s="45"/>
      <c r="M40" s="46" t="s">
        <v>83</v>
      </c>
      <c r="N40" s="47">
        <f>J45+J38+J39+J40+J51</f>
        <v>13.872623206117314</v>
      </c>
      <c r="O40" s="48" t="s">
        <v>84</v>
      </c>
      <c r="P40" s="39">
        <v>346.18099422616922</v>
      </c>
      <c r="Q40" s="39">
        <f t="shared" si="5"/>
        <v>346.18099422616922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5766.3521240816162</v>
      </c>
      <c r="F41" s="258"/>
      <c r="G41" s="44" t="s">
        <v>85</v>
      </c>
      <c r="H41" s="33">
        <f t="shared" si="3"/>
        <v>5766.3521240816162</v>
      </c>
      <c r="I41" s="44" t="s">
        <v>86</v>
      </c>
      <c r="J41" s="33">
        <f t="shared" si="4"/>
        <v>3.9238174466481142</v>
      </c>
      <c r="K41" s="34">
        <v>6</v>
      </c>
      <c r="L41" s="45"/>
      <c r="M41" s="46" t="s">
        <v>87</v>
      </c>
      <c r="N41" s="47">
        <f>J45+J38+J39+J49+J43</f>
        <v>14.180378110227004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5198.6454911410274</v>
      </c>
      <c r="F42" s="258"/>
      <c r="G42" s="44" t="s">
        <v>89</v>
      </c>
      <c r="H42" s="33">
        <f t="shared" si="3"/>
        <v>5198.6454911410274</v>
      </c>
      <c r="I42" s="44" t="s">
        <v>90</v>
      </c>
      <c r="J42" s="33">
        <f t="shared" si="4"/>
        <v>2.6022210474237979</v>
      </c>
      <c r="K42" s="34">
        <v>7</v>
      </c>
      <c r="L42" s="45"/>
      <c r="M42" s="46" t="s">
        <v>91</v>
      </c>
      <c r="N42" s="47">
        <f>J45+J38+J48+J42+J43</f>
        <v>14.223103923597318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2421.7280773251787</v>
      </c>
      <c r="F43" s="258"/>
      <c r="G43" s="44" t="s">
        <v>93</v>
      </c>
      <c r="H43" s="33">
        <f t="shared" si="3"/>
        <v>2421.7280773251787</v>
      </c>
      <c r="I43" s="44" t="s">
        <v>94</v>
      </c>
      <c r="J43" s="33">
        <f t="shared" si="4"/>
        <v>2.8388010940356008</v>
      </c>
      <c r="K43" s="34">
        <v>8</v>
      </c>
      <c r="L43" s="53"/>
      <c r="M43" s="54" t="s">
        <v>95</v>
      </c>
      <c r="N43" s="55">
        <f>J45+J46+J41+J42+J43</f>
        <v>14.39231564094634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14.00147872401284</v>
      </c>
      <c r="O44" s="38" t="s">
        <v>100</v>
      </c>
      <c r="P44" s="39">
        <v>358.03605587034809</v>
      </c>
      <c r="Q44" s="39">
        <f t="shared" si="5"/>
        <v>358.03605587034809</v>
      </c>
      <c r="R44" s="40">
        <f>G59</f>
        <v>619.85132632289617</v>
      </c>
      <c r="S44" s="40" t="s">
        <v>39</v>
      </c>
      <c r="T44" s="40">
        <f>I59</f>
        <v>619.85132632289572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1523.470940341402</v>
      </c>
      <c r="F45" s="258"/>
      <c r="G45" s="44" t="s">
        <v>101</v>
      </c>
      <c r="H45" s="33">
        <f t="shared" si="3"/>
        <v>1523.470940341402</v>
      </c>
      <c r="I45" s="44" t="s">
        <v>102</v>
      </c>
      <c r="J45" s="33">
        <f t="shared" si="4"/>
        <v>2.5274760528388267</v>
      </c>
      <c r="K45" s="34">
        <v>10</v>
      </c>
      <c r="L45" s="45"/>
      <c r="M45" s="46" t="s">
        <v>103</v>
      </c>
      <c r="N45" s="47">
        <f>J36+J47+J48+J42+J50</f>
        <v>14.044204537383154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14.001478717885904</v>
      </c>
      <c r="O46" s="48" t="s">
        <v>108</v>
      </c>
      <c r="P46" s="39">
        <v>261.81527045254808</v>
      </c>
      <c r="Q46" s="39">
        <f t="shared" si="5"/>
        <v>261.81527045254808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2412.3733405766739</v>
      </c>
      <c r="F47" s="258"/>
      <c r="G47" s="44" t="s">
        <v>109</v>
      </c>
      <c r="H47" s="33">
        <f t="shared" si="3"/>
        <v>2412.3733405766739</v>
      </c>
      <c r="I47" s="44" t="s">
        <v>110</v>
      </c>
      <c r="J47" s="33">
        <f t="shared" si="4"/>
        <v>2.5264217990802935</v>
      </c>
      <c r="K47" s="34">
        <v>12</v>
      </c>
      <c r="L47" s="45"/>
      <c r="M47" s="46" t="s">
        <v>111</v>
      </c>
      <c r="N47" s="47">
        <f>J45+J38+J48+J42+J50</f>
        <v>14.044204531256218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14.21341624860524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1550.2683657694727</v>
      </c>
      <c r="F49" s="258"/>
      <c r="G49" s="44" t="s">
        <v>117</v>
      </c>
      <c r="H49" s="33">
        <f t="shared" si="3"/>
        <v>1550.2683657694727</v>
      </c>
      <c r="I49" s="44" t="s">
        <v>118</v>
      </c>
      <c r="J49" s="33">
        <f t="shared" si="4"/>
        <v>2.5049564140435749</v>
      </c>
      <c r="K49" s="34">
        <v>14</v>
      </c>
      <c r="L49" s="53"/>
      <c r="M49" s="54" t="s">
        <v>119</v>
      </c>
      <c r="N49" s="55">
        <f>J45+J46+J53+J44</f>
        <v>15.027476052838827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4407.0845837628349</v>
      </c>
      <c r="F50" s="258"/>
      <c r="G50" s="44" t="s">
        <v>121</v>
      </c>
      <c r="H50" s="33">
        <f t="shared" si="3"/>
        <v>4407.0845837628349</v>
      </c>
      <c r="I50" s="44" t="s">
        <v>122</v>
      </c>
      <c r="J50" s="33">
        <f t="shared" si="4"/>
        <v>2.6599017016945012</v>
      </c>
      <c r="K50" s="34">
        <v>15</v>
      </c>
      <c r="L50" s="35" t="s">
        <v>71</v>
      </c>
      <c r="M50" s="36" t="s">
        <v>123</v>
      </c>
      <c r="N50" s="37">
        <f>J37+J46+J41+J42+J43</f>
        <v>14.364839588107513</v>
      </c>
      <c r="O50" s="38" t="s">
        <v>124</v>
      </c>
      <c r="P50" s="39">
        <v>0</v>
      </c>
      <c r="Q50" s="39">
        <f t="shared" si="5"/>
        <v>0</v>
      </c>
      <c r="R50" s="40">
        <f>G60</f>
        <v>942.09272704621787</v>
      </c>
      <c r="S50" s="40" t="s">
        <v>39</v>
      </c>
      <c r="T50" s="40">
        <f>I60</f>
        <v>942.09272704621765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2379.5746292913159</v>
      </c>
      <c r="F51" s="258"/>
      <c r="G51" s="44" t="s">
        <v>125</v>
      </c>
      <c r="H51" s="33">
        <f t="shared" si="3"/>
        <v>2379.5746292913159</v>
      </c>
      <c r="I51" s="44" t="s">
        <v>126</v>
      </c>
      <c r="J51" s="33">
        <f t="shared" si="4"/>
        <v>2.5107958853533843</v>
      </c>
      <c r="K51" s="34">
        <v>16</v>
      </c>
      <c r="L51" s="45"/>
      <c r="M51" s="46" t="s">
        <v>127</v>
      </c>
      <c r="N51" s="47">
        <f>J37+J38+J39+J40+J51</f>
        <v>13.845147153278489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5766.3521240816162</v>
      </c>
      <c r="F52" s="258"/>
      <c r="G52" s="44" t="s">
        <v>129</v>
      </c>
      <c r="H52" s="33">
        <f t="shared" si="3"/>
        <v>5766.3521240816162</v>
      </c>
      <c r="I52" s="44" t="s">
        <v>130</v>
      </c>
      <c r="J52" s="33">
        <f t="shared" si="4"/>
        <v>3.9238174466481142</v>
      </c>
      <c r="K52" s="34">
        <v>17</v>
      </c>
      <c r="L52" s="45"/>
      <c r="M52" s="46" t="s">
        <v>131</v>
      </c>
      <c r="N52" s="47">
        <f>J37+J38+J39+J49+J43</f>
        <v>14.152902057388177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14.195627870758491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13.288657034755627</v>
      </c>
      <c r="O54" s="56" t="s">
        <v>140</v>
      </c>
      <c r="P54" s="39">
        <v>942.09272704621787</v>
      </c>
      <c r="Q54" s="39">
        <f t="shared" si="5"/>
        <v>942.09272704621787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43645.506388077752</v>
      </c>
      <c r="K55" s="34">
        <v>20</v>
      </c>
      <c r="L55" s="35" t="s">
        <v>76</v>
      </c>
      <c r="M55" s="36" t="s">
        <v>142</v>
      </c>
      <c r="N55" s="37">
        <f>J37+J38+J39+J49+J50</f>
        <v>13.974002665047077</v>
      </c>
      <c r="O55" s="38" t="s">
        <v>143</v>
      </c>
      <c r="P55" s="39">
        <v>0</v>
      </c>
      <c r="Q55" s="39">
        <f t="shared" si="5"/>
        <v>0</v>
      </c>
      <c r="R55" s="40">
        <f>G61</f>
        <v>1119.8013880665435</v>
      </c>
      <c r="S55" s="40" t="s">
        <v>39</v>
      </c>
      <c r="T55" s="40">
        <f>I61</f>
        <v>1119.8013880665437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14.016728478417392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14.185940195766413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950.97430092262846</v>
      </c>
      <c r="H58" s="68" t="s">
        <v>39</v>
      </c>
      <c r="I58" s="69">
        <f>C36</f>
        <v>950.97430092262834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-1.4210854715202004E-14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619.85132632289617</v>
      </c>
      <c r="H59" s="68" t="s">
        <v>39</v>
      </c>
      <c r="I59" s="69">
        <f t="shared" ref="I59:I60" si="6">C37</f>
        <v>619.85132632289572</v>
      </c>
      <c r="K59" s="34">
        <v>24</v>
      </c>
      <c r="L59" s="45"/>
      <c r="M59" s="46" t="s">
        <v>151</v>
      </c>
      <c r="N59" s="47">
        <f>J52+J53+J44</f>
        <v>13.923817446648114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942.09272704621787</v>
      </c>
      <c r="H60" s="68" t="s">
        <v>39</v>
      </c>
      <c r="I60" s="69">
        <f t="shared" si="6"/>
        <v>942.09272704621765</v>
      </c>
      <c r="K60" s="34">
        <v>25</v>
      </c>
      <c r="L60" s="53"/>
      <c r="M60" s="54" t="s">
        <v>153</v>
      </c>
      <c r="N60" s="55">
        <f>J52+J41+J42+J50</f>
        <v>13.109757642414527</v>
      </c>
      <c r="O60" s="56" t="s">
        <v>154</v>
      </c>
      <c r="P60" s="39">
        <v>1119.8013880665435</v>
      </c>
      <c r="Q60" s="71">
        <f t="shared" si="5"/>
        <v>1119.8013880665435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1119.8013880665435</v>
      </c>
      <c r="H61" s="74" t="s">
        <v>39</v>
      </c>
      <c r="I61" s="69">
        <f>C39</f>
        <v>1119.8013880665437</v>
      </c>
      <c r="K61" s="264" t="s">
        <v>155</v>
      </c>
      <c r="L61" s="264"/>
      <c r="M61" s="264"/>
      <c r="N61" s="76">
        <f>SUM(N36:N60)</f>
        <v>353.3506609583124</v>
      </c>
      <c r="U61" s="77" t="s">
        <v>156</v>
      </c>
      <c r="V61" s="78">
        <f>SUMPRODUCT($Q$36:$Q$60,V36:V60)</f>
        <v>962.82936256680728</v>
      </c>
      <c r="W61" s="78">
        <f>SUMPRODUCT($Q$36:$Q$60,W36:W60)</f>
        <v>0</v>
      </c>
      <c r="X61" s="78">
        <f t="shared" ref="X61:AN61" si="7">SUMPRODUCT($Q$36:$Q$60,X36:X60)</f>
        <v>607.99626467871735</v>
      </c>
      <c r="Y61" s="78">
        <f t="shared" si="7"/>
        <v>1570.8256272455246</v>
      </c>
      <c r="Z61" s="78">
        <f t="shared" si="7"/>
        <v>950.97430092262846</v>
      </c>
      <c r="AA61" s="78">
        <f t="shared" si="7"/>
        <v>2061.8941151127615</v>
      </c>
      <c r="AB61" s="78">
        <f t="shared" si="7"/>
        <v>2061.8941151127615</v>
      </c>
      <c r="AC61" s="78">
        <f t="shared" si="7"/>
        <v>942.09272704621787</v>
      </c>
      <c r="AD61" s="78">
        <f t="shared" si="7"/>
        <v>0</v>
      </c>
      <c r="AE61" s="78">
        <f t="shared" si="7"/>
        <v>607.99626467871735</v>
      </c>
      <c r="AF61" s="78">
        <f t="shared" si="7"/>
        <v>0</v>
      </c>
      <c r="AG61" s="78">
        <f t="shared" si="7"/>
        <v>962.82936256680728</v>
      </c>
      <c r="AH61" s="78">
        <f t="shared" si="7"/>
        <v>0</v>
      </c>
      <c r="AI61" s="78">
        <f t="shared" si="7"/>
        <v>619.85132632289617</v>
      </c>
      <c r="AJ61" s="78">
        <f t="shared" si="7"/>
        <v>1739.6527143894396</v>
      </c>
      <c r="AK61" s="78">
        <f t="shared" si="7"/>
        <v>950.97430092262846</v>
      </c>
      <c r="AL61" s="78">
        <f t="shared" si="7"/>
        <v>2061.8941151127615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0.32094312085560245</v>
      </c>
      <c r="W64">
        <f t="shared" ref="W64:AN64" si="8">W61/W63</f>
        <v>0</v>
      </c>
      <c r="X64">
        <f t="shared" si="8"/>
        <v>0.30399813233935868</v>
      </c>
      <c r="Y64">
        <f t="shared" si="8"/>
        <v>0.52360854241517485</v>
      </c>
      <c r="Z64">
        <f t="shared" si="8"/>
        <v>0.47548715046131423</v>
      </c>
      <c r="AA64">
        <f t="shared" si="8"/>
        <v>1.374596076741841</v>
      </c>
      <c r="AB64">
        <f t="shared" si="8"/>
        <v>0.68729803837092052</v>
      </c>
      <c r="AC64">
        <f t="shared" si="8"/>
        <v>0.94209272704621783</v>
      </c>
      <c r="AD64">
        <f t="shared" si="8"/>
        <v>0</v>
      </c>
      <c r="AE64">
        <f t="shared" si="8"/>
        <v>0.48639701174297389</v>
      </c>
      <c r="AF64">
        <f t="shared" si="8"/>
        <v>0</v>
      </c>
      <c r="AG64">
        <f t="shared" si="8"/>
        <v>0.48141468128340364</v>
      </c>
      <c r="AH64">
        <f t="shared" si="8"/>
        <v>0</v>
      </c>
      <c r="AI64">
        <f t="shared" si="8"/>
        <v>0.3099256631614481</v>
      </c>
      <c r="AJ64">
        <f t="shared" si="8"/>
        <v>0.77317898417308428</v>
      </c>
      <c r="AK64">
        <f t="shared" si="8"/>
        <v>0.38038972036905139</v>
      </c>
      <c r="AL64">
        <f t="shared" si="8"/>
        <v>1.374596076741841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962.82936256680728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2.5056599891845597</v>
      </c>
      <c r="W67" s="82">
        <f t="shared" ref="W67:AN67" si="9">AB15*(1+0.17*(W61/AB16)^3.8)</f>
        <v>2.5</v>
      </c>
      <c r="X67" s="82">
        <f t="shared" si="9"/>
        <v>2.504605729299092</v>
      </c>
      <c r="Y67" s="82">
        <f t="shared" si="9"/>
        <v>3.8045388200099097</v>
      </c>
      <c r="Z67" s="82">
        <f t="shared" si="9"/>
        <v>2.525206718616102</v>
      </c>
      <c r="AA67" s="82">
        <f t="shared" si="9"/>
        <v>3.9238174466481142</v>
      </c>
      <c r="AB67" s="82">
        <f t="shared" si="9"/>
        <v>2.6022210474237979</v>
      </c>
      <c r="AC67" s="82">
        <f t="shared" si="9"/>
        <v>2.8388010940356008</v>
      </c>
      <c r="AD67" s="82">
        <f t="shared" si="9"/>
        <v>2.5</v>
      </c>
      <c r="AE67" s="82">
        <f t="shared" si="9"/>
        <v>2.5274760528388267</v>
      </c>
      <c r="AF67" s="82">
        <f t="shared" si="9"/>
        <v>2.5</v>
      </c>
      <c r="AG67" s="82">
        <f t="shared" si="9"/>
        <v>2.5264217990802935</v>
      </c>
      <c r="AH67" s="82">
        <f t="shared" si="9"/>
        <v>3.75</v>
      </c>
      <c r="AI67" s="82">
        <f t="shared" si="9"/>
        <v>2.5049564140435749</v>
      </c>
      <c r="AJ67" s="82">
        <f t="shared" si="9"/>
        <v>2.6599017016945012</v>
      </c>
      <c r="AK67" s="82">
        <f t="shared" si="9"/>
        <v>2.5107958853533843</v>
      </c>
      <c r="AL67" s="82">
        <f t="shared" si="9"/>
        <v>3.9238174466481142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607.99626467871735</v>
      </c>
      <c r="H68" s="6"/>
    </row>
    <row r="69" spans="6:40" x14ac:dyDescent="0.3">
      <c r="F69" s="4" t="s">
        <v>45</v>
      </c>
      <c r="G69" s="4">
        <f>Y61</f>
        <v>1570.8256272455246</v>
      </c>
      <c r="H69" s="6"/>
    </row>
    <row r="70" spans="6:40" x14ac:dyDescent="0.3">
      <c r="F70" s="4" t="s">
        <v>46</v>
      </c>
      <c r="G70" s="4">
        <f>Z61</f>
        <v>950.97430092262846</v>
      </c>
      <c r="U70" s="41" t="s">
        <v>65</v>
      </c>
      <c r="V70">
        <f t="shared" ref="V70:V94" si="10">SUMPRODUCT($V$67:$AN$67,V36:AN36)</f>
        <v>15.016455874537943</v>
      </c>
      <c r="X70">
        <v>15.000195603366421</v>
      </c>
    </row>
    <row r="71" spans="6:40" x14ac:dyDescent="0.3">
      <c r="F71" s="4" t="s">
        <v>47</v>
      </c>
      <c r="G71" s="4">
        <f>AA61</f>
        <v>2061.8941151127615</v>
      </c>
      <c r="U71" s="41" t="s">
        <v>70</v>
      </c>
      <c r="V71">
        <f t="shared" si="10"/>
        <v>13.87262321224425</v>
      </c>
      <c r="X71">
        <v>13.75090229828113</v>
      </c>
    </row>
    <row r="72" spans="6:40" x14ac:dyDescent="0.3">
      <c r="F72" s="4" t="s">
        <v>48</v>
      </c>
      <c r="G72" s="4">
        <f>AB61</f>
        <v>2061.8941151127615</v>
      </c>
      <c r="U72" s="41" t="s">
        <v>75</v>
      </c>
      <c r="V72">
        <f t="shared" si="10"/>
        <v>14.180378116353937</v>
      </c>
      <c r="X72">
        <v>14.225219683523857</v>
      </c>
    </row>
    <row r="73" spans="6:40" x14ac:dyDescent="0.3">
      <c r="F73" s="4" t="s">
        <v>49</v>
      </c>
      <c r="G73" s="4">
        <f>AC61</f>
        <v>942.09272704621787</v>
      </c>
      <c r="U73" s="41" t="s">
        <v>80</v>
      </c>
      <c r="V73">
        <f t="shared" si="10"/>
        <v>14.223103929724253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13.872623206117314</v>
      </c>
      <c r="X74">
        <v>13.805151472614</v>
      </c>
    </row>
    <row r="75" spans="6:40" x14ac:dyDescent="0.3">
      <c r="F75" s="4" t="s">
        <v>51</v>
      </c>
      <c r="G75" s="4">
        <f>AE61</f>
        <v>607.99626467871735</v>
      </c>
      <c r="U75" s="41" t="s">
        <v>88</v>
      </c>
      <c r="V75">
        <f t="shared" si="10"/>
        <v>14.180378110227004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14.223103923597318</v>
      </c>
      <c r="X76">
        <v>14.326575531725375</v>
      </c>
    </row>
    <row r="77" spans="6:40" x14ac:dyDescent="0.3">
      <c r="F77" s="4" t="s">
        <v>53</v>
      </c>
      <c r="G77" s="4">
        <f>AG61</f>
        <v>962.82936256680728</v>
      </c>
      <c r="U77" s="41" t="s">
        <v>96</v>
      </c>
      <c r="V77">
        <f t="shared" si="10"/>
        <v>14.39231564094634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14.00147872401284</v>
      </c>
      <c r="X78">
        <v>13.750771910176033</v>
      </c>
    </row>
    <row r="79" spans="6:40" x14ac:dyDescent="0.3">
      <c r="F79" s="4" t="s">
        <v>55</v>
      </c>
      <c r="G79" s="4">
        <f>AI61</f>
        <v>619.85132632289617</v>
      </c>
      <c r="U79" s="41" t="s">
        <v>104</v>
      </c>
      <c r="V79">
        <f t="shared" si="10"/>
        <v>14.044204537383152</v>
      </c>
      <c r="X79">
        <v>13.801434953032715</v>
      </c>
    </row>
    <row r="80" spans="6:40" x14ac:dyDescent="0.3">
      <c r="F80" s="4" t="s">
        <v>56</v>
      </c>
      <c r="G80" s="4">
        <f>AJ61</f>
        <v>1739.6527143894396</v>
      </c>
      <c r="U80" s="41" t="s">
        <v>108</v>
      </c>
      <c r="V80">
        <f t="shared" si="10"/>
        <v>14.001478717885904</v>
      </c>
      <c r="X80">
        <v>13.808577453496937</v>
      </c>
    </row>
    <row r="81" spans="6:24" x14ac:dyDescent="0.3">
      <c r="F81" s="4" t="s">
        <v>57</v>
      </c>
      <c r="G81" s="4">
        <f>AK61</f>
        <v>950.97430092262846</v>
      </c>
      <c r="U81" s="41" t="s">
        <v>112</v>
      </c>
      <c r="V81">
        <f t="shared" si="10"/>
        <v>14.044204531256218</v>
      </c>
      <c r="X81">
        <v>13.855684127365585</v>
      </c>
    </row>
    <row r="82" spans="6:24" x14ac:dyDescent="0.3">
      <c r="F82" s="4" t="s">
        <v>58</v>
      </c>
      <c r="G82" s="4">
        <f>AL61</f>
        <v>2061.8941151127615</v>
      </c>
      <c r="U82" s="41" t="s">
        <v>116</v>
      </c>
      <c r="V82">
        <f t="shared" si="10"/>
        <v>14.21341624860524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15.027476052838827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14.364839588107513</v>
      </c>
      <c r="X84">
        <v>13.696318465991869</v>
      </c>
    </row>
    <row r="85" spans="6:24" x14ac:dyDescent="0.3">
      <c r="U85" s="41" t="s">
        <v>128</v>
      </c>
      <c r="V85">
        <f t="shared" si="10"/>
        <v>13.845147153278489</v>
      </c>
      <c r="X85">
        <v>13.75056790087643</v>
      </c>
    </row>
    <row r="86" spans="6:24" x14ac:dyDescent="0.3">
      <c r="U86" s="41" t="s">
        <v>132</v>
      </c>
      <c r="V86">
        <f t="shared" si="10"/>
        <v>14.152902057388177</v>
      </c>
      <c r="X86">
        <v>14.224885286119157</v>
      </c>
    </row>
    <row r="87" spans="6:24" x14ac:dyDescent="0.3">
      <c r="U87" s="41" t="s">
        <v>136</v>
      </c>
      <c r="V87">
        <f t="shared" si="10"/>
        <v>14.195627870758491</v>
      </c>
      <c r="X87">
        <v>14.271991959987805</v>
      </c>
    </row>
    <row r="88" spans="6:24" x14ac:dyDescent="0.3">
      <c r="U88" s="41" t="s">
        <v>140</v>
      </c>
      <c r="V88">
        <f t="shared" si="10"/>
        <v>13.288657034755627</v>
      </c>
      <c r="X88">
        <v>11.68222407686552</v>
      </c>
    </row>
    <row r="89" spans="6:24" x14ac:dyDescent="0.3">
      <c r="U89" s="41" t="s">
        <v>143</v>
      </c>
      <c r="V89">
        <f t="shared" si="10"/>
        <v>13.974002665047077</v>
      </c>
      <c r="X89">
        <v>13.753993881759367</v>
      </c>
    </row>
    <row r="90" spans="6:24" x14ac:dyDescent="0.3">
      <c r="U90" s="41" t="s">
        <v>145</v>
      </c>
      <c r="V90">
        <f t="shared" si="10"/>
        <v>14.016728478417392</v>
      </c>
      <c r="X90">
        <v>13.801100555628015</v>
      </c>
    </row>
    <row r="91" spans="6:24" x14ac:dyDescent="0.3">
      <c r="U91" s="41" t="s">
        <v>148</v>
      </c>
      <c r="V91">
        <f t="shared" si="10"/>
        <v>14.185940195766413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13.923817446648114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13.109757642414527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2.5056599891845597</v>
      </c>
      <c r="K97" s="4" t="s">
        <v>61</v>
      </c>
      <c r="L97" s="76">
        <f>MIN(N36:N43)</f>
        <v>13.872623206117314</v>
      </c>
      <c r="M97" s="135" t="s">
        <v>11</v>
      </c>
      <c r="N97" s="4">
        <v>15</v>
      </c>
      <c r="O97" s="4">
        <v>99999</v>
      </c>
      <c r="P97" s="76">
        <f>L97</f>
        <v>13.872623206117314</v>
      </c>
      <c r="Q97" s="76">
        <f>L98</f>
        <v>14.001478717885904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14.001478717885904</v>
      </c>
      <c r="M98" s="135" t="s">
        <v>12</v>
      </c>
      <c r="N98" s="4">
        <v>99999</v>
      </c>
      <c r="O98" s="4">
        <v>15</v>
      </c>
      <c r="P98" s="76">
        <f>L99</f>
        <v>13.288657034755627</v>
      </c>
      <c r="Q98" s="76">
        <f>L100</f>
        <v>13.109757642414527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2.504605729299092</v>
      </c>
      <c r="K99" s="4" t="s">
        <v>71</v>
      </c>
      <c r="L99" s="76">
        <f>MIN(N50:N54)</f>
        <v>13.288657034755627</v>
      </c>
      <c r="M99" s="135" t="s">
        <v>13</v>
      </c>
      <c r="N99" s="76">
        <f>L101</f>
        <v>14.39231564094634</v>
      </c>
      <c r="O99" s="76">
        <f>L102</f>
        <v>13.288657034755627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3.8045388200099097</v>
      </c>
      <c r="K100" s="4" t="s">
        <v>76</v>
      </c>
      <c r="L100" s="76">
        <f>MIN(N55:N60)</f>
        <v>13.109757642414527</v>
      </c>
      <c r="M100" s="135" t="s">
        <v>14</v>
      </c>
      <c r="N100" s="76">
        <f>L104</f>
        <v>14.21341624860524</v>
      </c>
      <c r="O100" s="76">
        <f>L105</f>
        <v>13.109757642414527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2.525206718616102</v>
      </c>
      <c r="K101" s="4" t="s">
        <v>252</v>
      </c>
      <c r="L101" s="76">
        <f>J104+J103+J102+J107+J106</f>
        <v>14.39231564094634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3.9238174466481142</v>
      </c>
      <c r="K102" s="4" t="s">
        <v>253</v>
      </c>
      <c r="L102" s="76">
        <f>J104+J103+J102+J113</f>
        <v>13.288657034755627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2.6022210474237979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2.8388010940356008</v>
      </c>
      <c r="K104" s="4" t="s">
        <v>255</v>
      </c>
      <c r="L104" s="76">
        <f>J111+J103+J102+J107+J106</f>
        <v>14.21341624860524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13.109757642414527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2.5274760528388267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2.5264217990802935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2.5049564140435749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2.6599017016945012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2.5107958853533843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3.9238174466481142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2024-01-07T17:03:28Z</dcterms:modified>
</cp:coreProperties>
</file>