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5DBC7259-F49B-4438-B01D-1F05D1DE98CD}" xr6:coauthVersionLast="47" xr6:coauthVersionMax="47" xr10:uidLastSave="{00000000-0000-0000-0000-000000000000}"/>
  <bookViews>
    <workbookView xWindow="-1308" yWindow="756" windowWidth="15684" windowHeight="11424" firstSheet="1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7" l="1"/>
  <c r="G26" i="7"/>
  <c r="H26" i="7"/>
  <c r="I26" i="7"/>
  <c r="F27" i="7"/>
  <c r="G27" i="7"/>
  <c r="H27" i="7"/>
  <c r="I27" i="7"/>
  <c r="F28" i="7"/>
  <c r="G28" i="7"/>
  <c r="H28" i="7"/>
  <c r="I28" i="7"/>
  <c r="G25" i="7"/>
  <c r="H25" i="7"/>
  <c r="I25" i="7"/>
  <c r="F25" i="7"/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<sst xmlns="http://schemas.openxmlformats.org/spreadsheetml/2006/main" count="2044" uniqueCount="259">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</sst>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5" zoomScale="70" zoomScaleNormal="70" workbookViewId="0">
      <selection activeCell="O30" sqref="O30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13.860494828127347</v>
      </c>
      <c r="L28" s="147">
        <v>13.996266843842172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13.01275396949605</v>
      </c>
      <c r="L29" s="147">
        <v>12.679362959588065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13.860494828127347</v>
      </c>
      <c r="J30" s="4">
        <v>13.01275396949605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13.996266843842172</v>
      </c>
      <c r="J31" s="4">
        <v>12.679362959588065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13.529497659528795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4.8879572545233783E-11</v>
      </c>
      <c r="V44" s="215">
        <f t="shared" si="1"/>
        <v>3.7969722677604599E-11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2.3593664469076164E-10</v>
      </c>
      <c r="V45" s="215">
        <f t="shared" si="1"/>
        <v>4.3756837517057686E-10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4.8879572545233783E-11</v>
      </c>
      <c r="T46" s="215">
        <f t="shared" si="1"/>
        <v>2.3593664469076164E-10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3.7969722677604599E-11</v>
      </c>
      <c r="T47" s="215">
        <f t="shared" si="1"/>
        <v>4.3756837517057686E-10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4.8879572545233783E-11</v>
      </c>
      <c r="V53" s="216">
        <f t="shared" si="2"/>
        <v>3.7969722677604599E-11</v>
      </c>
      <c r="W53" s="165">
        <f>N40</f>
        <v>2050</v>
      </c>
      <c r="X53" s="165">
        <f>SUM(S53:V53)</f>
        <v>9.269720250270789E-11</v>
      </c>
      <c r="Y53" s="129">
        <f>W53/X53</f>
        <v>22115014743191.574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2.3593664469076164E-10</v>
      </c>
      <c r="V54" s="216">
        <f t="shared" si="2"/>
        <v>4.3756837517057686E-10</v>
      </c>
      <c r="W54" s="165">
        <f>N41</f>
        <v>2050</v>
      </c>
      <c r="X54" s="165">
        <f>SUM(S54:V54)</f>
        <v>6.7935292714120803E-10</v>
      </c>
      <c r="Y54" s="129">
        <f>W54/X54</f>
        <v>3017577341760.5278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4.8879572545233783E-11</v>
      </c>
      <c r="T55" s="216">
        <f t="shared" si="2"/>
        <v>2.3593664469076164E-10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2.9066412451586497E-10</v>
      </c>
      <c r="Y55" s="129">
        <f>W55/X55</f>
        <v>3626178503300.1924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3.7969722677604599E-11</v>
      </c>
      <c r="T56" s="216">
        <f t="shared" si="2"/>
        <v>4.3756837517057686E-10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4.8138600512805099E-10</v>
      </c>
      <c r="Y56" s="129">
        <f>W56/X56</f>
        <v>2301687186990.9609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9.269720250270789E-11</v>
      </c>
      <c r="T58" s="165">
        <f>SUM(T53:T56)</f>
        <v>6.7935292714120803E-10</v>
      </c>
      <c r="U58" s="165">
        <f>SUM(U53:U56)</f>
        <v>2.9066412451586497E-10</v>
      </c>
      <c r="V58" s="165">
        <f>SUM(V53:V56)</f>
        <v>4.8138600512805099E-10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22115014743191.574</v>
      </c>
      <c r="T59" s="120">
        <f>T57/T58</f>
        <v>3017577341760.5278</v>
      </c>
      <c r="U59" s="120">
        <f>U57/U58</f>
        <v>3626178503300.1924</v>
      </c>
      <c r="V59" s="120">
        <f>V57/V58</f>
        <v>2301687186990.9609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129.32655571113148</v>
      </c>
      <c r="T64" s="216">
        <f t="shared" si="3"/>
        <v>0</v>
      </c>
      <c r="U64" s="216">
        <f t="shared" si="3"/>
        <v>177.24605521402901</v>
      </c>
      <c r="V64" s="216">
        <f t="shared" si="3"/>
        <v>87.394424180642631</v>
      </c>
      <c r="W64" s="165">
        <f>W53</f>
        <v>2050</v>
      </c>
      <c r="X64" s="165">
        <f>SUM(S64:V64)</f>
        <v>393.96703510580312</v>
      </c>
      <c r="Y64" s="129">
        <f>W64/X64</f>
        <v>5.2034810461983332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17.646512504450666</v>
      </c>
      <c r="U65" s="216">
        <f t="shared" si="3"/>
        <v>855.54838911841534</v>
      </c>
      <c r="V65" s="216">
        <f t="shared" si="3"/>
        <v>1007.1455225625705</v>
      </c>
      <c r="W65" s="165">
        <f>W54</f>
        <v>2050</v>
      </c>
      <c r="X65" s="165">
        <f>SUM(S65:V65)</f>
        <v>1880.3404241854364</v>
      </c>
      <c r="Y65" s="129">
        <f>W65/X65</f>
        <v>1.0902281170113439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1080.9724674787471</v>
      </c>
      <c r="T66" s="216">
        <f t="shared" si="3"/>
        <v>711.95707310984665</v>
      </c>
      <c r="U66" s="216">
        <f t="shared" si="3"/>
        <v>21.205555667555505</v>
      </c>
      <c r="V66" s="216">
        <f t="shared" si="3"/>
        <v>0</v>
      </c>
      <c r="W66" s="165">
        <f>W55</f>
        <v>1054</v>
      </c>
      <c r="X66" s="165">
        <f>SUM(S66:V66)</f>
        <v>1814.1350962561492</v>
      </c>
      <c r="Y66" s="129">
        <f>W66/X66</f>
        <v>0.58099311466668146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839.70097681012112</v>
      </c>
      <c r="T67" s="216">
        <f t="shared" si="3"/>
        <v>1320.3964143857027</v>
      </c>
      <c r="U67" s="216">
        <f t="shared" si="3"/>
        <v>0</v>
      </c>
      <c r="V67" s="216">
        <f t="shared" si="3"/>
        <v>13.460053256786805</v>
      </c>
      <c r="W67" s="165">
        <f>W56</f>
        <v>1108</v>
      </c>
      <c r="X67" s="165">
        <f>SUM(S67:V67)</f>
        <v>2173.5574444526105</v>
      </c>
      <c r="Y67" s="129">
        <f>W67/X67</f>
        <v>0.50976338482696004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1053.9999999999998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1.0000000000000002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672.94828141298547</v>
      </c>
      <c r="T75" s="216">
        <f t="shared" si="4"/>
        <v>0</v>
      </c>
      <c r="U75" s="216">
        <f t="shared" si="4"/>
        <v>922.29648881962316</v>
      </c>
      <c r="V75" s="216">
        <f t="shared" si="4"/>
        <v>454.7552297673912</v>
      </c>
      <c r="W75" s="165">
        <f>W64</f>
        <v>2050</v>
      </c>
      <c r="X75" s="165">
        <f>SUM(S75:V75)</f>
        <v>2049.9999999999995</v>
      </c>
      <c r="Y75" s="129">
        <f>W75/X75</f>
        <v>1.0000000000000002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19.238724099544385</v>
      </c>
      <c r="U76" s="216">
        <f t="shared" si="4"/>
        <v>932.74290928065852</v>
      </c>
      <c r="V76" s="216">
        <f t="shared" si="4"/>
        <v>1098.0183666197972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628.03756074940532</v>
      </c>
      <c r="T77" s="216">
        <f t="shared" si="4"/>
        <v>413.64215741506405</v>
      </c>
      <c r="U77" s="216">
        <f t="shared" si="4"/>
        <v>12.320281835530773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428.04881218123199</v>
      </c>
      <c r="T78" s="216">
        <f t="shared" si="4"/>
        <v>673.08974551063716</v>
      </c>
      <c r="U78" s="216">
        <f t="shared" si="4"/>
        <v>0</v>
      </c>
      <c r="V78" s="216">
        <f t="shared" si="4"/>
        <v>6.8614423081307887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1729.0346543436228</v>
      </c>
      <c r="T80" s="165">
        <f>SUM(T75:T78)</f>
        <v>1105.9706270252454</v>
      </c>
      <c r="U80" s="165">
        <f>SUM(U75:U78)</f>
        <v>1867.3596799358124</v>
      </c>
      <c r="V80" s="165">
        <f>SUM(V75:V78)</f>
        <v>1559.6350386953193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1.1856326851807504</v>
      </c>
      <c r="T81" s="120">
        <f>T79/T80</f>
        <v>1.8535754475812183</v>
      </c>
      <c r="U81" s="120">
        <f>U79/U80</f>
        <v>0.56443330726527718</v>
      </c>
      <c r="V81" s="120">
        <f>V79/V80</f>
        <v>0.71042261331014633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797.86947787944916</v>
      </c>
      <c r="T86" s="131">
        <f t="shared" si="5"/>
        <v>0</v>
      </c>
      <c r="U86" s="131">
        <f t="shared" si="5"/>
        <v>520.5748574636126</v>
      </c>
      <c r="V86" s="131">
        <f t="shared" si="5"/>
        <v>323.0683987478061</v>
      </c>
      <c r="W86" s="165">
        <f>W75</f>
        <v>2050</v>
      </c>
      <c r="X86" s="165">
        <f>SUM(S86:V86)</f>
        <v>1641.512734090868</v>
      </c>
      <c r="Y86" s="129">
        <f>W86/X86</f>
        <v>1.2488480639995569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35.660426633704553</v>
      </c>
      <c r="U87" s="131">
        <f t="shared" si="5"/>
        <v>526.47116511351851</v>
      </c>
      <c r="V87" s="131">
        <f t="shared" si="5"/>
        <v>780.0570774765747</v>
      </c>
      <c r="W87" s="165">
        <f>W76</f>
        <v>2050</v>
      </c>
      <c r="X87" s="165">
        <f>SUM(S87:V87)</f>
        <v>1342.1886692237977</v>
      </c>
      <c r="Y87" s="129">
        <f>W87/X87</f>
        <v>1.5273560617864084</v>
      </c>
    </row>
    <row r="88" spans="17:25" ht="15.6" x14ac:dyDescent="0.3">
      <c r="Q88" s="128"/>
      <c r="R88" s="131">
        <v>3</v>
      </c>
      <c r="S88" s="131">
        <f t="shared" si="5"/>
        <v>744.62185954568611</v>
      </c>
      <c r="T88" s="131">
        <f t="shared" si="5"/>
        <v>766.71694706908806</v>
      </c>
      <c r="U88" s="131">
        <f t="shared" si="5"/>
        <v>6.9539774228689542</v>
      </c>
      <c r="V88" s="131">
        <f t="shared" si="5"/>
        <v>0</v>
      </c>
      <c r="W88" s="165">
        <f>W77</f>
        <v>1054</v>
      </c>
      <c r="X88" s="165">
        <f>SUM(S88:V88)</f>
        <v>1518.2927840376431</v>
      </c>
      <c r="Y88" s="129">
        <f>W88/X88</f>
        <v>0.6942007569825005</v>
      </c>
    </row>
    <row r="89" spans="17:25" ht="15.6" x14ac:dyDescent="0.3">
      <c r="Q89" s="128"/>
      <c r="R89" s="131">
        <v>4</v>
      </c>
      <c r="S89" s="131">
        <f t="shared" si="5"/>
        <v>507.50866257486479</v>
      </c>
      <c r="T89" s="131">
        <f t="shared" si="5"/>
        <v>1247.6226262972075</v>
      </c>
      <c r="U89" s="131">
        <f t="shared" si="5"/>
        <v>0</v>
      </c>
      <c r="V89" s="131">
        <f t="shared" si="5"/>
        <v>4.8745237756190773</v>
      </c>
      <c r="W89" s="165">
        <f>W78</f>
        <v>1108</v>
      </c>
      <c r="X89" s="165">
        <f>SUM(S89:V89)</f>
        <v>1760.0058126476913</v>
      </c>
      <c r="Y89" s="129">
        <f>W89/X89</f>
        <v>0.62954337538985938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1054.0000000000002</v>
      </c>
      <c r="V91" s="165">
        <f>SUM(V86:V89)</f>
        <v>1107.9999999999998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0.99999999999999978</v>
      </c>
      <c r="V92" s="120">
        <f>V90/V91</f>
        <v>1.0000000000000002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996.41775277408738</v>
      </c>
      <c r="T97" s="131">
        <f t="shared" si="6"/>
        <v>0</v>
      </c>
      <c r="U97" s="131">
        <f t="shared" si="6"/>
        <v>650.11890291027794</v>
      </c>
      <c r="V97" s="131">
        <f t="shared" si="6"/>
        <v>403.46334431563452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54.466168784878136</v>
      </c>
      <c r="U98" s="131">
        <f t="shared" si="6"/>
        <v>804.10892539188558</v>
      </c>
      <c r="V98" s="131">
        <f t="shared" si="6"/>
        <v>1191.4249058232365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516.9170585623325</v>
      </c>
      <c r="T99" s="131">
        <f t="shared" si="6"/>
        <v>532.25548504667267</v>
      </c>
      <c r="U99" s="131">
        <f t="shared" si="6"/>
        <v>4.827456390994846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319.49871647697358</v>
      </c>
      <c r="T100" s="131">
        <f t="shared" si="6"/>
        <v>785.4325593719052</v>
      </c>
      <c r="U100" s="131">
        <f t="shared" si="6"/>
        <v>0</v>
      </c>
      <c r="V100" s="131">
        <f t="shared" si="6"/>
        <v>3.0687241511213554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1832.8335278133936</v>
      </c>
      <c r="T102" s="165">
        <f>SUM(T97:T100)</f>
        <v>1372.154213203456</v>
      </c>
      <c r="U102" s="165">
        <f>SUM(U97:U100)</f>
        <v>1459.0552846931585</v>
      </c>
      <c r="V102" s="165">
        <f>SUM(V97:V100)</f>
        <v>1597.9569742899923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1.1184867413712636</v>
      </c>
      <c r="T103" s="120">
        <f>T101/T102</f>
        <v>1.4940011700390678</v>
      </c>
      <c r="U103" s="120">
        <f>U101/U102</f>
        <v>0.72238523862490778</v>
      </c>
      <c r="V103" s="120">
        <f>V101/V102</f>
        <v>0.69338537759585728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1114.4800453447663</v>
      </c>
      <c r="T108" s="131">
        <f t="shared" ref="T108:V108" si="7">T97*T$103</f>
        <v>0</v>
      </c>
      <c r="U108" s="131">
        <f t="shared" si="7"/>
        <v>469.63629881340438</v>
      </c>
      <c r="V108" s="131">
        <f t="shared" si="7"/>
        <v>279.75558334438364</v>
      </c>
      <c r="W108" s="165">
        <f>W97</f>
        <v>2050</v>
      </c>
      <c r="X108" s="165">
        <f>SUM(S108:V108)</f>
        <v>1863.8719275025544</v>
      </c>
      <c r="Y108" s="129">
        <f>W108/X108</f>
        <v>1.0998609774368151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81.372519892153292</v>
      </c>
      <c r="U109" s="131">
        <f t="shared" si="8"/>
        <v>580.87641794963542</v>
      </c>
      <c r="V109" s="131">
        <f t="shared" si="8"/>
        <v>826.11660820135353</v>
      </c>
      <c r="W109" s="165">
        <f>W98</f>
        <v>2050</v>
      </c>
      <c r="X109" s="165">
        <f>SUM(S109:V109)</f>
        <v>1488.3655460431423</v>
      </c>
      <c r="Y109" s="129">
        <f>W109/X109</f>
        <v>1.3773498086205886</v>
      </c>
    </row>
    <row r="110" spans="17:25" ht="15.6" x14ac:dyDescent="0.3">
      <c r="Q110" s="70"/>
      <c r="R110" s="131">
        <v>3</v>
      </c>
      <c r="S110" s="131">
        <f t="shared" ref="S110:V110" si="9">S99*S$103</f>
        <v>578.16487639060188</v>
      </c>
      <c r="T110" s="131">
        <f t="shared" si="9"/>
        <v>795.19031741944059</v>
      </c>
      <c r="U110" s="131">
        <f t="shared" si="9"/>
        <v>3.4872832369601481</v>
      </c>
      <c r="V110" s="131">
        <f t="shared" si="9"/>
        <v>0</v>
      </c>
      <c r="W110" s="165">
        <f>W99</f>
        <v>1054</v>
      </c>
      <c r="X110" s="165">
        <f>SUM(S110:V110)</f>
        <v>1376.8424770470026</v>
      </c>
      <c r="Y110" s="129">
        <f>W110/X110</f>
        <v>0.76551967096524909</v>
      </c>
    </row>
    <row r="111" spans="17:25" ht="15.6" x14ac:dyDescent="0.3">
      <c r="Q111" s="70"/>
      <c r="R111" s="131">
        <v>4</v>
      </c>
      <c r="S111" s="131">
        <f t="shared" ref="S111:V111" si="10">S100*S$103</f>
        <v>357.3550782646314</v>
      </c>
      <c r="T111" s="131">
        <f t="shared" si="10"/>
        <v>1173.437162688406</v>
      </c>
      <c r="U111" s="131">
        <f t="shared" si="10"/>
        <v>0</v>
      </c>
      <c r="V111" s="131">
        <f t="shared" si="10"/>
        <v>2.1278084542628077</v>
      </c>
      <c r="W111" s="165">
        <f>W100</f>
        <v>1108</v>
      </c>
      <c r="X111" s="165">
        <f>SUM(S111:V111)</f>
        <v>1532.9200494073002</v>
      </c>
      <c r="Y111" s="129">
        <f>W111/X111</f>
        <v>0.72280351504855422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13.529497659528795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4.8879572545233783E-11</v>
      </c>
      <c r="H7" s="132">
        <f>'Trip Length Frequency'!V44</f>
        <v>3.7969722677604599E-11</v>
      </c>
      <c r="I7" s="120">
        <f>SUMPRODUCT(E18:H18,E7:H7)</f>
        <v>1.0557773211319478E-7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4.8879572545233783E-11</v>
      </c>
      <c r="R7" s="132">
        <f t="shared" si="0"/>
        <v>3.7969722677604599E-11</v>
      </c>
      <c r="S7" s="120">
        <f>SUMPRODUCT(O18:R18,O7:R7)</f>
        <v>1.6814210364124542E-7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4.8879572545233783E-11</v>
      </c>
      <c r="AB7" s="132">
        <f t="shared" si="1"/>
        <v>3.7969722677604599E-11</v>
      </c>
      <c r="AC7" s="120">
        <f>SUMPRODUCT(Y18:AB18,Y7:AB7)</f>
        <v>1.6814210364124542E-7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4.8879572545233783E-11</v>
      </c>
      <c r="AL7" s="132">
        <f t="shared" si="2"/>
        <v>3.7969722677604599E-11</v>
      </c>
      <c r="AM7" s="120">
        <f>SUMPRODUCT(AI18:AL18,AI7:AL7)</f>
        <v>1.9050404925051448E-7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4.8879572545233783E-11</v>
      </c>
      <c r="AV7" s="132">
        <f t="shared" si="3"/>
        <v>3.7969722677604599E-11</v>
      </c>
      <c r="AW7" s="120">
        <f>SUMPRODUCT(AS18:AV18,AS7:AV7)</f>
        <v>2.0296436283865508E-7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4.8879572545233783E-11</v>
      </c>
      <c r="BF7" s="132">
        <f t="shared" si="4"/>
        <v>3.7969722677604599E-11</v>
      </c>
      <c r="BG7" s="120">
        <f>SUMPRODUCT(BC18:BF18,BC7:BF7)</f>
        <v>2.163642509681694E-7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4.8879572545233783E-11</v>
      </c>
      <c r="BP7" s="132">
        <f t="shared" si="5"/>
        <v>3.7969722677604599E-11</v>
      </c>
      <c r="BQ7" s="120">
        <f>SUMPRODUCT(BM18:BP18,BM7:BP7)</f>
        <v>2.447420182597774E-7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2.3593664469076164E-10</v>
      </c>
      <c r="H8" s="132">
        <f>'Trip Length Frequency'!V45</f>
        <v>4.3756837517057686E-10</v>
      </c>
      <c r="I8" s="120">
        <f>SUMPRODUCT(E18:H18,E8:H8)</f>
        <v>7.4549119311679444E-7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2.3593664469076164E-10</v>
      </c>
      <c r="R8" s="132">
        <f t="shared" si="0"/>
        <v>4.3756837517057686E-10</v>
      </c>
      <c r="S8" s="120">
        <f>SUMPRODUCT(O18:R18,O8:R8)</f>
        <v>1.2300825103625606E-6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2.3593664469076164E-10</v>
      </c>
      <c r="AB8" s="132">
        <f t="shared" si="1"/>
        <v>4.3756837517057686E-10</v>
      </c>
      <c r="AC8" s="120">
        <f>SUMPRODUCT(Y18:AB18,Y8:AB8)</f>
        <v>1.2300825103625606E-6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2.3593664469076164E-10</v>
      </c>
      <c r="AL8" s="132">
        <f t="shared" si="2"/>
        <v>4.3756837517057686E-10</v>
      </c>
      <c r="AM8" s="120">
        <f>SUMPRODUCT(AI18:AL18,AI8:AL8)</f>
        <v>1.3940507958616449E-6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2.3593664469076164E-10</v>
      </c>
      <c r="AV8" s="132">
        <f t="shared" si="3"/>
        <v>4.3756837517057686E-10</v>
      </c>
      <c r="AW8" s="120">
        <f>SUMPRODUCT(AS18:AV18,AS8:AV8)</f>
        <v>1.4854272616222407E-6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2.3593664469076164E-10</v>
      </c>
      <c r="BF8" s="132">
        <f t="shared" si="4"/>
        <v>4.3756837517057686E-10</v>
      </c>
      <c r="BG8" s="120">
        <f>SUMPRODUCT(BC18:BF18,BC8:BF8)</f>
        <v>1.5837021596699549E-6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2.3593664469076164E-10</v>
      </c>
      <c r="BP8" s="132">
        <f t="shared" si="5"/>
        <v>4.3756837517057686E-10</v>
      </c>
      <c r="BQ8" s="120">
        <f>SUMPRODUCT(BM18:BP18,BM8:BP8)</f>
        <v>1.7916454968283358E-6</v>
      </c>
      <c r="BS8" s="129"/>
    </row>
    <row r="9" spans="2:71" x14ac:dyDescent="0.3">
      <c r="C9" s="128"/>
      <c r="D9" s="4" t="s">
        <v>13</v>
      </c>
      <c r="E9" s="132">
        <f>'Trip Length Frequency'!S46</f>
        <v>4.8879572545233783E-11</v>
      </c>
      <c r="F9" s="132">
        <f>'Trip Length Frequency'!T46</f>
        <v>2.3593664469076164E-10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5.9003693960677313E-7</v>
      </c>
      <c r="K9" s="129"/>
      <c r="M9" s="128"/>
      <c r="N9" s="4" t="s">
        <v>13</v>
      </c>
      <c r="O9" s="132">
        <f t="shared" si="0"/>
        <v>4.8879572545233783E-11</v>
      </c>
      <c r="P9" s="132">
        <f t="shared" si="0"/>
        <v>2.3593664469076164E-10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4.6741835802751212E-7</v>
      </c>
      <c r="U9" s="129"/>
      <c r="W9" s="128"/>
      <c r="X9" s="4" t="s">
        <v>13</v>
      </c>
      <c r="Y9" s="132">
        <f t="shared" si="1"/>
        <v>4.8879572545233783E-11</v>
      </c>
      <c r="Z9" s="132">
        <f t="shared" si="1"/>
        <v>2.3593664469076164E-10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4.6741835802751212E-7</v>
      </c>
      <c r="AE9" s="129"/>
      <c r="AG9" s="128"/>
      <c r="AH9" s="4" t="s">
        <v>13</v>
      </c>
      <c r="AI9" s="132">
        <f t="shared" si="2"/>
        <v>4.8879572545233783E-11</v>
      </c>
      <c r="AJ9" s="132">
        <f t="shared" si="2"/>
        <v>2.3593664469076164E-10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5.3014956340369614E-7</v>
      </c>
      <c r="AO9" s="129"/>
      <c r="AQ9" s="128"/>
      <c r="AR9" s="4" t="s">
        <v>13</v>
      </c>
      <c r="AS9" s="132">
        <f t="shared" si="3"/>
        <v>4.8879572545233783E-11</v>
      </c>
      <c r="AT9" s="132">
        <f t="shared" si="3"/>
        <v>2.3593664469076164E-10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5.6517659130612989E-7</v>
      </c>
      <c r="AY9" s="129"/>
      <c r="BA9" s="128"/>
      <c r="BB9" s="4" t="s">
        <v>13</v>
      </c>
      <c r="BC9" s="132">
        <f t="shared" si="4"/>
        <v>4.8879572545233783E-11</v>
      </c>
      <c r="BD9" s="132">
        <f t="shared" si="4"/>
        <v>2.3593664469076164E-10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6.0289765184977949E-7</v>
      </c>
      <c r="BI9" s="129"/>
      <c r="BK9" s="128"/>
      <c r="BL9" s="4" t="s">
        <v>13</v>
      </c>
      <c r="BM9" s="132">
        <f t="shared" si="5"/>
        <v>4.8879572545233783E-11</v>
      </c>
      <c r="BN9" s="132">
        <f t="shared" si="5"/>
        <v>2.3593664469076164E-10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6.8246863562794297E-7</v>
      </c>
      <c r="BS9" s="129"/>
    </row>
    <row r="10" spans="2:71" x14ac:dyDescent="0.3">
      <c r="C10" s="128"/>
      <c r="D10" s="4" t="s">
        <v>14</v>
      </c>
      <c r="E10" s="132">
        <f>'Trip Length Frequency'!S47</f>
        <v>3.7969722677604599E-11</v>
      </c>
      <c r="F10" s="132">
        <f>'Trip Length Frequency'!T47</f>
        <v>4.3756837517057686E-10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9.8133258185486753E-7</v>
      </c>
      <c r="K10" s="129"/>
      <c r="M10" s="128"/>
      <c r="N10" s="4" t="s">
        <v>14</v>
      </c>
      <c r="O10" s="132">
        <f t="shared" si="0"/>
        <v>3.7969722677604599E-11</v>
      </c>
      <c r="P10" s="132">
        <f t="shared" si="0"/>
        <v>4.3756837517057686E-10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7.8637474627129436E-7</v>
      </c>
      <c r="U10" s="129"/>
      <c r="W10" s="128"/>
      <c r="X10" s="4" t="s">
        <v>14</v>
      </c>
      <c r="Y10" s="132">
        <f t="shared" si="1"/>
        <v>3.7969722677604599E-11</v>
      </c>
      <c r="Z10" s="132">
        <f t="shared" si="1"/>
        <v>4.3756837517057686E-10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7.8637474627129436E-7</v>
      </c>
      <c r="AE10" s="129"/>
      <c r="AG10" s="128"/>
      <c r="AH10" s="4" t="s">
        <v>14</v>
      </c>
      <c r="AI10" s="132">
        <f t="shared" si="2"/>
        <v>3.7969722677604599E-11</v>
      </c>
      <c r="AJ10" s="132">
        <f t="shared" si="2"/>
        <v>4.3756837517057686E-10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8.9210147989924222E-7</v>
      </c>
      <c r="AO10" s="129"/>
      <c r="AQ10" s="128"/>
      <c r="AR10" s="4" t="s">
        <v>14</v>
      </c>
      <c r="AS10" s="132">
        <f t="shared" si="3"/>
        <v>3.7969722677604599E-11</v>
      </c>
      <c r="AT10" s="132">
        <f t="shared" si="3"/>
        <v>4.3756837517057686E-10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9.5113499325307023E-7</v>
      </c>
      <c r="AY10" s="129"/>
      <c r="BA10" s="128"/>
      <c r="BB10" s="4" t="s">
        <v>14</v>
      </c>
      <c r="BC10" s="132">
        <f t="shared" si="4"/>
        <v>3.7969722677604599E-11</v>
      </c>
      <c r="BD10" s="132">
        <f t="shared" si="4"/>
        <v>4.3756837517057686E-10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1.0147084270787645E-6</v>
      </c>
      <c r="BI10" s="129"/>
      <c r="BK10" s="128"/>
      <c r="BL10" s="4" t="s">
        <v>14</v>
      </c>
      <c r="BM10" s="132">
        <f t="shared" si="5"/>
        <v>3.7969722677604599E-11</v>
      </c>
      <c r="BN10" s="132">
        <f t="shared" si="5"/>
        <v>4.3756837517057686E-10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1.1487292686796878E-6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232.77475137752262</v>
      </c>
      <c r="F14" s="139">
        <f t="shared" si="6"/>
        <v>0</v>
      </c>
      <c r="G14" s="139">
        <f t="shared" si="6"/>
        <v>1000.3443935057524</v>
      </c>
      <c r="H14" s="139">
        <f t="shared" si="6"/>
        <v>816.88085511672512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101.0007464761819</v>
      </c>
      <c r="P14" s="139">
        <f t="shared" si="7"/>
        <v>0</v>
      </c>
      <c r="Q14" s="139">
        <f t="shared" si="7"/>
        <v>1219.1445050495506</v>
      </c>
      <c r="R14" s="139">
        <f t="shared" si="7"/>
        <v>866.60129962554743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107.79930720237915</v>
      </c>
      <c r="Z14" s="139">
        <f t="shared" ref="Z14:AB14" si="8">$AC14*(Z$18*Z7*1)/$AC7</f>
        <v>0</v>
      </c>
      <c r="AA14" s="139">
        <f t="shared" si="8"/>
        <v>1301.2075416187276</v>
      </c>
      <c r="AB14" s="139">
        <f t="shared" si="8"/>
        <v>924.93395325890583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115.00792489089628</v>
      </c>
      <c r="AJ14" s="139">
        <f t="shared" ref="AJ14:AL14" si="9">$AM14*(AJ$18*AJ7*1)/$AM7</f>
        <v>0</v>
      </c>
      <c r="AK14" s="139">
        <f t="shared" si="9"/>
        <v>1389.0303892165871</v>
      </c>
      <c r="AL14" s="139">
        <f t="shared" si="9"/>
        <v>988.34572585478361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122.84497440676355</v>
      </c>
      <c r="AT14" s="139">
        <f t="shared" ref="AT14:AV14" si="10">$AW14*(AT$18*AT7*1)/$AW7</f>
        <v>0</v>
      </c>
      <c r="AU14" s="139">
        <f t="shared" si="10"/>
        <v>1483.774132558374</v>
      </c>
      <c r="AV14" s="139">
        <f t="shared" si="10"/>
        <v>1056.3200578307683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131.2963411737359</v>
      </c>
      <c r="BD14" s="139">
        <f t="shared" ref="BD14:BF14" si="11">$BG14*(BD$18*BD7*1)/$BG7</f>
        <v>0</v>
      </c>
      <c r="BE14" s="139">
        <f t="shared" si="11"/>
        <v>1585.7207266180305</v>
      </c>
      <c r="BF14" s="139">
        <f t="shared" si="11"/>
        <v>1129.5183672843884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140.41041065705497</v>
      </c>
      <c r="BN14" s="139">
        <f t="shared" ref="BN14:BP14" si="12">$BQ14*(BN$18*BN7*1)/$BQ7</f>
        <v>0</v>
      </c>
      <c r="BO14" s="139">
        <f t="shared" si="12"/>
        <v>1695.4200737621877</v>
      </c>
      <c r="BP14" s="139">
        <f t="shared" si="12"/>
        <v>1208.3430950000713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32.965956634448617</v>
      </c>
      <c r="G15" s="139">
        <f t="shared" si="6"/>
        <v>683.8287465905197</v>
      </c>
      <c r="H15" s="139">
        <f t="shared" si="6"/>
        <v>1333.2052967750315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17.241243593538332</v>
      </c>
      <c r="Q15" s="139">
        <f t="shared" si="7"/>
        <v>804.38769445830394</v>
      </c>
      <c r="R15" s="139">
        <f t="shared" si="7"/>
        <v>1365.1176130994377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18.401785922732621</v>
      </c>
      <c r="AA15" s="139">
        <f t="shared" si="13"/>
        <v>858.53262683729599</v>
      </c>
      <c r="AB15" s="139">
        <f t="shared" si="13"/>
        <v>1457.0063893199836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19.674187201178899</v>
      </c>
      <c r="AK15" s="139">
        <f t="shared" si="14"/>
        <v>916.23179695963381</v>
      </c>
      <c r="AL15" s="139">
        <f t="shared" si="14"/>
        <v>1556.4780558014545</v>
      </c>
      <c r="AM15" s="120">
        <v>2492.3840399622668</v>
      </c>
      <c r="AN15" s="165">
        <f>SUM(AI15:AL15)</f>
        <v>2492.3840399622673</v>
      </c>
      <c r="AO15" s="129">
        <f>AM15/AN15</f>
        <v>0.99999999999999978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21.034410317415126</v>
      </c>
      <c r="AU15" s="139">
        <f t="shared" si="15"/>
        <v>978.59770904622508</v>
      </c>
      <c r="AV15" s="139">
        <f t="shared" si="15"/>
        <v>1663.3070454322658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22.500522897392273</v>
      </c>
      <c r="BE15" s="139">
        <f t="shared" si="16"/>
        <v>1045.6990151556654</v>
      </c>
      <c r="BF15" s="139">
        <f t="shared" si="16"/>
        <v>1778.3358970230975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24.080809796949183</v>
      </c>
      <c r="BO15" s="139">
        <f t="shared" si="17"/>
        <v>1117.8969603669098</v>
      </c>
      <c r="BP15" s="139">
        <f t="shared" si="17"/>
        <v>1902.1958092554551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178.99572943496142</v>
      </c>
      <c r="F16" s="139">
        <f t="shared" si="6"/>
        <v>863.99388574395755</v>
      </c>
      <c r="G16" s="139">
        <f t="shared" si="6"/>
        <v>11.010384821081018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154.56546964360732</v>
      </c>
      <c r="P16" s="139">
        <f t="shared" si="7"/>
        <v>931.71320070180639</v>
      </c>
      <c r="Q16" s="139">
        <f t="shared" si="7"/>
        <v>26.704794323498234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163.36751573931406</v>
      </c>
      <c r="Z16" s="139">
        <f t="shared" si="18"/>
        <v>984.77151029362756</v>
      </c>
      <c r="AA16" s="139">
        <f t="shared" si="18"/>
        <v>28.225553333604349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172.47720653259785</v>
      </c>
      <c r="AJ16" s="139">
        <f t="shared" si="19"/>
        <v>1042.1809457522747</v>
      </c>
      <c r="AK16" s="139">
        <f t="shared" si="19"/>
        <v>29.816855951114167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182.45925174835386</v>
      </c>
      <c r="AT16" s="139">
        <f t="shared" si="20"/>
        <v>1103.6679646448804</v>
      </c>
      <c r="AU16" s="139">
        <f t="shared" si="20"/>
        <v>31.544412880757573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193.19485848536866</v>
      </c>
      <c r="BD16" s="139">
        <f t="shared" si="21"/>
        <v>1169.7459614413669</v>
      </c>
      <c r="BE16" s="139">
        <f t="shared" si="21"/>
        <v>33.397641685174243</v>
      </c>
      <c r="BF16" s="139">
        <f t="shared" si="21"/>
        <v>0</v>
      </c>
      <c r="BG16" s="120">
        <v>1396.3384616119097</v>
      </c>
      <c r="BH16" s="165">
        <f>SUM(BC16:BF16)</f>
        <v>1396.3384616119099</v>
      </c>
      <c r="BI16" s="129">
        <f>BG16/BH16</f>
        <v>0.99999999999999989</v>
      </c>
      <c r="BK16" s="128"/>
      <c r="BL16" s="4" t="s">
        <v>13</v>
      </c>
      <c r="BM16" s="139">
        <f t="shared" ref="BM16:BP16" si="22">$BQ16*(BM$18*BM9*1)/$BQ9</f>
        <v>204.74112693536915</v>
      </c>
      <c r="BN16" s="139">
        <f t="shared" si="22"/>
        <v>1240.7617941758451</v>
      </c>
      <c r="BO16" s="139">
        <f t="shared" si="22"/>
        <v>35.385819544475389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87.885014402452654</v>
      </c>
      <c r="F17" s="139">
        <f t="shared" si="6"/>
        <v>1012.7991526418496</v>
      </c>
      <c r="G17" s="139">
        <f t="shared" si="6"/>
        <v>0</v>
      </c>
      <c r="H17" s="139">
        <f t="shared" si="6"/>
        <v>7.3158329556976662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75.198509603037508</v>
      </c>
      <c r="P17" s="139">
        <f t="shared" si="7"/>
        <v>1082.2298427663277</v>
      </c>
      <c r="Q17" s="139">
        <f t="shared" si="7"/>
        <v>0</v>
      </c>
      <c r="R17" s="139">
        <f t="shared" si="7"/>
        <v>15.304885736365371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79.665000560178441</v>
      </c>
      <c r="Z17" s="139">
        <f t="shared" si="23"/>
        <v>1146.5099705478578</v>
      </c>
      <c r="AA17" s="139">
        <f t="shared" si="23"/>
        <v>0</v>
      </c>
      <c r="AB17" s="139">
        <f t="shared" si="23"/>
        <v>16.213934786704396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84.28274661951437</v>
      </c>
      <c r="AJ17" s="139">
        <f t="shared" si="24"/>
        <v>1215.8796800134639</v>
      </c>
      <c r="AK17" s="139">
        <f t="shared" si="24"/>
        <v>0</v>
      </c>
      <c r="AL17" s="139">
        <f t="shared" si="24"/>
        <v>17.180899879406368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89.354910580122677</v>
      </c>
      <c r="AT17" s="139">
        <f t="shared" si="25"/>
        <v>1290.4211522849541</v>
      </c>
      <c r="AU17" s="139">
        <f t="shared" si="25"/>
        <v>0</v>
      </c>
      <c r="AV17" s="139">
        <f t="shared" si="25"/>
        <v>18.225634758742526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94.816793629784357</v>
      </c>
      <c r="BD17" s="139">
        <f t="shared" si="26"/>
        <v>1370.6348073521517</v>
      </c>
      <c r="BE17" s="139">
        <f t="shared" si="26"/>
        <v>0</v>
      </c>
      <c r="BF17" s="139">
        <f t="shared" si="26"/>
        <v>19.348711297246425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100.69831344227583</v>
      </c>
      <c r="BN17" s="139">
        <f t="shared" si="27"/>
        <v>1456.9546067160634</v>
      </c>
      <c r="BO17" s="139">
        <f t="shared" si="27"/>
        <v>0</v>
      </c>
      <c r="BP17" s="139">
        <f t="shared" si="27"/>
        <v>20.55603071333287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499.65549521493671</v>
      </c>
      <c r="F19" s="165">
        <f>SUM(F14:F17)</f>
        <v>1909.7589950202557</v>
      </c>
      <c r="G19" s="165">
        <f>SUM(G14:G17)</f>
        <v>1695.1835249173532</v>
      </c>
      <c r="H19" s="165">
        <f>SUM(H14:H17)</f>
        <v>2157.4019848474541</v>
      </c>
      <c r="K19" s="129"/>
      <c r="M19" s="128"/>
      <c r="N19" s="120" t="s">
        <v>195</v>
      </c>
      <c r="O19" s="165">
        <f>SUM(O14:O17)</f>
        <v>330.76472572282671</v>
      </c>
      <c r="P19" s="165">
        <f>SUM(P14:P17)</f>
        <v>2031.1842870616724</v>
      </c>
      <c r="Q19" s="165">
        <f>SUM(Q14:Q17)</f>
        <v>2050.2369938313527</v>
      </c>
      <c r="R19" s="165">
        <f>SUM(R14:R17)</f>
        <v>2247.0237984613505</v>
      </c>
      <c r="U19" s="129"/>
      <c r="W19" s="128"/>
      <c r="X19" s="120" t="s">
        <v>195</v>
      </c>
      <c r="Y19" s="165">
        <f>SUM(Y14:Y17)</f>
        <v>350.83182350187167</v>
      </c>
      <c r="Z19" s="165">
        <f>SUM(Z14:Z17)</f>
        <v>2149.6832667642179</v>
      </c>
      <c r="AA19" s="165">
        <f>SUM(AA14:AA17)</f>
        <v>2187.9657217896279</v>
      </c>
      <c r="AB19" s="165">
        <f>SUM(AB14:AB17)</f>
        <v>2398.1542773655942</v>
      </c>
      <c r="AE19" s="129"/>
      <c r="AG19" s="128"/>
      <c r="AH19" s="120" t="s">
        <v>195</v>
      </c>
      <c r="AI19" s="165">
        <f>SUM(AI14:AI17)</f>
        <v>371.76787804300852</v>
      </c>
      <c r="AJ19" s="165">
        <f>SUM(AJ14:AJ17)</f>
        <v>2277.7348129669176</v>
      </c>
      <c r="AK19" s="165">
        <f>SUM(AK14:AK17)</f>
        <v>2335.079042127335</v>
      </c>
      <c r="AL19" s="165">
        <f>SUM(AL14:AL17)</f>
        <v>2562.0046815356445</v>
      </c>
      <c r="AO19" s="129"/>
      <c r="AQ19" s="128"/>
      <c r="AR19" s="120" t="s">
        <v>195</v>
      </c>
      <c r="AS19" s="165">
        <f>SUM(AS14:AS17)</f>
        <v>394.65913673524011</v>
      </c>
      <c r="AT19" s="165">
        <f>SUM(AT14:AT17)</f>
        <v>2415.1235272472495</v>
      </c>
      <c r="AU19" s="165">
        <f>SUM(AU14:AU17)</f>
        <v>2493.9162544853566</v>
      </c>
      <c r="AV19" s="165">
        <f>SUM(AV14:AV17)</f>
        <v>2737.8527380217765</v>
      </c>
      <c r="AY19" s="129"/>
      <c r="BA19" s="128"/>
      <c r="BB19" s="120" t="s">
        <v>195</v>
      </c>
      <c r="BC19" s="165">
        <f>SUM(BC14:BC17)</f>
        <v>419.30799328888889</v>
      </c>
      <c r="BD19" s="165">
        <f>SUM(BD14:BD17)</f>
        <v>2562.881291690911</v>
      </c>
      <c r="BE19" s="165">
        <f>SUM(BE14:BE17)</f>
        <v>2664.8173834588702</v>
      </c>
      <c r="BF19" s="165">
        <f>SUM(BF14:BF17)</f>
        <v>2927.2029756047327</v>
      </c>
      <c r="BI19" s="129"/>
      <c r="BK19" s="128"/>
      <c r="BL19" s="120" t="s">
        <v>195</v>
      </c>
      <c r="BM19" s="165">
        <f>SUM(BM14:BM17)</f>
        <v>445.84985103469995</v>
      </c>
      <c r="BN19" s="165">
        <f>SUM(BN14:BN17)</f>
        <v>2721.7972106888574</v>
      </c>
      <c r="BO19" s="165">
        <f>SUM(BO14:BO17)</f>
        <v>2848.7028536735729</v>
      </c>
      <c r="BP19" s="165">
        <f>SUM(BP14:BP17)</f>
        <v>3131.094934968859</v>
      </c>
      <c r="BS19" s="129"/>
    </row>
    <row r="20" spans="3:71" x14ac:dyDescent="0.3">
      <c r="C20" s="128"/>
      <c r="D20" s="120" t="s">
        <v>194</v>
      </c>
      <c r="E20" s="120">
        <f>E18/E19</f>
        <v>4.1028268869897087</v>
      </c>
      <c r="F20" s="120">
        <f>F18/F19</f>
        <v>1.0734338758688537</v>
      </c>
      <c r="G20" s="120">
        <f>G18/G19</f>
        <v>0.62176158776164758</v>
      </c>
      <c r="H20" s="120">
        <f>H18/H19</f>
        <v>0.51358069000680218</v>
      </c>
      <c r="K20" s="129"/>
      <c r="M20" s="128"/>
      <c r="N20" s="120" t="s">
        <v>194</v>
      </c>
      <c r="O20" s="120">
        <f>O18/O19</f>
        <v>4.0149759079050042</v>
      </c>
      <c r="P20" s="120">
        <f>P18/P19</f>
        <v>0.81649696513917902</v>
      </c>
      <c r="Q20" s="120">
        <f>Q18/Q19</f>
        <v>0.93540943706706436</v>
      </c>
      <c r="R20" s="120">
        <f>R18/R19</f>
        <v>0.78100221414603499</v>
      </c>
      <c r="U20" s="129"/>
      <c r="W20" s="128"/>
      <c r="X20" s="120" t="s">
        <v>194</v>
      </c>
      <c r="Y20" s="120">
        <f>Y18/Y19</f>
        <v>3.7853248080696735</v>
      </c>
      <c r="Z20" s="120">
        <f>Z18/Z19</f>
        <v>0.77148844746817558</v>
      </c>
      <c r="AA20" s="120">
        <f>AA18/AA19</f>
        <v>0.87652700092814928</v>
      </c>
      <c r="AB20" s="120">
        <f>AB18/AB19</f>
        <v>0.73178384660263152</v>
      </c>
      <c r="AE20" s="129"/>
      <c r="AG20" s="128"/>
      <c r="AH20" s="120" t="s">
        <v>194</v>
      </c>
      <c r="AI20" s="120">
        <f>AI18/AI19</f>
        <v>4.0433810966788499</v>
      </c>
      <c r="AJ20" s="120">
        <f>AJ18/AJ19</f>
        <v>0.82614598918664361</v>
      </c>
      <c r="AK20" s="120">
        <f>AK18/AK19</f>
        <v>0.93019073978023881</v>
      </c>
      <c r="AL20" s="120">
        <f>AL18/AL19</f>
        <v>0.77657033055993274</v>
      </c>
      <c r="AO20" s="129"/>
      <c r="AQ20" s="128"/>
      <c r="AR20" s="120" t="s">
        <v>194</v>
      </c>
      <c r="AS20" s="120">
        <f>AS18/AS19</f>
        <v>4.0568906247867567</v>
      </c>
      <c r="AT20" s="120">
        <f>AT18/AT19</f>
        <v>0.8307697214685541</v>
      </c>
      <c r="AU20" s="120">
        <f>AU18/AU19</f>
        <v>0.92772033273191212</v>
      </c>
      <c r="AV20" s="120">
        <f>AV18/AV19</f>
        <v>0.77447349807208621</v>
      </c>
      <c r="AY20" s="129"/>
      <c r="BA20" s="128"/>
      <c r="BB20" s="120" t="s">
        <v>194</v>
      </c>
      <c r="BC20" s="120">
        <f>BC18/BC19</f>
        <v>4.0699391421078417</v>
      </c>
      <c r="BD20" s="120">
        <f>BD18/BD19</f>
        <v>0.83525783161808886</v>
      </c>
      <c r="BE20" s="120">
        <f>BE18/BE19</f>
        <v>0.92533877664186814</v>
      </c>
      <c r="BF20" s="120">
        <f>BF18/BF19</f>
        <v>0.77245278869498402</v>
      </c>
      <c r="BI20" s="129"/>
      <c r="BK20" s="128"/>
      <c r="BL20" s="120" t="s">
        <v>194</v>
      </c>
      <c r="BM20" s="120">
        <f>BM18/BM19</f>
        <v>4.3296155055789995</v>
      </c>
      <c r="BN20" s="120">
        <f>BN18/BN19</f>
        <v>0.89042534774040427</v>
      </c>
      <c r="BO20" s="120">
        <f>BO18/BO19</f>
        <v>0.97890804047350755</v>
      </c>
      <c r="BP20" s="120">
        <f>BP18/BP19</f>
        <v>0.8171386045567588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955.03450856404447</v>
      </c>
      <c r="F25" s="139">
        <f t="shared" si="28"/>
        <v>0</v>
      </c>
      <c r="G25" s="139">
        <f t="shared" si="28"/>
        <v>621.97571841459899</v>
      </c>
      <c r="H25" s="139">
        <f t="shared" si="28"/>
        <v>419.53423322419428</v>
      </c>
      <c r="I25" s="120">
        <f>I14</f>
        <v>2050</v>
      </c>
      <c r="J25" s="165">
        <f>SUM(E25:H25)</f>
        <v>1996.5444602028379</v>
      </c>
      <c r="K25" s="129">
        <f>I25/J25</f>
        <v>1.0267740292604008</v>
      </c>
      <c r="M25" s="128"/>
      <c r="N25" s="4" t="s">
        <v>11</v>
      </c>
      <c r="O25" s="139">
        <f t="shared" ref="O25:R28" si="29">O14*O$20</f>
        <v>405.51556378229157</v>
      </c>
      <c r="P25" s="139">
        <f t="shared" si="29"/>
        <v>0</v>
      </c>
      <c r="Q25" s="139">
        <f t="shared" si="29"/>
        <v>1140.3992751718049</v>
      </c>
      <c r="R25" s="139">
        <f t="shared" si="29"/>
        <v>676.81753378938402</v>
      </c>
      <c r="S25" s="120">
        <f>S14</f>
        <v>2186.7465511512801</v>
      </c>
      <c r="T25" s="165">
        <f>SUM(O25:R25)</f>
        <v>2222.7323727434805</v>
      </c>
      <c r="U25" s="129">
        <f>S25/T25</f>
        <v>0.98381009696287292</v>
      </c>
      <c r="W25" s="128"/>
      <c r="X25" s="4" t="s">
        <v>11</v>
      </c>
      <c r="Y25" s="139">
        <f>Y14*Y$20</f>
        <v>408.05539184588963</v>
      </c>
      <c r="Z25" s="139">
        <f t="shared" ref="Z25:AB25" si="30">Z14*Z$20</f>
        <v>0</v>
      </c>
      <c r="AA25" s="139">
        <f t="shared" si="30"/>
        <v>1140.5435440401534</v>
      </c>
      <c r="AB25" s="139">
        <f t="shared" si="30"/>
        <v>676.85172616918067</v>
      </c>
      <c r="AC25" s="120">
        <f>AC14</f>
        <v>2333.9408020800124</v>
      </c>
      <c r="AD25" s="165">
        <f>SUM(Y25:AB25)</f>
        <v>2225.4506620552238</v>
      </c>
      <c r="AE25" s="129">
        <f>AC25/AD25</f>
        <v>1.0487497394907856</v>
      </c>
      <c r="AG25" s="128"/>
      <c r="AH25" s="4" t="s">
        <v>11</v>
      </c>
      <c r="AI25" s="139">
        <f t="shared" ref="AI25:AL28" si="31">AI14*AI$20</f>
        <v>465.02086947211097</v>
      </c>
      <c r="AJ25" s="139">
        <f t="shared" si="31"/>
        <v>0</v>
      </c>
      <c r="AK25" s="139">
        <f t="shared" si="31"/>
        <v>1292.0632053226102</v>
      </c>
      <c r="AL25" s="139">
        <f t="shared" si="31"/>
        <v>767.51996703454597</v>
      </c>
      <c r="AM25" s="120">
        <f>AM14</f>
        <v>2492.3840399622668</v>
      </c>
      <c r="AN25" s="165">
        <f>SUM(AI25:AL25)</f>
        <v>2524.6040418292669</v>
      </c>
      <c r="AO25" s="129">
        <f>AM25/AN25</f>
        <v>0.98723760188403475</v>
      </c>
      <c r="AQ25" s="128"/>
      <c r="AR25" s="4" t="s">
        <v>11</v>
      </c>
      <c r="AS25" s="139">
        <f t="shared" ref="AS25:AV28" si="32">AS14*AS$20</f>
        <v>498.36862497296812</v>
      </c>
      <c r="AT25" s="139">
        <f t="shared" si="32"/>
        <v>0</v>
      </c>
      <c r="AU25" s="139">
        <f t="shared" si="32"/>
        <v>1376.527431956059</v>
      </c>
      <c r="AV25" s="139">
        <f t="shared" si="32"/>
        <v>818.09189027190348</v>
      </c>
      <c r="AW25" s="120">
        <f>AW14</f>
        <v>2662.939164795906</v>
      </c>
      <c r="AX25" s="165">
        <f>SUM(AS25:AV25)</f>
        <v>2692.9879472009306</v>
      </c>
      <c r="AY25" s="129">
        <f>AW25/AX25</f>
        <v>0.98884184296619038</v>
      </c>
      <c r="BA25" s="128"/>
      <c r="BB25" s="4" t="s">
        <v>11</v>
      </c>
      <c r="BC25" s="139">
        <f t="shared" ref="BC25:BF28" si="33">BC14*BC$20</f>
        <v>534.36811815853321</v>
      </c>
      <c r="BD25" s="139">
        <f t="shared" si="33"/>
        <v>0</v>
      </c>
      <c r="BE25" s="139">
        <f t="shared" si="33"/>
        <v>1467.3288772643825</v>
      </c>
      <c r="BF25" s="139">
        <f t="shared" si="33"/>
        <v>872.49961269103107</v>
      </c>
      <c r="BG25" s="120">
        <f>BG14</f>
        <v>2846.535435076155</v>
      </c>
      <c r="BH25" s="165">
        <f>SUM(BC25:BF25)</f>
        <v>2874.1966081139467</v>
      </c>
      <c r="BI25" s="129">
        <f>BG25/BH25</f>
        <v>0.9903760330940119</v>
      </c>
      <c r="BK25" s="128"/>
      <c r="BL25" s="4" t="s">
        <v>11</v>
      </c>
      <c r="BM25" s="139">
        <f t="shared" ref="BM25:BP28" si="34">BM14*BM$20</f>
        <v>607.92309112550004</v>
      </c>
      <c r="BN25" s="139">
        <f t="shared" si="34"/>
        <v>0</v>
      </c>
      <c r="BO25" s="139">
        <f t="shared" si="34"/>
        <v>1659.6603421859927</v>
      </c>
      <c r="BP25" s="139">
        <f t="shared" si="34"/>
        <v>987.38379047415333</v>
      </c>
      <c r="BQ25" s="120">
        <f>BQ14</f>
        <v>3044.1735794193137</v>
      </c>
      <c r="BR25" s="165">
        <f>SUM(BM25:BP25)</f>
        <v>3254.9672237856457</v>
      </c>
      <c r="BS25" s="129">
        <f>BQ25/BR25</f>
        <v>0.93523939570698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35.386774601840735</v>
      </c>
      <c r="G26" s="139">
        <f t="shared" si="28"/>
        <v>425.17844723717889</v>
      </c>
      <c r="H26" s="139">
        <f t="shared" si="28"/>
        <v>684.70849623844413</v>
      </c>
      <c r="I26" s="120">
        <f>I15</f>
        <v>2050</v>
      </c>
      <c r="J26" s="165">
        <f>SUM(E26:H26)</f>
        <v>1145.2737180774639</v>
      </c>
      <c r="K26" s="129">
        <f>I26/J26</f>
        <v>1.7899651128302085</v>
      </c>
      <c r="M26" s="128"/>
      <c r="N26" s="4" t="s">
        <v>12</v>
      </c>
      <c r="O26" s="139">
        <f t="shared" si="29"/>
        <v>0</v>
      </c>
      <c r="P26" s="139">
        <f t="shared" si="29"/>
        <v>14.077423069349361</v>
      </c>
      <c r="Q26" s="139">
        <f t="shared" si="29"/>
        <v>752.43184045691589</v>
      </c>
      <c r="R26" s="139">
        <f t="shared" si="29"/>
        <v>1066.1598784004111</v>
      </c>
      <c r="S26" s="120">
        <f>S15</f>
        <v>2186.7465511512801</v>
      </c>
      <c r="T26" s="165">
        <f>SUM(O26:R26)</f>
        <v>1832.6691419266763</v>
      </c>
      <c r="U26" s="129">
        <f>S26/T26</f>
        <v>1.1932031271353016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14.196765252170719</v>
      </c>
      <c r="AA26" s="139">
        <f t="shared" si="35"/>
        <v>752.52702860066097</v>
      </c>
      <c r="AB26" s="139">
        <f t="shared" si="35"/>
        <v>1066.2137401011889</v>
      </c>
      <c r="AC26" s="120">
        <f>AC15</f>
        <v>2333.9408020800124</v>
      </c>
      <c r="AD26" s="165">
        <f>SUM(Y26:AB26)</f>
        <v>1832.9375339540206</v>
      </c>
      <c r="AE26" s="129">
        <f>AC26/AD26</f>
        <v>1.273333520016487</v>
      </c>
      <c r="AG26" s="128"/>
      <c r="AH26" s="4" t="s">
        <v>12</v>
      </c>
      <c r="AI26" s="139">
        <f t="shared" si="31"/>
        <v>0</v>
      </c>
      <c r="AJ26" s="139">
        <f t="shared" si="31"/>
        <v>16.253750846761147</v>
      </c>
      <c r="AK26" s="139">
        <f t="shared" si="31"/>
        <v>852.27033302405937</v>
      </c>
      <c r="AL26" s="139">
        <f t="shared" si="31"/>
        <v>1208.7146783030169</v>
      </c>
      <c r="AM26" s="120">
        <f>AM15</f>
        <v>2492.3840399622668</v>
      </c>
      <c r="AN26" s="165">
        <f>SUM(AI26:AL26)</f>
        <v>2077.2387621738371</v>
      </c>
      <c r="AO26" s="129">
        <f>AM26/AN26</f>
        <v>1.1998543861919748</v>
      </c>
      <c r="AQ26" s="128"/>
      <c r="AR26" s="4" t="s">
        <v>12</v>
      </c>
      <c r="AS26" s="139">
        <f t="shared" si="32"/>
        <v>0</v>
      </c>
      <c r="AT26" s="139">
        <f t="shared" si="32"/>
        <v>17.474751200654246</v>
      </c>
      <c r="AU26" s="139">
        <f t="shared" si="32"/>
        <v>907.86499224705085</v>
      </c>
      <c r="AV26" s="139">
        <f t="shared" si="32"/>
        <v>1288.1872258438734</v>
      </c>
      <c r="AW26" s="120">
        <f>AW15</f>
        <v>2662.939164795906</v>
      </c>
      <c r="AX26" s="165">
        <f>SUM(AS26:AV26)</f>
        <v>2213.5269692915786</v>
      </c>
      <c r="AY26" s="129">
        <f>AW26/AX26</f>
        <v>1.2030299163909253</v>
      </c>
      <c r="BA26" s="128"/>
      <c r="BB26" s="4" t="s">
        <v>12</v>
      </c>
      <c r="BC26" s="139">
        <f t="shared" si="33"/>
        <v>0</v>
      </c>
      <c r="BD26" s="139">
        <f t="shared" si="33"/>
        <v>18.793737965549028</v>
      </c>
      <c r="BE26" s="139">
        <f t="shared" si="33"/>
        <v>967.62584741974979</v>
      </c>
      <c r="BF26" s="139">
        <f t="shared" si="33"/>
        <v>1373.6805228918874</v>
      </c>
      <c r="BG26" s="120">
        <f>BG15</f>
        <v>2846.535435076155</v>
      </c>
      <c r="BH26" s="165">
        <f>SUM(BC26:BF26)</f>
        <v>2360.1001082771863</v>
      </c>
      <c r="BI26" s="129">
        <f>BG26/BH26</f>
        <v>1.2061079210551175</v>
      </c>
      <c r="BK26" s="128"/>
      <c r="BL26" s="4" t="s">
        <v>12</v>
      </c>
      <c r="BM26" s="139">
        <f t="shared" si="34"/>
        <v>0</v>
      </c>
      <c r="BN26" s="139">
        <f t="shared" si="34"/>
        <v>21.44216343731901</v>
      </c>
      <c r="BO26" s="139">
        <f t="shared" si="34"/>
        <v>1094.3183229240619</v>
      </c>
      <c r="BP26" s="139">
        <f t="shared" si="34"/>
        <v>1554.357629168717</v>
      </c>
      <c r="BQ26" s="120">
        <f>BQ15</f>
        <v>3044.1735794193137</v>
      </c>
      <c r="BR26" s="165">
        <f>SUM(BM26:BP26)</f>
        <v>2670.1181155300983</v>
      </c>
      <c r="BS26" s="129">
        <f>BQ26/BR26</f>
        <v>1.1400894820770706</v>
      </c>
    </row>
    <row r="27" spans="3:71" x14ac:dyDescent="0.3">
      <c r="C27" s="128"/>
      <c r="D27" s="4" t="s">
        <v>13</v>
      </c>
      <c r="E27" s="139">
        <f t="shared" si="28"/>
        <v>734.38849138209491</v>
      </c>
      <c r="F27" s="139">
        <f t="shared" si="28"/>
        <v>927.44030550112791</v>
      </c>
      <c r="G27" s="139">
        <f t="shared" si="28"/>
        <v>6.8458343482220778</v>
      </c>
      <c r="H27" s="139">
        <f t="shared" si="28"/>
        <v>0</v>
      </c>
      <c r="I27" s="120">
        <f>I16</f>
        <v>1054</v>
      </c>
      <c r="J27" s="165">
        <f>SUM(E27:H27)</f>
        <v>1668.6746312314449</v>
      </c>
      <c r="K27" s="129">
        <f>I27/J27</f>
        <v>0.6316390147443971</v>
      </c>
      <c r="M27" s="128"/>
      <c r="N27" s="4" t="s">
        <v>13</v>
      </c>
      <c r="O27" s="139">
        <f t="shared" si="29"/>
        <v>620.57663681310567</v>
      </c>
      <c r="P27" s="139">
        <f t="shared" si="29"/>
        <v>760.74100075313572</v>
      </c>
      <c r="Q27" s="139">
        <f t="shared" si="29"/>
        <v>24.979916625135218</v>
      </c>
      <c r="R27" s="139">
        <f t="shared" si="29"/>
        <v>0</v>
      </c>
      <c r="S27" s="120">
        <f>S16</f>
        <v>1112.9834646689119</v>
      </c>
      <c r="T27" s="165">
        <f>SUM(O27:R27)</f>
        <v>1406.2975541913768</v>
      </c>
      <c r="U27" s="129">
        <f>S27/T27</f>
        <v>0.79142814502644787</v>
      </c>
      <c r="W27" s="128"/>
      <c r="X27" s="4" t="s">
        <v>13</v>
      </c>
      <c r="Y27" s="139">
        <f t="shared" ref="Y27:AB27" si="36">Y16*Y$20</f>
        <v>618.39911016073836</v>
      </c>
      <c r="Z27" s="139">
        <f t="shared" si="36"/>
        <v>759.73984358732116</v>
      </c>
      <c r="AA27" s="139">
        <f t="shared" si="36"/>
        <v>24.740459613041747</v>
      </c>
      <c r="AB27" s="139">
        <f t="shared" si="36"/>
        <v>0</v>
      </c>
      <c r="AC27" s="120">
        <f>AC16</f>
        <v>1176.364579366546</v>
      </c>
      <c r="AD27" s="165">
        <f>SUM(Y27:AB27)</f>
        <v>1402.8794133611013</v>
      </c>
      <c r="AE27" s="129">
        <f>AC27/AD27</f>
        <v>0.83853577731826734</v>
      </c>
      <c r="AG27" s="128"/>
      <c r="AH27" s="4" t="s">
        <v>13</v>
      </c>
      <c r="AI27" s="139">
        <f t="shared" si="31"/>
        <v>697.39107650187998</v>
      </c>
      <c r="AJ27" s="139">
        <f t="shared" si="31"/>
        <v>860.9936083399848</v>
      </c>
      <c r="AK27" s="139">
        <f t="shared" si="31"/>
        <v>27.735363295087705</v>
      </c>
      <c r="AL27" s="139">
        <f t="shared" si="31"/>
        <v>0</v>
      </c>
      <c r="AM27" s="120">
        <f>AM16</f>
        <v>1244.4750082359867</v>
      </c>
      <c r="AN27" s="165">
        <f>SUM(AI27:AL27)</f>
        <v>1586.1200481369524</v>
      </c>
      <c r="AO27" s="129">
        <f>AM27/AN27</f>
        <v>0.78460329008371088</v>
      </c>
      <c r="AQ27" s="128"/>
      <c r="AR27" s="4" t="s">
        <v>13</v>
      </c>
      <c r="AS27" s="139">
        <f t="shared" si="32"/>
        <v>740.21722782350344</v>
      </c>
      <c r="AT27" s="139">
        <f t="shared" si="32"/>
        <v>916.89392758179326</v>
      </c>
      <c r="AU27" s="139">
        <f t="shared" si="32"/>
        <v>29.264393213569232</v>
      </c>
      <c r="AV27" s="139">
        <f t="shared" si="32"/>
        <v>0</v>
      </c>
      <c r="AW27" s="120">
        <f>AW16</f>
        <v>1317.6716292739918</v>
      </c>
      <c r="AX27" s="165">
        <f>SUM(AS27:AV27)</f>
        <v>1686.3755486188661</v>
      </c>
      <c r="AY27" s="129">
        <f>AW27/AX27</f>
        <v>0.78136310168465073</v>
      </c>
      <c r="BA27" s="128"/>
      <c r="BB27" s="4" t="s">
        <v>13</v>
      </c>
      <c r="BC27" s="139">
        <f t="shared" si="33"/>
        <v>786.29131660358723</v>
      </c>
      <c r="BD27" s="139">
        <f t="shared" si="33"/>
        <v>977.0394752975327</v>
      </c>
      <c r="BE27" s="139">
        <f t="shared" si="33"/>
        <v>30.904132899682594</v>
      </c>
      <c r="BF27" s="139">
        <f t="shared" si="33"/>
        <v>0</v>
      </c>
      <c r="BG27" s="120">
        <f>BG16</f>
        <v>1396.3384616119097</v>
      </c>
      <c r="BH27" s="165">
        <f>SUM(BC27:BF27)</f>
        <v>1794.2349248008024</v>
      </c>
      <c r="BI27" s="129">
        <f>BG27/BH27</f>
        <v>0.77823613971115424</v>
      </c>
      <c r="BK27" s="128"/>
      <c r="BL27" s="4" t="s">
        <v>13</v>
      </c>
      <c r="BM27" s="139">
        <f t="shared" si="34"/>
        <v>886.45035780909245</v>
      </c>
      <c r="BN27" s="139">
        <f t="shared" si="34"/>
        <v>1104.8057520420348</v>
      </c>
      <c r="BO27" s="139">
        <f t="shared" si="34"/>
        <v>34.639463270831548</v>
      </c>
      <c r="BP27" s="139">
        <f t="shared" si="34"/>
        <v>0</v>
      </c>
      <c r="BQ27" s="120">
        <f>BQ16</f>
        <v>1480.8887406556896</v>
      </c>
      <c r="BR27" s="165">
        <f>SUM(BM27:BP27)</f>
        <v>2025.8955731219589</v>
      </c>
      <c r="BS27" s="129">
        <f>BQ27/BR27</f>
        <v>0.73097979989837314</v>
      </c>
    </row>
    <row r="28" spans="3:71" x14ac:dyDescent="0.3">
      <c r="C28" s="128"/>
      <c r="D28" s="4" t="s">
        <v>14</v>
      </c>
      <c r="E28" s="139">
        <f t="shared" si="28"/>
        <v>360.57700005386056</v>
      </c>
      <c r="F28" s="139">
        <f t="shared" si="28"/>
        <v>1087.1729198970313</v>
      </c>
      <c r="G28" s="139">
        <f t="shared" si="28"/>
        <v>0</v>
      </c>
      <c r="H28" s="139">
        <f t="shared" si="28"/>
        <v>3.7572705373617103</v>
      </c>
      <c r="I28" s="120">
        <f>I17</f>
        <v>1108</v>
      </c>
      <c r="J28" s="165">
        <f>SUM(E28:H28)</f>
        <v>1451.5071904882536</v>
      </c>
      <c r="K28" s="129">
        <f>I28/J28</f>
        <v>0.76334447893936663</v>
      </c>
      <c r="M28" s="128"/>
      <c r="N28" s="4" t="s">
        <v>14</v>
      </c>
      <c r="O28" s="139">
        <f t="shared" si="29"/>
        <v>301.92020436655872</v>
      </c>
      <c r="P28" s="139">
        <f t="shared" si="29"/>
        <v>883.63738220175742</v>
      </c>
      <c r="Q28" s="139">
        <f t="shared" si="29"/>
        <v>0</v>
      </c>
      <c r="R28" s="139">
        <f t="shared" si="29"/>
        <v>11.953149647353424</v>
      </c>
      <c r="S28" s="120">
        <f>S17</f>
        <v>1172.7332381057306</v>
      </c>
      <c r="T28" s="165">
        <f>SUM(O28:R28)</f>
        <v>1197.5107362156696</v>
      </c>
      <c r="U28" s="129">
        <f>S28/T28</f>
        <v>0.97930916411802715</v>
      </c>
      <c r="W28" s="128"/>
      <c r="X28" s="4" t="s">
        <v>14</v>
      </c>
      <c r="Y28" s="139">
        <f t="shared" ref="Y28:AB28" si="37">Y17*Y$20</f>
        <v>301.5579029553279</v>
      </c>
      <c r="Z28" s="139">
        <f t="shared" si="37"/>
        <v>884.51919718475051</v>
      </c>
      <c r="AA28" s="139">
        <f t="shared" si="37"/>
        <v>0</v>
      </c>
      <c r="AB28" s="139">
        <f t="shared" si="37"/>
        <v>11.865095566778761</v>
      </c>
      <c r="AC28" s="120">
        <f>AC17</f>
        <v>1242.3889058947407</v>
      </c>
      <c r="AD28" s="165">
        <f>SUM(Y28:AB28)</f>
        <v>1197.9421957068573</v>
      </c>
      <c r="AE28" s="129">
        <f>AC28/AD28</f>
        <v>1.0371025499787634</v>
      </c>
      <c r="AG28" s="128"/>
      <c r="AH28" s="4" t="s">
        <v>14</v>
      </c>
      <c r="AI28" s="139">
        <f t="shared" si="31"/>
        <v>340.78726445751767</v>
      </c>
      <c r="AJ28" s="139">
        <f t="shared" si="31"/>
        <v>1004.4941209766629</v>
      </c>
      <c r="AK28" s="139">
        <f t="shared" si="31"/>
        <v>0</v>
      </c>
      <c r="AL28" s="139">
        <f t="shared" si="31"/>
        <v>13.342177098667712</v>
      </c>
      <c r="AM28" s="120">
        <f>AM17</f>
        <v>1317.3433265123847</v>
      </c>
      <c r="AN28" s="165">
        <f>SUM(AI28:AL28)</f>
        <v>1358.6235625328482</v>
      </c>
      <c r="AO28" s="129">
        <f>AM28/AN28</f>
        <v>0.96961613418252091</v>
      </c>
      <c r="AQ28" s="128"/>
      <c r="AR28" s="4" t="s">
        <v>14</v>
      </c>
      <c r="AS28" s="139">
        <f t="shared" si="32"/>
        <v>362.50309901115867</v>
      </c>
      <c r="AT28" s="139">
        <f t="shared" si="32"/>
        <v>1072.042821260902</v>
      </c>
      <c r="AU28" s="139">
        <f t="shared" si="32"/>
        <v>0</v>
      </c>
      <c r="AV28" s="139">
        <f t="shared" si="32"/>
        <v>14.115271106187528</v>
      </c>
      <c r="AW28" s="120">
        <f>AW17</f>
        <v>1398.0016976238194</v>
      </c>
      <c r="AX28" s="165">
        <f>SUM(AS28:AV28)</f>
        <v>1448.6611913782481</v>
      </c>
      <c r="AY28" s="129">
        <f>AW28/AX28</f>
        <v>0.9650301298495948</v>
      </c>
      <c r="BA28" s="128"/>
      <c r="BB28" s="4" t="s">
        <v>14</v>
      </c>
      <c r="BC28" s="139">
        <f t="shared" si="33"/>
        <v>385.89857972302082</v>
      </c>
      <c r="BD28" s="139">
        <f t="shared" si="33"/>
        <v>1144.8334571292353</v>
      </c>
      <c r="BE28" s="139">
        <f t="shared" si="33"/>
        <v>0</v>
      </c>
      <c r="BF28" s="139">
        <f t="shared" si="33"/>
        <v>14.945965999212142</v>
      </c>
      <c r="BG28" s="120">
        <f>BG17</f>
        <v>1484.8003122791824</v>
      </c>
      <c r="BH28" s="165">
        <f>SUM(BC28:BF28)</f>
        <v>1545.6780028514681</v>
      </c>
      <c r="BI28" s="129">
        <f>BG28/BH28</f>
        <v>0.96061424794816352</v>
      </c>
      <c r="BK28" s="128"/>
      <c r="BL28" s="4" t="s">
        <v>14</v>
      </c>
      <c r="BM28" s="139">
        <f t="shared" si="34"/>
        <v>435.98497926533162</v>
      </c>
      <c r="BN28" s="139">
        <f t="shared" si="34"/>
        <v>1297.3093123271346</v>
      </c>
      <c r="BO28" s="139">
        <f t="shared" si="34"/>
        <v>0</v>
      </c>
      <c r="BP28" s="139">
        <f t="shared" si="34"/>
        <v>16.797126252318698</v>
      </c>
      <c r="BQ28" s="120">
        <f>BQ17</f>
        <v>1578.2089508716722</v>
      </c>
      <c r="BR28" s="165">
        <f>SUM(BM28:BP28)</f>
        <v>1750.0914178447852</v>
      </c>
      <c r="BS28" s="129">
        <f>BQ28/BR28</f>
        <v>0.90178657799214623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1917.8110322538562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1328.0124049619558</v>
      </c>
      <c r="Z30" s="165">
        <f>SUM(Z25:Z28)</f>
        <v>1658.4558060242425</v>
      </c>
      <c r="AA30" s="165">
        <f>SUM(AA25:AA28)</f>
        <v>1917.8110322538562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2261.1261015821306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0.99999999999999989</v>
      </c>
      <c r="R31" s="120">
        <f>R29/R30</f>
        <v>1</v>
      </c>
      <c r="U31" s="129"/>
      <c r="W31" s="128"/>
      <c r="X31" s="120" t="s">
        <v>194</v>
      </c>
      <c r="Y31" s="120">
        <f>Y29/Y30</f>
        <v>1.0000000000000002</v>
      </c>
      <c r="Z31" s="120">
        <f>Z29/Z30</f>
        <v>1</v>
      </c>
      <c r="AA31" s="120">
        <f>AA29/AA30</f>
        <v>0.99999999999999989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1.0000000000000002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980.60463044103074</v>
      </c>
      <c r="F36" s="139">
        <f t="shared" si="38"/>
        <v>0</v>
      </c>
      <c r="G36" s="139">
        <f t="shared" si="38"/>
        <v>638.62851449869027</v>
      </c>
      <c r="H36" s="139">
        <f t="shared" si="38"/>
        <v>430.76685506027871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398.95030612461034</v>
      </c>
      <c r="P36" s="139">
        <f t="shared" ref="P36:R36" si="39">P25*$U25</f>
        <v>0</v>
      </c>
      <c r="Q36" s="139">
        <f t="shared" si="39"/>
        <v>1121.9363214831633</v>
      </c>
      <c r="R36" s="139">
        <f t="shared" si="39"/>
        <v>665.8599235435064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427.94798589618722</v>
      </c>
      <c r="Z36" s="139">
        <f t="shared" ref="Z36:AB36" si="40">Z25*$AE25</f>
        <v>0</v>
      </c>
      <c r="AA36" s="139">
        <f t="shared" si="40"/>
        <v>1196.1447446900083</v>
      </c>
      <c r="AB36" s="139">
        <f t="shared" si="40"/>
        <v>709.84807149381686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459.08608800367557</v>
      </c>
      <c r="AJ36" s="139">
        <f t="shared" ref="AJ36:AL36" si="41">AJ25*$AO25</f>
        <v>0</v>
      </c>
      <c r="AK36" s="139">
        <f t="shared" si="41"/>
        <v>1275.5733803052929</v>
      </c>
      <c r="AL36" s="139">
        <f t="shared" si="41"/>
        <v>757.72457165329854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492.80774959479595</v>
      </c>
      <c r="AT36" s="139">
        <f t="shared" ref="AT36:AV36" si="42">AT25*$AY25</f>
        <v>0</v>
      </c>
      <c r="AU36" s="139">
        <f t="shared" si="42"/>
        <v>1361.1679227089467</v>
      </c>
      <c r="AV36" s="139">
        <f t="shared" si="42"/>
        <v>808.96349249216348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529.22537707376034</v>
      </c>
      <c r="BD36" s="139">
        <f t="shared" ref="BD36:BF36" si="43">BD25*$BI25</f>
        <v>0</v>
      </c>
      <c r="BE36" s="139">
        <f t="shared" si="43"/>
        <v>1453.2073527093894</v>
      </c>
      <c r="BF36" s="139">
        <f t="shared" si="43"/>
        <v>864.1027052930051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568.55362438053203</v>
      </c>
      <c r="BN36" s="139">
        <f t="shared" ref="BN36:BP36" si="44">BN25*$BS25</f>
        <v>0</v>
      </c>
      <c r="BO36" s="139">
        <f t="shared" si="44"/>
        <v>1552.1797355048675</v>
      </c>
      <c r="BP36" s="139">
        <f t="shared" si="44"/>
        <v>923.4402195339145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63.341091992881012</v>
      </c>
      <c r="G37" s="139">
        <f t="shared" si="38"/>
        <v>761.05458728186977</v>
      </c>
      <c r="H37" s="139">
        <f t="shared" si="38"/>
        <v>1225.604320725249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16.797225228354293</v>
      </c>
      <c r="Q37" s="139">
        <f t="shared" si="45"/>
        <v>897.80402498936246</v>
      </c>
      <c r="R37" s="139">
        <f t="shared" si="45"/>
        <v>1272.1453009335635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18.077217071394291</v>
      </c>
      <c r="AA37" s="139">
        <f t="shared" si="46"/>
        <v>958.21789023562724</v>
      </c>
      <c r="AB37" s="139">
        <f t="shared" si="46"/>
        <v>1357.6456947729907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19.502134245557887</v>
      </c>
      <c r="AK37" s="139">
        <f t="shared" si="47"/>
        <v>1022.6002973002127</v>
      </c>
      <c r="AL37" s="139">
        <f t="shared" si="47"/>
        <v>1450.2816084164965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21.0226484758753</v>
      </c>
      <c r="AU37" s="139">
        <f t="shared" si="48"/>
        <v>1092.1887457172177</v>
      </c>
      <c r="AV37" s="139">
        <f t="shared" si="48"/>
        <v>1549.7277706028131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22.667276226482972</v>
      </c>
      <c r="BE37" s="139">
        <f t="shared" si="49"/>
        <v>1167.0611991906308</v>
      </c>
      <c r="BF37" s="139">
        <f t="shared" si="49"/>
        <v>1656.8069596590412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24.44598500786493</v>
      </c>
      <c r="BO37" s="139">
        <f t="shared" si="50"/>
        <v>1247.6208100099423</v>
      </c>
      <c r="BP37" s="139">
        <f t="shared" si="50"/>
        <v>1772.106784401506</v>
      </c>
      <c r="BQ37" s="120">
        <f>BQ26</f>
        <v>3044.1735794193137</v>
      </c>
      <c r="BR37" s="165">
        <f>SUM(BM37:BP37)</f>
        <v>3044.1735794193132</v>
      </c>
      <c r="BS37" s="129">
        <f>BQ37/BR37</f>
        <v>1.0000000000000002</v>
      </c>
    </row>
    <row r="38" spans="3:71" x14ac:dyDescent="0.3">
      <c r="C38" s="128"/>
      <c r="D38" s="4" t="s">
        <v>13</v>
      </c>
      <c r="E38" s="139">
        <f t="shared" si="38"/>
        <v>463.86842313621059</v>
      </c>
      <c r="F38" s="139">
        <f t="shared" si="38"/>
        <v>585.8074808009751</v>
      </c>
      <c r="G38" s="139">
        <f t="shared" si="38"/>
        <v>4.3240960628143448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491.14181651974786</v>
      </c>
      <c r="P38" s="139">
        <f t="shared" si="51"/>
        <v>602.07183907161777</v>
      </c>
      <c r="Q38" s="139">
        <f t="shared" si="51"/>
        <v>19.769809077546093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518.54977853155958</v>
      </c>
      <c r="Z38" s="139">
        <f t="shared" si="52"/>
        <v>637.06904030215321</v>
      </c>
      <c r="AA38" s="139">
        <f t="shared" si="52"/>
        <v>20.74576053283316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547.17533309839598</v>
      </c>
      <c r="AJ38" s="139">
        <f t="shared" si="53"/>
        <v>675.53841784459803</v>
      </c>
      <c r="AK38" s="139">
        <f t="shared" si="53"/>
        <v>21.761257292992806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578.3784290525864</v>
      </c>
      <c r="AT38" s="139">
        <f t="shared" si="54"/>
        <v>716.42708317113147</v>
      </c>
      <c r="AU38" s="139">
        <f t="shared" si="54"/>
        <v>22.866117050273697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611.92031892197667</v>
      </c>
      <c r="BD38" s="139">
        <f t="shared" si="55"/>
        <v>760.36742960096353</v>
      </c>
      <c r="BE38" s="139">
        <f t="shared" si="55"/>
        <v>24.050713088969463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647.97730517113166</v>
      </c>
      <c r="BN38" s="139">
        <f t="shared" si="56"/>
        <v>807.59068755425824</v>
      </c>
      <c r="BO38" s="139">
        <f t="shared" si="56"/>
        <v>25.32074793029949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275.24446222363417</v>
      </c>
      <c r="F39" s="139">
        <f t="shared" si="38"/>
        <v>829.88744605578916</v>
      </c>
      <c r="G39" s="139">
        <f t="shared" si="38"/>
        <v>0</v>
      </c>
      <c r="H39" s="139">
        <f t="shared" si="38"/>
        <v>2.8680917205766088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295.67322296855855</v>
      </c>
      <c r="P39" s="139">
        <f t="shared" si="57"/>
        <v>865.35418614744469</v>
      </c>
      <c r="Q39" s="139">
        <f t="shared" si="57"/>
        <v>0</v>
      </c>
      <c r="R39" s="139">
        <f t="shared" si="57"/>
        <v>11.705828989727372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312.74647012121903</v>
      </c>
      <c r="Z39" s="139">
        <f t="shared" si="58"/>
        <v>917.33711490547341</v>
      </c>
      <c r="AA39" s="139">
        <f t="shared" si="58"/>
        <v>0</v>
      </c>
      <c r="AB39" s="139">
        <f t="shared" si="58"/>
        <v>12.305320868047973</v>
      </c>
      <c r="AC39" s="120">
        <f>AC28</f>
        <v>1242.3889058947407</v>
      </c>
      <c r="AD39" s="165">
        <f>SUM(Y39:AB39)</f>
        <v>1242.3889058947404</v>
      </c>
      <c r="AE39" s="129">
        <f>AC39/AD39</f>
        <v>1.0000000000000002</v>
      </c>
      <c r="AG39" s="128"/>
      <c r="AH39" s="4" t="s">
        <v>14</v>
      </c>
      <c r="AI39" s="139">
        <f t="shared" ref="AI39:AL39" si="59">AI28*$AO28</f>
        <v>330.4328299419347</v>
      </c>
      <c r="AJ39" s="139">
        <f t="shared" si="59"/>
        <v>973.9737063904613</v>
      </c>
      <c r="AK39" s="139">
        <f t="shared" si="59"/>
        <v>0</v>
      </c>
      <c r="AL39" s="139">
        <f t="shared" si="59"/>
        <v>12.936790179988749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349.82641270961898</v>
      </c>
      <c r="AT39" s="139">
        <f t="shared" si="60"/>
        <v>1034.5536230057342</v>
      </c>
      <c r="AU39" s="139">
        <f t="shared" si="60"/>
        <v>0</v>
      </c>
      <c r="AV39" s="139">
        <f t="shared" si="60"/>
        <v>13.621661908466384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370.69967394489407</v>
      </c>
      <c r="BD39" s="139">
        <f t="shared" si="61"/>
        <v>1099.7433304460965</v>
      </c>
      <c r="BE39" s="139">
        <f t="shared" si="61"/>
        <v>0</v>
      </c>
      <c r="BF39" s="139">
        <f t="shared" si="61"/>
        <v>14.357307888191993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393.16540250766025</v>
      </c>
      <c r="BN39" s="139">
        <f t="shared" si="62"/>
        <v>1169.8961253608311</v>
      </c>
      <c r="BO39" s="139">
        <f t="shared" si="62"/>
        <v>0</v>
      </c>
      <c r="BP39" s="139">
        <f t="shared" si="62"/>
        <v>15.147423003180522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1719.7175158008756</v>
      </c>
      <c r="F41" s="165">
        <f>SUM(F36:F39)</f>
        <v>1479.0360188496452</v>
      </c>
      <c r="G41" s="165">
        <f>SUM(G36:G39)</f>
        <v>1404.0071978433743</v>
      </c>
      <c r="H41" s="165">
        <f>SUM(H36:H39)</f>
        <v>1659.2392675061042</v>
      </c>
      <c r="K41" s="129"/>
      <c r="M41" s="128"/>
      <c r="N41" s="120" t="s">
        <v>195</v>
      </c>
      <c r="O41" s="165">
        <f>SUM(O36:O39)</f>
        <v>1185.7653456129167</v>
      </c>
      <c r="P41" s="165">
        <f>SUM(P36:P39)</f>
        <v>1484.2232504474168</v>
      </c>
      <c r="Q41" s="165">
        <f>SUM(Q36:Q39)</f>
        <v>2039.5101555500719</v>
      </c>
      <c r="R41" s="165">
        <f>SUM(R36:R39)</f>
        <v>1949.7110534667975</v>
      </c>
      <c r="U41" s="129"/>
      <c r="W41" s="128"/>
      <c r="X41" s="120" t="s">
        <v>195</v>
      </c>
      <c r="Y41" s="165">
        <f>SUM(Y36:Y39)</f>
        <v>1259.2442345489658</v>
      </c>
      <c r="Z41" s="165">
        <f>SUM(Z36:Z39)</f>
        <v>1572.4833722790208</v>
      </c>
      <c r="AA41" s="165">
        <f>SUM(AA36:AA39)</f>
        <v>2175.1083954584687</v>
      </c>
      <c r="AB41" s="165">
        <f>SUM(AB36:AB39)</f>
        <v>2079.7990871348557</v>
      </c>
      <c r="AE41" s="129"/>
      <c r="AG41" s="128"/>
      <c r="AH41" s="120" t="s">
        <v>195</v>
      </c>
      <c r="AI41" s="165">
        <f>SUM(AI36:AI39)</f>
        <v>1336.6942510440063</v>
      </c>
      <c r="AJ41" s="165">
        <f>SUM(AJ36:AJ39)</f>
        <v>1669.0142584806172</v>
      </c>
      <c r="AK41" s="165">
        <f>SUM(AK36:AK39)</f>
        <v>2319.9349348984983</v>
      </c>
      <c r="AL41" s="165">
        <f>SUM(AL36:AL39)</f>
        <v>2220.9429702497837</v>
      </c>
      <c r="AO41" s="129"/>
      <c r="AQ41" s="128"/>
      <c r="AR41" s="120" t="s">
        <v>195</v>
      </c>
      <c r="AS41" s="165">
        <f>SUM(AS36:AS39)</f>
        <v>1421.0125913570014</v>
      </c>
      <c r="AT41" s="165">
        <f>SUM(AT36:AT39)</f>
        <v>1772.0033546527409</v>
      </c>
      <c r="AU41" s="165">
        <f>SUM(AU36:AU39)</f>
        <v>2476.2227854764378</v>
      </c>
      <c r="AV41" s="165">
        <f>SUM(AV36:AV39)</f>
        <v>2372.3129250034426</v>
      </c>
      <c r="AY41" s="129"/>
      <c r="BA41" s="128"/>
      <c r="BB41" s="120" t="s">
        <v>195</v>
      </c>
      <c r="BC41" s="165">
        <f>SUM(BC36:BC39)</f>
        <v>1511.8453699406311</v>
      </c>
      <c r="BD41" s="165">
        <f>SUM(BD36:BD39)</f>
        <v>1882.778036273543</v>
      </c>
      <c r="BE41" s="165">
        <f>SUM(BE36:BE39)</f>
        <v>2644.3192649889897</v>
      </c>
      <c r="BF41" s="165">
        <f>SUM(BF36:BF39)</f>
        <v>2535.2669728402379</v>
      </c>
      <c r="BI41" s="129"/>
      <c r="BK41" s="128"/>
      <c r="BL41" s="120" t="s">
        <v>195</v>
      </c>
      <c r="BM41" s="165">
        <f>SUM(BM36:BM39)</f>
        <v>1609.6963320593238</v>
      </c>
      <c r="BN41" s="165">
        <f>SUM(BN36:BN39)</f>
        <v>2001.9327979229543</v>
      </c>
      <c r="BO41" s="165">
        <f>SUM(BO36:BO39)</f>
        <v>2825.1212934451091</v>
      </c>
      <c r="BP41" s="165">
        <f>SUM(BP36:BP39)</f>
        <v>2710.6944269386008</v>
      </c>
      <c r="BS41" s="129"/>
    </row>
    <row r="42" spans="3:71" x14ac:dyDescent="0.3">
      <c r="C42" s="128"/>
      <c r="D42" s="120" t="s">
        <v>194</v>
      </c>
      <c r="E42" s="120">
        <f>E40/E41</f>
        <v>1.1920562424726546</v>
      </c>
      <c r="F42" s="120">
        <f>F40/F41</f>
        <v>1.3860379151512723</v>
      </c>
      <c r="G42" s="120">
        <f>G40/G41</f>
        <v>0.75070840207870515</v>
      </c>
      <c r="H42" s="120">
        <f>H40/H41</f>
        <v>0.66777590290842348</v>
      </c>
      <c r="K42" s="129"/>
      <c r="M42" s="128"/>
      <c r="N42" s="120" t="s">
        <v>194</v>
      </c>
      <c r="O42" s="120">
        <f>O40/O41</f>
        <v>1.1199622335695032</v>
      </c>
      <c r="P42" s="120">
        <f>P40/P41</f>
        <v>1.1173897225530618</v>
      </c>
      <c r="Q42" s="120">
        <f>Q40/Q41</f>
        <v>0.94032923887873821</v>
      </c>
      <c r="R42" s="120">
        <f>R40/R41</f>
        <v>0.90009776511072859</v>
      </c>
      <c r="U42" s="129"/>
      <c r="W42" s="128"/>
      <c r="X42" s="120" t="s">
        <v>194</v>
      </c>
      <c r="Y42" s="120">
        <f>Y40/Y41</f>
        <v>1.0546106692619652</v>
      </c>
      <c r="Z42" s="120">
        <f>Z40/Z41</f>
        <v>1.0546730320083579</v>
      </c>
      <c r="AA42" s="120">
        <f>AA40/AA41</f>
        <v>0.88170825704969991</v>
      </c>
      <c r="AB42" s="120">
        <f>AB40/AB41</f>
        <v>0.84379812102656127</v>
      </c>
      <c r="AE42" s="129"/>
      <c r="AG42" s="128"/>
      <c r="AH42" s="120" t="s">
        <v>194</v>
      </c>
      <c r="AI42" s="120">
        <f>AI40/AI41</f>
        <v>1.1245647306835171</v>
      </c>
      <c r="AJ42" s="120">
        <f>AJ40/AJ41</f>
        <v>1.1274568030811476</v>
      </c>
      <c r="AK42" s="120">
        <f>AK40/AK41</f>
        <v>0.93626285331006043</v>
      </c>
      <c r="AL42" s="120">
        <f>AL40/AL41</f>
        <v>0.89582526390241712</v>
      </c>
      <c r="AO42" s="129"/>
      <c r="AQ42" s="128"/>
      <c r="AR42" s="120" t="s">
        <v>194</v>
      </c>
      <c r="AS42" s="120">
        <f>AS40/AS41</f>
        <v>1.126723972430578</v>
      </c>
      <c r="AT42" s="120">
        <f>AT40/AT41</f>
        <v>1.1322842559948456</v>
      </c>
      <c r="AU42" s="120">
        <f>AU40/AU41</f>
        <v>0.9343492156629678</v>
      </c>
      <c r="AV42" s="120">
        <f>AV40/AV41</f>
        <v>0.89380889210426873</v>
      </c>
      <c r="AY42" s="129"/>
      <c r="BA42" s="128"/>
      <c r="BB42" s="120" t="s">
        <v>194</v>
      </c>
      <c r="BC42" s="120">
        <f>BC40/BC41</f>
        <v>1.1287913753720435</v>
      </c>
      <c r="BD42" s="120">
        <f>BD40/BD41</f>
        <v>1.1369724041550835</v>
      </c>
      <c r="BE42" s="120">
        <f>BE40/BE41</f>
        <v>0.93251177731524115</v>
      </c>
      <c r="BF42" s="120">
        <f>BF40/BF41</f>
        <v>0.89186903225777869</v>
      </c>
      <c r="BI42" s="129"/>
      <c r="BK42" s="128"/>
      <c r="BL42" s="120" t="s">
        <v>194</v>
      </c>
      <c r="BM42" s="120">
        <f>BM40/BM41</f>
        <v>1.199206576889176</v>
      </c>
      <c r="BN42" s="120">
        <f>BN40/BN41</f>
        <v>1.2106086829293061</v>
      </c>
      <c r="BO42" s="120">
        <f>BO40/BO41</f>
        <v>0.98707908041013392</v>
      </c>
      <c r="BP42" s="120">
        <f>BP40/BP41</f>
        <v>0.94386830196303106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1168.9358711148211</v>
      </c>
      <c r="F47" s="139">
        <f t="shared" ref="F47:H47" si="63">F36*F$42</f>
        <v>0</v>
      </c>
      <c r="G47" s="139">
        <f t="shared" si="63"/>
        <v>479.42379164120894</v>
      </c>
      <c r="H47" s="139">
        <f t="shared" si="63"/>
        <v>287.65572558089963</v>
      </c>
      <c r="I47" s="120">
        <f>I36</f>
        <v>2050</v>
      </c>
      <c r="J47" s="165">
        <f>SUM(E47:H47)</f>
        <v>1936.0153883369296</v>
      </c>
      <c r="K47" s="129">
        <f>I47/J47</f>
        <v>1.0588758810233347</v>
      </c>
      <c r="L47" s="150"/>
      <c r="M47" s="128"/>
      <c r="N47" s="4" t="s">
        <v>11</v>
      </c>
      <c r="O47" s="139">
        <f>O36*O$42</f>
        <v>446.80927593055566</v>
      </c>
      <c r="P47" s="139">
        <f t="shared" ref="P47:R47" si="64">P36*P$42</f>
        <v>0</v>
      </c>
      <c r="Q47" s="139">
        <f t="shared" si="64"/>
        <v>1054.9895272506742</v>
      </c>
      <c r="R47" s="139">
        <f t="shared" si="64"/>
        <v>599.33902905831076</v>
      </c>
      <c r="S47" s="120">
        <f>S36</f>
        <v>2186.7465511512801</v>
      </c>
      <c r="T47" s="165">
        <f>SUM(O47:R47)</f>
        <v>2101.1378322395408</v>
      </c>
      <c r="U47" s="129">
        <f>S47/T47</f>
        <v>1.0407439805224445</v>
      </c>
      <c r="W47" s="128"/>
      <c r="X47" s="4" t="s">
        <v>11</v>
      </c>
      <c r="Y47" s="139">
        <f>Y36*Y$42</f>
        <v>451.31851181528805</v>
      </c>
      <c r="Z47" s="139">
        <f t="shared" ref="Z47:AB47" si="65">Z36*Z$42</f>
        <v>0</v>
      </c>
      <c r="AA47" s="139">
        <f t="shared" si="65"/>
        <v>1054.6506980197855</v>
      </c>
      <c r="AB47" s="139">
        <f t="shared" si="65"/>
        <v>598.96846894081079</v>
      </c>
      <c r="AC47" s="120">
        <f>AC36</f>
        <v>2333.9408020800124</v>
      </c>
      <c r="AD47" s="165">
        <f>SUM(Y47:AB47)</f>
        <v>2104.9376787758843</v>
      </c>
      <c r="AE47" s="129">
        <f>AC47/AD47</f>
        <v>1.1087933032949953</v>
      </c>
      <c r="AG47" s="128"/>
      <c r="AH47" s="4" t="s">
        <v>11</v>
      </c>
      <c r="AI47" s="139">
        <f>AI36*AI$42</f>
        <v>516.27202291640288</v>
      </c>
      <c r="AJ47" s="139">
        <f t="shared" ref="AJ47:AL47" si="66">AJ36*AJ$42</f>
        <v>0</v>
      </c>
      <c r="AK47" s="139">
        <f t="shared" si="66"/>
        <v>1194.2719726509924</v>
      </c>
      <c r="AL47" s="139">
        <f t="shared" si="66"/>
        <v>678.78881436666211</v>
      </c>
      <c r="AM47" s="120">
        <f>AM36</f>
        <v>2492.3840399622668</v>
      </c>
      <c r="AN47" s="165">
        <f>SUM(AI47:AL47)</f>
        <v>2389.3328099340574</v>
      </c>
      <c r="AO47" s="129">
        <f>AM47/AN47</f>
        <v>1.0431297095154581</v>
      </c>
      <c r="BA47" s="128"/>
      <c r="BB47" s="4" t="s">
        <v>11</v>
      </c>
      <c r="BC47" s="139">
        <f>BC36*BC$42</f>
        <v>597.38504126887835</v>
      </c>
      <c r="BD47" s="139">
        <f t="shared" ref="BD47:BF47" si="67">BD36*BD$42</f>
        <v>0</v>
      </c>
      <c r="BE47" s="139">
        <f t="shared" si="67"/>
        <v>1355.1329712826093</v>
      </c>
      <c r="BF47" s="139">
        <f t="shared" si="67"/>
        <v>770.66644354100106</v>
      </c>
      <c r="BG47" s="120">
        <f>BG36</f>
        <v>2846.535435076155</v>
      </c>
      <c r="BH47" s="165">
        <f>SUM(BC47:BF47)</f>
        <v>2723.1844560924887</v>
      </c>
      <c r="BI47" s="129">
        <f>BG47/BH47</f>
        <v>1.0452965933716671</v>
      </c>
      <c r="BK47" s="128"/>
      <c r="BL47" s="4" t="s">
        <v>11</v>
      </c>
      <c r="BM47" s="139">
        <f>BM36*BM$42</f>
        <v>681.81324567131219</v>
      </c>
      <c r="BN47" s="139">
        <f t="shared" ref="BN47:BP47" si="68">BN36*BN$42</f>
        <v>0</v>
      </c>
      <c r="BO47" s="139">
        <f t="shared" si="68"/>
        <v>1532.1241459533894</v>
      </c>
      <c r="BP47" s="139">
        <f t="shared" si="68"/>
        <v>871.6059519758445</v>
      </c>
      <c r="BQ47" s="120">
        <f>BQ36</f>
        <v>3044.1735794193137</v>
      </c>
      <c r="BR47" s="165">
        <f>SUM(BM47:BP47)</f>
        <v>3085.543343600546</v>
      </c>
      <c r="BS47" s="129">
        <f>BQ47/BR47</f>
        <v>0.98659238922472647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87.793155089217748</v>
      </c>
      <c r="G48" s="139">
        <f t="shared" si="69"/>
        <v>571.33007311304084</v>
      </c>
      <c r="H48" s="139">
        <f t="shared" si="69"/>
        <v>818.42903188076821</v>
      </c>
      <c r="I48" s="120">
        <f>I37</f>
        <v>2050</v>
      </c>
      <c r="J48" s="165">
        <f>SUM(E48:H48)</f>
        <v>1477.5522600830268</v>
      </c>
      <c r="K48" s="129">
        <f>I48/J48</f>
        <v>1.3874297751639635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18.769046837572095</v>
      </c>
      <c r="Q48" s="139">
        <f t="shared" si="70"/>
        <v>844.23137548051488</v>
      </c>
      <c r="R48" s="139">
        <f t="shared" si="70"/>
        <v>1145.0551422664157</v>
      </c>
      <c r="S48" s="120">
        <f>S37</f>
        <v>2186.7465511512801</v>
      </c>
      <c r="T48" s="165">
        <f>SUM(O48:R48)</f>
        <v>2008.0555645845027</v>
      </c>
      <c r="U48" s="129">
        <f>S48/T48</f>
        <v>1.0889870727276172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19.065553338960665</v>
      </c>
      <c r="AA48" s="139">
        <f t="shared" si="71"/>
        <v>844.8686258734956</v>
      </c>
      <c r="AB48" s="139">
        <f t="shared" si="71"/>
        <v>1145.57888626925</v>
      </c>
      <c r="AC48" s="120">
        <f>AC37</f>
        <v>2333.9408020800124</v>
      </c>
      <c r="AD48" s="165">
        <f>SUM(Y48:AB48)</f>
        <v>2009.5130654817062</v>
      </c>
      <c r="AE48" s="129">
        <f>AC48/AD48</f>
        <v>1.1614459453741033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21.987813929756062</v>
      </c>
      <c r="AK48" s="139">
        <f t="shared" si="72"/>
        <v>957.42267214601316</v>
      </c>
      <c r="AL48" s="139">
        <f t="shared" si="72"/>
        <v>1299.19890459253</v>
      </c>
      <c r="AM48" s="120">
        <f>AM37</f>
        <v>2492.3840399622668</v>
      </c>
      <c r="AN48" s="165">
        <f>SUM(AI48:AL48)</f>
        <v>2278.6093906682991</v>
      </c>
      <c r="AO48" s="129">
        <f>AM48/AN48</f>
        <v>1.0938180322478479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25.772067546871714</v>
      </c>
      <c r="BE48" s="139">
        <f t="shared" si="73"/>
        <v>1088.2983130929117</v>
      </c>
      <c r="BF48" s="139">
        <f t="shared" si="73"/>
        <v>1477.6548197490617</v>
      </c>
      <c r="BG48" s="120">
        <f>BG37</f>
        <v>2846.535435076155</v>
      </c>
      <c r="BH48" s="165">
        <f>SUM(BC48:BF48)</f>
        <v>2591.7252003888452</v>
      </c>
      <c r="BI48" s="129">
        <f>BG48/BH48</f>
        <v>1.0983168410945263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29.594521713280926</v>
      </c>
      <c r="BO48" s="139">
        <f t="shared" si="74"/>
        <v>1231.5004018451602</v>
      </c>
      <c r="BP48" s="139">
        <f t="shared" si="74"/>
        <v>1672.6354214902167</v>
      </c>
      <c r="BQ48" s="120">
        <f>BQ37</f>
        <v>3044.1735794193137</v>
      </c>
      <c r="BR48" s="165">
        <f>SUM(BM48:BP48)</f>
        <v>2933.7303450486579</v>
      </c>
      <c r="BS48" s="129">
        <f>BQ48/BR48</f>
        <v>1.0376460074311376</v>
      </c>
    </row>
    <row r="49" spans="3:71" x14ac:dyDescent="0.3">
      <c r="C49" s="128"/>
      <c r="D49" s="4" t="s">
        <v>13</v>
      </c>
      <c r="E49" s="139">
        <f t="shared" ref="E49:H49" si="75">E38*E$42</f>
        <v>552.9572494854666</v>
      </c>
      <c r="F49" s="139">
        <f t="shared" si="75"/>
        <v>811.9513793694025</v>
      </c>
      <c r="G49" s="139">
        <f t="shared" si="75"/>
        <v>3.2461352457501769</v>
      </c>
      <c r="H49" s="139">
        <f t="shared" si="75"/>
        <v>0</v>
      </c>
      <c r="I49" s="120">
        <f>I38</f>
        <v>1054</v>
      </c>
      <c r="J49" s="165">
        <f>SUM(E49:H49)</f>
        <v>1368.1547641006193</v>
      </c>
      <c r="K49" s="129">
        <f>I49/J49</f>
        <v>0.77038068181772223</v>
      </c>
      <c r="L49" s="150"/>
      <c r="M49" s="128"/>
      <c r="N49" s="4" t="s">
        <v>13</v>
      </c>
      <c r="O49" s="139">
        <f t="shared" ref="O49:R49" si="76">O38*O$42</f>
        <v>550.06028582883994</v>
      </c>
      <c r="P49" s="139">
        <f t="shared" si="76"/>
        <v>672.74888521724665</v>
      </c>
      <c r="Q49" s="139">
        <f t="shared" si="76"/>
        <v>18.590129522666885</v>
      </c>
      <c r="R49" s="139">
        <f t="shared" si="76"/>
        <v>0</v>
      </c>
      <c r="S49" s="120">
        <f>S38</f>
        <v>1112.9834646689119</v>
      </c>
      <c r="T49" s="165">
        <f>SUM(O49:R49)</f>
        <v>1241.3993005687537</v>
      </c>
      <c r="U49" s="129">
        <f>S49/T49</f>
        <v>0.89655557575954214</v>
      </c>
      <c r="W49" s="128"/>
      <c r="X49" s="4" t="s">
        <v>13</v>
      </c>
      <c r="Y49" s="139">
        <f t="shared" ref="Y49:AB49" si="77">Y38*Y$42</f>
        <v>546.86812898281187</v>
      </c>
      <c r="Z49" s="139">
        <f t="shared" si="77"/>
        <v>671.89953633412665</v>
      </c>
      <c r="AA49" s="139">
        <f t="shared" si="77"/>
        <v>18.291708360574777</v>
      </c>
      <c r="AB49" s="139">
        <f t="shared" si="77"/>
        <v>0</v>
      </c>
      <c r="AC49" s="120">
        <f>AC38</f>
        <v>1176.364579366546</v>
      </c>
      <c r="AD49" s="165">
        <f>SUM(Y49:AB49)</f>
        <v>1237.0593736775133</v>
      </c>
      <c r="AE49" s="129">
        <f>AC49/AD49</f>
        <v>0.95093623183943488</v>
      </c>
      <c r="AG49" s="128"/>
      <c r="AH49" s="4" t="s">
        <v>13</v>
      </c>
      <c r="AI49" s="139">
        <f t="shared" ref="AI49:AL49" si="78">AI38*AI$42</f>
        <v>615.33408110246148</v>
      </c>
      <c r="AJ49" s="139">
        <f t="shared" si="78"/>
        <v>761.64038494156694</v>
      </c>
      <c r="AK49" s="139">
        <f t="shared" si="78"/>
        <v>20.374256844751805</v>
      </c>
      <c r="AL49" s="139">
        <f t="shared" si="78"/>
        <v>0</v>
      </c>
      <c r="AM49" s="120">
        <f>AM38</f>
        <v>1244.4750082359867</v>
      </c>
      <c r="AN49" s="165">
        <f>SUM(AI49:AL49)</f>
        <v>1397.34872288878</v>
      </c>
      <c r="AO49" s="129">
        <f>AM49/AN49</f>
        <v>0.89059730606347642</v>
      </c>
      <c r="BA49" s="128"/>
      <c r="BB49" s="4" t="s">
        <v>13</v>
      </c>
      <c r="BC49" s="139">
        <f t="shared" ref="BC49:BF49" si="79">BC38*BC$42</f>
        <v>690.73037841403755</v>
      </c>
      <c r="BD49" s="139">
        <f t="shared" si="79"/>
        <v>864.51678447462871</v>
      </c>
      <c r="BE49" s="139">
        <f t="shared" si="79"/>
        <v>22.427573208293847</v>
      </c>
      <c r="BF49" s="139">
        <f t="shared" si="79"/>
        <v>0</v>
      </c>
      <c r="BG49" s="120">
        <f>BG38</f>
        <v>1396.3384616119097</v>
      </c>
      <c r="BH49" s="165">
        <f>SUM(BC49:BF49)</f>
        <v>1577.67473609696</v>
      </c>
      <c r="BI49" s="129">
        <f>BG49/BH49</f>
        <v>0.8850610519797879</v>
      </c>
      <c r="BK49" s="128"/>
      <c r="BL49" s="4" t="s">
        <v>13</v>
      </c>
      <c r="BM49" s="139">
        <f t="shared" ref="BM49:BP49" si="80">BM38*BM$42</f>
        <v>777.05864603614577</v>
      </c>
      <c r="BN49" s="139">
        <f t="shared" si="80"/>
        <v>977.67629860603336</v>
      </c>
      <c r="BO49" s="139">
        <f t="shared" si="80"/>
        <v>24.993580582336822</v>
      </c>
      <c r="BP49" s="139">
        <f t="shared" si="80"/>
        <v>0</v>
      </c>
      <c r="BQ49" s="120">
        <f>BQ38</f>
        <v>1480.8887406556896</v>
      </c>
      <c r="BR49" s="165">
        <f>SUM(BM49:BP49)</f>
        <v>1779.7285252245158</v>
      </c>
      <c r="BS49" s="129">
        <f>BQ49/BR49</f>
        <v>0.83208687149006222</v>
      </c>
    </row>
    <row r="50" spans="3:71" x14ac:dyDescent="0.3">
      <c r="C50" s="128"/>
      <c r="D50" s="4" t="s">
        <v>14</v>
      </c>
      <c r="E50" s="139">
        <f t="shared" ref="E50:H50" si="81">E39*E$42</f>
        <v>328.10687939971189</v>
      </c>
      <c r="F50" s="139">
        <f t="shared" si="81"/>
        <v>1150.2554655413799</v>
      </c>
      <c r="G50" s="139">
        <f t="shared" si="81"/>
        <v>0</v>
      </c>
      <c r="H50" s="139">
        <f t="shared" si="81"/>
        <v>1.9152425383322187</v>
      </c>
      <c r="I50" s="120">
        <f>I39</f>
        <v>1108</v>
      </c>
      <c r="J50" s="165">
        <f>SUM(E50:H50)</f>
        <v>1480.277587479424</v>
      </c>
      <c r="K50" s="129">
        <f>I50/J50</f>
        <v>0.74850825910745022</v>
      </c>
      <c r="L50" s="150"/>
      <c r="M50" s="128"/>
      <c r="N50" s="4" t="s">
        <v>14</v>
      </c>
      <c r="O50" s="139">
        <f t="shared" ref="O50:R50" si="82">O39*O$42</f>
        <v>331.14284320256058</v>
      </c>
      <c r="P50" s="139">
        <f t="shared" si="82"/>
        <v>966.93787396942378</v>
      </c>
      <c r="Q50" s="139">
        <f t="shared" si="82"/>
        <v>0</v>
      </c>
      <c r="R50" s="139">
        <f t="shared" si="82"/>
        <v>10.536390512421987</v>
      </c>
      <c r="S50" s="120">
        <f>S39</f>
        <v>1172.7332381057306</v>
      </c>
      <c r="T50" s="165">
        <f>SUM(O50:R50)</f>
        <v>1308.6171076844064</v>
      </c>
      <c r="U50" s="129">
        <f>S50/T50</f>
        <v>0.89616223967977782</v>
      </c>
      <c r="W50" s="128"/>
      <c r="X50" s="4" t="s">
        <v>14</v>
      </c>
      <c r="Y50" s="139">
        <f t="shared" ref="Y50:AB50" si="83">Y39*Y$42</f>
        <v>329.82576416385604</v>
      </c>
      <c r="Z50" s="139">
        <f t="shared" si="83"/>
        <v>967.49071635115513</v>
      </c>
      <c r="AA50" s="139">
        <f t="shared" si="83"/>
        <v>0</v>
      </c>
      <c r="AB50" s="139">
        <f t="shared" si="83"/>
        <v>10.383206627087814</v>
      </c>
      <c r="AC50" s="120">
        <f>AC39</f>
        <v>1242.3889058947407</v>
      </c>
      <c r="AD50" s="165">
        <f>SUM(Y50:AB50)</f>
        <v>1307.6996871420988</v>
      </c>
      <c r="AE50" s="129">
        <f>AC50/AD50</f>
        <v>0.950056743234304</v>
      </c>
      <c r="AG50" s="128"/>
      <c r="AH50" s="4" t="s">
        <v>14</v>
      </c>
      <c r="AI50" s="139">
        <f t="shared" ref="AI50:AL50" si="84">AI39*AI$42</f>
        <v>371.5931064126442</v>
      </c>
      <c r="AJ50" s="139">
        <f t="shared" si="84"/>
        <v>1098.1132812920857</v>
      </c>
      <c r="AK50" s="139">
        <f t="shared" si="84"/>
        <v>0</v>
      </c>
      <c r="AL50" s="139">
        <f t="shared" si="84"/>
        <v>11.58910347703862</v>
      </c>
      <c r="AM50" s="120">
        <f>AM39</f>
        <v>1317.3433265123847</v>
      </c>
      <c r="AN50" s="165">
        <f>SUM(AI50:AL50)</f>
        <v>1481.2954911817685</v>
      </c>
      <c r="AO50" s="129">
        <f>AM50/AN50</f>
        <v>0.88931839349717878</v>
      </c>
      <c r="BA50" s="128"/>
      <c r="BB50" s="4" t="s">
        <v>14</v>
      </c>
      <c r="BC50" s="139">
        <f t="shared" ref="BC50:BF50" si="85">BC39*BC$42</f>
        <v>418.44259480222507</v>
      </c>
      <c r="BD50" s="139">
        <f t="shared" si="85"/>
        <v>1250.3778183708168</v>
      </c>
      <c r="BE50" s="139">
        <f t="shared" si="85"/>
        <v>0</v>
      </c>
      <c r="BF50" s="139">
        <f t="shared" si="85"/>
        <v>12.804838292068766</v>
      </c>
      <c r="BG50" s="120">
        <f>BG39</f>
        <v>1484.8003122791824</v>
      </c>
      <c r="BH50" s="165">
        <f>SUM(BC50:BF50)</f>
        <v>1681.6252514651108</v>
      </c>
      <c r="BI50" s="129">
        <f>BG50/BH50</f>
        <v>0.88295552828167556</v>
      </c>
      <c r="BK50" s="128"/>
      <c r="BL50" s="4" t="s">
        <v>14</v>
      </c>
      <c r="BM50" s="139">
        <f t="shared" ref="BM50:BP50" si="86">BM39*BM$42</f>
        <v>471.48653649246631</v>
      </c>
      <c r="BN50" s="139">
        <f t="shared" si="86"/>
        <v>1416.2864074871741</v>
      </c>
      <c r="BO50" s="139">
        <f t="shared" si="86"/>
        <v>0</v>
      </c>
      <c r="BP50" s="139">
        <f t="shared" si="86"/>
        <v>14.297172429127755</v>
      </c>
      <c r="BQ50" s="120">
        <f>BQ39</f>
        <v>1578.2089508716722</v>
      </c>
      <c r="BR50" s="165">
        <f>SUM(BM50:BP50)</f>
        <v>1902.0701164087682</v>
      </c>
      <c r="BS50" s="129">
        <f>BQ50/BR50</f>
        <v>0.82973226762609209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2049.9999999999995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1503.1992104315084</v>
      </c>
      <c r="AJ52" s="165">
        <f>SUM(AJ47:AJ50)</f>
        <v>1881.7414801634086</v>
      </c>
      <c r="AK52" s="165">
        <f>SUM(AK47:AK50)</f>
        <v>2172.0689016417577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2261.1261015821315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1.0000000000000002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0.99999999999999989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1.0000000000000002</v>
      </c>
      <c r="AK53" s="120">
        <f>AK51/AK52</f>
        <v>0.99999999999999978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1</v>
      </c>
      <c r="BF53" s="120">
        <f>BF51/BF52</f>
        <v>0.99999999999999978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1237.7580003864855</v>
      </c>
      <c r="F58" s="139">
        <f t="shared" ref="F58:H58" si="87">F47*$K47</f>
        <v>0</v>
      </c>
      <c r="G58" s="139">
        <f t="shared" si="87"/>
        <v>507.65028975763278</v>
      </c>
      <c r="H58" s="139">
        <f t="shared" si="87"/>
        <v>304.59170985588167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465.01406436631777</v>
      </c>
      <c r="P58" s="139">
        <f t="shared" ref="P58:R58" si="88">P47*$U47</f>
        <v>0</v>
      </c>
      <c r="Q58" s="139">
        <f t="shared" si="88"/>
        <v>1097.9740000003587</v>
      </c>
      <c r="R58" s="139">
        <f t="shared" si="88"/>
        <v>623.75848678460341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538.53868529574527</v>
      </c>
      <c r="AJ58" s="139">
        <f t="shared" ref="AJ58:AL58" si="89">AJ47*$AO47</f>
        <v>0</v>
      </c>
      <c r="AK58" s="139">
        <f t="shared" si="89"/>
        <v>1245.780575913883</v>
      </c>
      <c r="AL58" s="139">
        <f t="shared" si="89"/>
        <v>708.06477875263852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624.44454856955133</v>
      </c>
      <c r="BD58" s="139">
        <f t="shared" ref="BD58:BF58" si="90">BD47*$BI47</f>
        <v>0</v>
      </c>
      <c r="BE58" s="139">
        <f t="shared" si="90"/>
        <v>1416.5158784473367</v>
      </c>
      <c r="BF58" s="139">
        <f t="shared" si="90"/>
        <v>805.57500805926668</v>
      </c>
      <c r="BG58" s="120">
        <f>BG47</f>
        <v>2846.535435076155</v>
      </c>
      <c r="BH58" s="165">
        <f>SUM(BC58:BF58)</f>
        <v>2846.5354350761545</v>
      </c>
      <c r="BI58" s="129">
        <f>BG58/BH58</f>
        <v>1.0000000000000002</v>
      </c>
      <c r="BK58" s="128"/>
      <c r="BL58" s="4" t="s">
        <v>11</v>
      </c>
      <c r="BM58" s="139">
        <f>BM47*$BS47</f>
        <v>672.67175905192528</v>
      </c>
      <c r="BN58" s="139">
        <f t="shared" ref="BN58:BP58" si="91">BN47*$BS47</f>
        <v>0</v>
      </c>
      <c r="BO58" s="139">
        <f t="shared" si="91"/>
        <v>1511.582021745048</v>
      </c>
      <c r="BP58" s="139">
        <f t="shared" si="91"/>
        <v>859.91979862234064</v>
      </c>
      <c r="BQ58" s="120">
        <f>BQ47</f>
        <v>3044.1735794193137</v>
      </c>
      <c r="BR58" s="165">
        <f>SUM(BM58:BP58)</f>
        <v>3044.1735794193141</v>
      </c>
      <c r="BS58" s="129">
        <f>BQ58/BR58</f>
        <v>0.99999999999999989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121.80683742636836</v>
      </c>
      <c r="G59" s="139">
        <f t="shared" si="92"/>
        <v>792.68035488363705</v>
      </c>
      <c r="H59" s="139">
        <f t="shared" si="92"/>
        <v>1135.5128076899946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20.439249373535176</v>
      </c>
      <c r="Q59" s="139">
        <f t="shared" si="93"/>
        <v>919.35705428933579</v>
      </c>
      <c r="R59" s="139">
        <f t="shared" si="93"/>
        <v>1246.9502474884093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24.050667366077594</v>
      </c>
      <c r="AK59" s="139">
        <f t="shared" si="94"/>
        <v>1047.2461832762285</v>
      </c>
      <c r="AL59" s="139">
        <f t="shared" si="94"/>
        <v>1421.0871893199605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28.305895816554898</v>
      </c>
      <c r="BE59" s="139">
        <f t="shared" si="95"/>
        <v>1195.2963654047085</v>
      </c>
      <c r="BF59" s="139">
        <f t="shared" si="95"/>
        <v>1622.9331738548913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30.708637297620061</v>
      </c>
      <c r="BO59" s="139">
        <f t="shared" si="96"/>
        <v>1277.861475124472</v>
      </c>
      <c r="BP59" s="139">
        <f t="shared" si="96"/>
        <v>1735.6034669972212</v>
      </c>
      <c r="BQ59" s="120">
        <f>BQ48</f>
        <v>3044.1735794193137</v>
      </c>
      <c r="BR59" s="165">
        <f>SUM(BM59:BP59)</f>
        <v>3044.1735794193132</v>
      </c>
      <c r="BS59" s="129">
        <f>BQ59/BR59</f>
        <v>1.0000000000000002</v>
      </c>
    </row>
    <row r="60" spans="3:71" x14ac:dyDescent="0.3">
      <c r="C60" s="128"/>
      <c r="D60" s="4" t="s">
        <v>13</v>
      </c>
      <c r="E60" s="139">
        <f t="shared" ref="E60:H60" si="97">E49*$K49</f>
        <v>425.98758287466609</v>
      </c>
      <c r="F60" s="139">
        <f t="shared" si="97"/>
        <v>625.51165724144039</v>
      </c>
      <c r="G60" s="139">
        <f t="shared" si="97"/>
        <v>2.5007598838935605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493.15961626373394</v>
      </c>
      <c r="P60" s="139">
        <f t="shared" si="98"/>
        <v>603.15676412753874</v>
      </c>
      <c r="Q60" s="139">
        <f t="shared" si="98"/>
        <v>16.66708427763907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548.01487495889694</v>
      </c>
      <c r="AJ60" s="139">
        <f t="shared" si="99"/>
        <v>678.31487501810864</v>
      </c>
      <c r="AK60" s="139">
        <f t="shared" si="99"/>
        <v>18.145258258981304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611.33855535352507</v>
      </c>
      <c r="BD60" s="139">
        <f t="shared" si="100"/>
        <v>765.1501347212984</v>
      </c>
      <c r="BE60" s="139">
        <f t="shared" si="100"/>
        <v>19.849771537086259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646.58029774452018</v>
      </c>
      <c r="BN60" s="139">
        <f t="shared" si="101"/>
        <v>813.5116126370782</v>
      </c>
      <c r="BO60" s="139">
        <f t="shared" si="101"/>
        <v>20.796830274091413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1480.8887406556898</v>
      </c>
      <c r="BS60" s="129">
        <f>BQ60/BR60</f>
        <v>0.99999999999999989</v>
      </c>
    </row>
    <row r="61" spans="3:71" x14ac:dyDescent="0.3">
      <c r="C61" s="128"/>
      <c r="D61" s="4" t="s">
        <v>14</v>
      </c>
      <c r="E61" s="139">
        <f t="shared" ref="E61:H61" si="102">E50*$K50</f>
        <v>245.59070910065645</v>
      </c>
      <c r="F61" s="139">
        <f t="shared" si="102"/>
        <v>860.97571604120799</v>
      </c>
      <c r="G61" s="139">
        <f t="shared" si="102"/>
        <v>0</v>
      </c>
      <c r="H61" s="139">
        <f t="shared" si="102"/>
        <v>1.4335748581355829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296.75771201833618</v>
      </c>
      <c r="P61" s="139">
        <f t="shared" si="103"/>
        <v>866.53321076764155</v>
      </c>
      <c r="Q61" s="139">
        <f t="shared" si="103"/>
        <v>0</v>
      </c>
      <c r="R61" s="139">
        <f t="shared" si="103"/>
        <v>9.4423153197528489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330.46458442951894</v>
      </c>
      <c r="AJ61" s="139">
        <f t="shared" si="104"/>
        <v>976.57233919659325</v>
      </c>
      <c r="AK61" s="139">
        <f t="shared" si="104"/>
        <v>0</v>
      </c>
      <c r="AL61" s="139">
        <f t="shared" si="104"/>
        <v>10.306402886272554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369.46620234915378</v>
      </c>
      <c r="BD61" s="139">
        <f t="shared" si="105"/>
        <v>1104.0280071712937</v>
      </c>
      <c r="BE61" s="139">
        <f t="shared" si="105"/>
        <v>0</v>
      </c>
      <c r="BF61" s="139">
        <f t="shared" si="105"/>
        <v>11.306102758735005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391.20759307906627</v>
      </c>
      <c r="BN61" s="139">
        <f t="shared" si="106"/>
        <v>1175.1385324923444</v>
      </c>
      <c r="BO61" s="139">
        <f t="shared" si="106"/>
        <v>0</v>
      </c>
      <c r="BP61" s="139">
        <f t="shared" si="106"/>
        <v>11.862825300261417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1909.3362923618079</v>
      </c>
      <c r="F63" s="165">
        <f>SUM(F58:F61)</f>
        <v>1608.2942107090166</v>
      </c>
      <c r="G63" s="165">
        <f>SUM(G58:G61)</f>
        <v>1302.8314045251634</v>
      </c>
      <c r="H63" s="165">
        <f>SUM(H58:H61)</f>
        <v>1441.5380924040119</v>
      </c>
      <c r="K63" s="129"/>
      <c r="M63" s="128"/>
      <c r="N63" s="120" t="s">
        <v>195</v>
      </c>
      <c r="O63" s="165">
        <f>SUM(O58:O61)</f>
        <v>1254.9313926483878</v>
      </c>
      <c r="P63" s="165">
        <f>SUM(P58:P61)</f>
        <v>1490.1292242687155</v>
      </c>
      <c r="Q63" s="165">
        <f>SUM(Q58:Q61)</f>
        <v>2033.9981385673336</v>
      </c>
      <c r="R63" s="165">
        <f>SUM(R58:R61)</f>
        <v>1880.1510495927657</v>
      </c>
      <c r="U63" s="129"/>
      <c r="AG63" s="128"/>
      <c r="AH63" s="120" t="s">
        <v>195</v>
      </c>
      <c r="AI63" s="165">
        <f>SUM(AI58:AI61)</f>
        <v>1417.0181446841611</v>
      </c>
      <c r="AJ63" s="165">
        <f>SUM(AJ58:AJ61)</f>
        <v>1678.9378815807795</v>
      </c>
      <c r="AK63" s="165">
        <f>SUM(AK58:AK61)</f>
        <v>2311.1720174490929</v>
      </c>
      <c r="AL63" s="165">
        <f>SUM(AL58:AL61)</f>
        <v>2139.4583709588719</v>
      </c>
      <c r="AO63" s="129"/>
      <c r="BA63" s="128"/>
      <c r="BB63" s="120" t="s">
        <v>195</v>
      </c>
      <c r="BC63" s="165">
        <f>SUM(BC58:BC61)</f>
        <v>1605.2493062722301</v>
      </c>
      <c r="BD63" s="165">
        <f>SUM(BD58:BD61)</f>
        <v>1897.4840377091468</v>
      </c>
      <c r="BE63" s="165">
        <f>SUM(BE58:BE61)</f>
        <v>2631.6620153891313</v>
      </c>
      <c r="BF63" s="165">
        <f>SUM(BF58:BF61)</f>
        <v>2439.8142846728929</v>
      </c>
      <c r="BI63" s="129"/>
      <c r="BK63" s="128"/>
      <c r="BL63" s="120" t="s">
        <v>195</v>
      </c>
      <c r="BM63" s="165">
        <f>SUM(BM58:BM61)</f>
        <v>1710.4596498755118</v>
      </c>
      <c r="BN63" s="165">
        <f>SUM(BN58:BN61)</f>
        <v>2019.3587824270426</v>
      </c>
      <c r="BO63" s="165">
        <f>SUM(BO58:BO61)</f>
        <v>2810.2403271436115</v>
      </c>
      <c r="BP63" s="165">
        <f>SUM(BP58:BP61)</f>
        <v>2607.3860909198229</v>
      </c>
      <c r="BS63" s="129"/>
    </row>
    <row r="64" spans="3:71" x14ac:dyDescent="0.3">
      <c r="C64" s="128"/>
      <c r="D64" s="120" t="s">
        <v>194</v>
      </c>
      <c r="E64" s="120">
        <f>E62/E63</f>
        <v>1.0736715204130929</v>
      </c>
      <c r="F64" s="120">
        <f>F62/F63</f>
        <v>1.2746424045736366</v>
      </c>
      <c r="G64" s="120">
        <f>G62/G63</f>
        <v>0.80900721024923883</v>
      </c>
      <c r="H64" s="120">
        <f>H62/H63</f>
        <v>0.76862346256297676</v>
      </c>
      <c r="K64" s="129"/>
      <c r="M64" s="128"/>
      <c r="N64" s="120" t="s">
        <v>194</v>
      </c>
      <c r="O64" s="120">
        <f>O62/O63</f>
        <v>1.0582350658702857</v>
      </c>
      <c r="P64" s="120">
        <f>P62/P63</f>
        <v>1.1129610633857165</v>
      </c>
      <c r="Q64" s="120">
        <f>Q62/Q63</f>
        <v>0.94287747657659349</v>
      </c>
      <c r="R64" s="120">
        <f>R62/R63</f>
        <v>0.93339870869271946</v>
      </c>
      <c r="U64" s="129"/>
      <c r="AG64" s="128"/>
      <c r="AH64" s="120" t="s">
        <v>194</v>
      </c>
      <c r="AI64" s="120">
        <f>AI62/AI63</f>
        <v>1.0608186042434598</v>
      </c>
      <c r="AJ64" s="120">
        <f>AJ62/AJ63</f>
        <v>1.1207927945444192</v>
      </c>
      <c r="AK64" s="120">
        <f>AK62/AK63</f>
        <v>0.93981273797141773</v>
      </c>
      <c r="AL64" s="120">
        <f>AL62/AL63</f>
        <v>0.92994416224351839</v>
      </c>
      <c r="AO64" s="129"/>
      <c r="BA64" s="128"/>
      <c r="BB64" s="120" t="s">
        <v>194</v>
      </c>
      <c r="BC64" s="120">
        <f>BC62/BC63</f>
        <v>1.063110887397406</v>
      </c>
      <c r="BD64" s="120">
        <f>BD62/BD63</f>
        <v>1.1281605683369897</v>
      </c>
      <c r="BE64" s="120">
        <f>BE62/BE63</f>
        <v>0.93699678878376036</v>
      </c>
      <c r="BF64" s="120">
        <f>BF62/BF63</f>
        <v>0.92676156369224694</v>
      </c>
      <c r="BI64" s="129"/>
      <c r="BK64" s="128"/>
      <c r="BL64" s="120" t="s">
        <v>194</v>
      </c>
      <c r="BM64" s="120">
        <f>BM62/BM63</f>
        <v>1.1285612194011223</v>
      </c>
      <c r="BN64" s="120">
        <f>BN62/BN63</f>
        <v>1.2001617785293432</v>
      </c>
      <c r="BO64" s="120">
        <f>BO62/BO63</f>
        <v>0.99230592538514228</v>
      </c>
      <c r="BP64" s="120">
        <f>BP62/BP63</f>
        <v>0.98126570315200157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1328.9455141784274</v>
      </c>
      <c r="F69" s="139">
        <f t="shared" ref="F69:H69" si="107">F58*F$64</f>
        <v>0</v>
      </c>
      <c r="G69" s="139">
        <f t="shared" si="107"/>
        <v>410.69274469904025</v>
      </c>
      <c r="H69" s="139">
        <f t="shared" si="107"/>
        <v>234.11633469740534</v>
      </c>
      <c r="I69" s="120">
        <f>I58</f>
        <v>2050</v>
      </c>
      <c r="J69" s="165">
        <f>SUM(E69:H69)</f>
        <v>1973.7545935748731</v>
      </c>
      <c r="K69" s="129">
        <f>I69/J69</f>
        <v>1.0386296283607532</v>
      </c>
      <c r="M69" s="128"/>
      <c r="N69" s="4" t="s">
        <v>11</v>
      </c>
      <c r="O69" s="139">
        <f>O58*O$64</f>
        <v>492.09418903529956</v>
      </c>
      <c r="P69" s="139">
        <f t="shared" ref="P69:R69" si="108">P58*P$64</f>
        <v>0</v>
      </c>
      <c r="Q69" s="139">
        <f t="shared" si="108"/>
        <v>1035.2549544670469</v>
      </c>
      <c r="R69" s="139">
        <f t="shared" si="108"/>
        <v>582.21536610087355</v>
      </c>
      <c r="S69" s="120">
        <f>S58</f>
        <v>2186.7465511512801</v>
      </c>
      <c r="T69" s="165">
        <f>SUM(O69:R69)</f>
        <v>2109.5645096032204</v>
      </c>
      <c r="U69" s="129">
        <f>S69/T69</f>
        <v>1.0365867178731485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155.26016015065622</v>
      </c>
      <c r="G70" s="139">
        <f t="shared" si="109"/>
        <v>641.2841225237878</v>
      </c>
      <c r="H70" s="139">
        <f t="shared" si="109"/>
        <v>872.78178603129118</v>
      </c>
      <c r="I70" s="120">
        <f>I59</f>
        <v>2050</v>
      </c>
      <c r="J70" s="165">
        <f>SUM(E70:H70)</f>
        <v>1669.3260687057352</v>
      </c>
      <c r="K70" s="129">
        <f>I70/J70</f>
        <v>1.2280404879733349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22.748088717575552</v>
      </c>
      <c r="Q70" s="139">
        <f t="shared" si="110"/>
        <v>866.84105942121914</v>
      </c>
      <c r="R70" s="139">
        <f t="shared" si="110"/>
        <v>1163.9017508097481</v>
      </c>
      <c r="S70" s="120">
        <f>S59</f>
        <v>2186.7465511512801</v>
      </c>
      <c r="T70" s="165">
        <f>SUM(O70:R70)</f>
        <v>2053.490898948543</v>
      </c>
      <c r="U70" s="129">
        <f>S70/T70</f>
        <v>1.0648922536111403</v>
      </c>
    </row>
    <row r="71" spans="3:21" x14ac:dyDescent="0.3">
      <c r="C71" s="128"/>
      <c r="D71" s="4" t="s">
        <v>13</v>
      </c>
      <c r="E71" s="139">
        <f t="shared" ref="E71:H71" si="111">E60*E$64</f>
        <v>457.37073578214114</v>
      </c>
      <c r="F71" s="139">
        <f t="shared" si="111"/>
        <v>797.30368287506997</v>
      </c>
      <c r="G71" s="139">
        <f t="shared" si="111"/>
        <v>2.0231327771719396</v>
      </c>
      <c r="H71" s="139">
        <f t="shared" si="111"/>
        <v>0</v>
      </c>
      <c r="I71" s="120">
        <f>I60</f>
        <v>1054</v>
      </c>
      <c r="J71" s="165">
        <f>SUM(E71:H71)</f>
        <v>1256.6975514343831</v>
      </c>
      <c r="K71" s="129">
        <f>I71/J71</f>
        <v>0.83870617778874013</v>
      </c>
      <c r="M71" s="128"/>
      <c r="N71" s="4" t="s">
        <v>13</v>
      </c>
      <c r="O71" s="139">
        <f t="shared" ref="O71:R71" si="112">O60*O$64</f>
        <v>521.87879900141729</v>
      </c>
      <c r="P71" s="139">
        <f t="shared" si="112"/>
        <v>671.28999359167335</v>
      </c>
      <c r="Q71" s="139">
        <f t="shared" si="112"/>
        <v>15.715018365589742</v>
      </c>
      <c r="R71" s="139">
        <f t="shared" si="112"/>
        <v>0</v>
      </c>
      <c r="S71" s="120">
        <f>S60</f>
        <v>1112.9834646689119</v>
      </c>
      <c r="T71" s="165">
        <f>SUM(O71:R71)</f>
        <v>1208.8838109586802</v>
      </c>
      <c r="U71" s="129">
        <f>S71/T71</f>
        <v>0.92067033620566352</v>
      </c>
    </row>
    <row r="72" spans="3:21" x14ac:dyDescent="0.3">
      <c r="C72" s="128"/>
      <c r="D72" s="4" t="s">
        <v>14</v>
      </c>
      <c r="E72" s="139">
        <f t="shared" ref="E72:H72" si="113">E61*E$64</f>
        <v>263.6837500394314</v>
      </c>
      <c r="F72" s="139">
        <f t="shared" si="113"/>
        <v>1097.4361569742739</v>
      </c>
      <c r="G72" s="139">
        <f t="shared" si="113"/>
        <v>0</v>
      </c>
      <c r="H72" s="139">
        <f t="shared" si="113"/>
        <v>1.1018792713034</v>
      </c>
      <c r="I72" s="120">
        <f>I61</f>
        <v>1108</v>
      </c>
      <c r="J72" s="165">
        <f>SUM(E72:H72)</f>
        <v>1362.2217862850089</v>
      </c>
      <c r="K72" s="129">
        <f>I72/J72</f>
        <v>0.81337709553279769</v>
      </c>
      <c r="M72" s="128"/>
      <c r="N72" s="4" t="s">
        <v>14</v>
      </c>
      <c r="O72" s="139">
        <f t="shared" ref="O72:R72" si="114">O61*O$64</f>
        <v>314.03941692523927</v>
      </c>
      <c r="P72" s="139">
        <f t="shared" si="114"/>
        <v>964.4177237149936</v>
      </c>
      <c r="Q72" s="139">
        <f t="shared" si="114"/>
        <v>0</v>
      </c>
      <c r="R72" s="139">
        <f t="shared" si="114"/>
        <v>8.8134449265267918</v>
      </c>
      <c r="S72" s="120">
        <f>S61</f>
        <v>1172.7332381057306</v>
      </c>
      <c r="T72" s="165">
        <f>SUM(O72:R72)</f>
        <v>1287.2705855667596</v>
      </c>
      <c r="U72" s="129">
        <f>S72/T72</f>
        <v>0.91102309899313016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1328.0124049619562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0.99999999999999978</v>
      </c>
      <c r="P75" s="120">
        <f>P73/P74</f>
        <v>1</v>
      </c>
      <c r="Q75" s="120">
        <f>Q73/Q74</f>
        <v>1.0000000000000002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1380.2821855028301</v>
      </c>
      <c r="F80" s="139">
        <f t="shared" ref="F80:H80" si="115">F69*$K69</f>
        <v>0</v>
      </c>
      <c r="G80" s="139">
        <f t="shared" si="115"/>
        <v>426.55765279722186</v>
      </c>
      <c r="H80" s="139">
        <f t="shared" si="115"/>
        <v>243.16016169994782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510.09830029654989</v>
      </c>
      <c r="P80" s="139">
        <f t="shared" ref="P80:R80" si="116">P69*$U69</f>
        <v>0</v>
      </c>
      <c r="Q80" s="139">
        <f t="shared" si="116"/>
        <v>1073.1315354129119</v>
      </c>
      <c r="R80" s="139">
        <f t="shared" si="116"/>
        <v>603.51671544181806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190.66576283422998</v>
      </c>
      <c r="G81" s="139">
        <f t="shared" si="117"/>
        <v>787.52286675366429</v>
      </c>
      <c r="H81" s="139">
        <f t="shared" si="117"/>
        <v>1071.8113704121056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24.224263459805183</v>
      </c>
      <c r="Q81" s="139">
        <f t="shared" si="118"/>
        <v>923.0923292897304</v>
      </c>
      <c r="R81" s="139">
        <f t="shared" si="118"/>
        <v>1239.4299584017444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383.59966164026338</v>
      </c>
      <c r="F82" s="139">
        <f t="shared" si="119"/>
        <v>668.70352440103568</v>
      </c>
      <c r="G82" s="139">
        <f t="shared" si="119"/>
        <v>1.6968139587009963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480.47832933524273</v>
      </c>
      <c r="P82" s="139">
        <f t="shared" si="120"/>
        <v>618.03678409154361</v>
      </c>
      <c r="Q82" s="139">
        <f t="shared" si="120"/>
        <v>14.468351242125685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214.47432274626894</v>
      </c>
      <c r="F83" s="139">
        <f t="shared" si="121"/>
        <v>892.62943389241036</v>
      </c>
      <c r="G83" s="139">
        <f t="shared" si="121"/>
        <v>0</v>
      </c>
      <c r="H83" s="139">
        <f t="shared" si="121"/>
        <v>0.89624336132055515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286.0971628132271</v>
      </c>
      <c r="P83" s="139">
        <f t="shared" si="122"/>
        <v>878.60682338273386</v>
      </c>
      <c r="Q83" s="139">
        <f t="shared" si="122"/>
        <v>0</v>
      </c>
      <c r="R83" s="139">
        <f t="shared" si="122"/>
        <v>8.0292519097697177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1978.3561698893623</v>
      </c>
      <c r="F85" s="165">
        <f>SUM(F80:F83)</f>
        <v>1751.9987211276762</v>
      </c>
      <c r="G85" s="165">
        <f>SUM(G80:G83)</f>
        <v>1215.7773335095869</v>
      </c>
      <c r="H85" s="165">
        <f>SUM(H80:H83)</f>
        <v>1315.867775473374</v>
      </c>
      <c r="K85" s="129"/>
      <c r="M85" s="128"/>
      <c r="N85" s="120" t="s">
        <v>195</v>
      </c>
      <c r="O85" s="165">
        <f>SUM(O80:O83)</f>
        <v>1276.6737924450199</v>
      </c>
      <c r="P85" s="165">
        <f>SUM(P80:P83)</f>
        <v>1520.8678709340827</v>
      </c>
      <c r="Q85" s="165">
        <f>SUM(Q80:Q83)</f>
        <v>2010.6922159447681</v>
      </c>
      <c r="R85" s="165">
        <f>SUM(R80:R83)</f>
        <v>1850.9759257533324</v>
      </c>
      <c r="U85" s="129"/>
    </row>
    <row r="86" spans="3:21" x14ac:dyDescent="0.3">
      <c r="C86" s="128"/>
      <c r="D86" s="120" t="s">
        <v>194</v>
      </c>
      <c r="E86" s="120">
        <f>E84/E85</f>
        <v>1.0362138179166416</v>
      </c>
      <c r="F86" s="120">
        <f>F84/F85</f>
        <v>1.1700921783096478</v>
      </c>
      <c r="G86" s="120">
        <f>G84/G85</f>
        <v>0.86693506364147788</v>
      </c>
      <c r="H86" s="120">
        <f>H84/H85</f>
        <v>0.84202989134026396</v>
      </c>
      <c r="K86" s="129"/>
      <c r="M86" s="128"/>
      <c r="N86" s="120" t="s">
        <v>194</v>
      </c>
      <c r="O86" s="120">
        <f>O84/O85</f>
        <v>1.0402127879656831</v>
      </c>
      <c r="P86" s="120">
        <f>P84/P85</f>
        <v>1.0904667247692308</v>
      </c>
      <c r="Q86" s="120">
        <f>Q84/Q85</f>
        <v>0.95380636431853405</v>
      </c>
      <c r="R86" s="120">
        <f>R84/R85</f>
        <v>0.94811095996448791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1430.2674732422138</v>
      </c>
      <c r="F91" s="139">
        <f t="shared" ref="F91:H91" si="123">F80*F$86</f>
        <v>0</v>
      </c>
      <c r="G91" s="139">
        <f t="shared" si="123"/>
        <v>369.79778587451898</v>
      </c>
      <c r="H91" s="139">
        <f t="shared" si="123"/>
        <v>204.74812453448808</v>
      </c>
      <c r="I91" s="120">
        <f>I80</f>
        <v>2050</v>
      </c>
      <c r="J91" s="165">
        <f>SUM(E91:H91)</f>
        <v>2004.8133836512209</v>
      </c>
      <c r="K91" s="129">
        <f>I91/J91</f>
        <v>1.0225390635942804</v>
      </c>
      <c r="M91" s="128"/>
      <c r="N91" s="4" t="s">
        <v>11</v>
      </c>
      <c r="O91" s="139">
        <f>O80*O$86</f>
        <v>530.61077508803044</v>
      </c>
      <c r="P91" s="139">
        <f t="shared" ref="P91:R91" si="124">P80*P$86</f>
        <v>0</v>
      </c>
      <c r="Q91" s="139">
        <f t="shared" si="124"/>
        <v>1023.5596882277557</v>
      </c>
      <c r="R91" s="139">
        <f t="shared" si="124"/>
        <v>572.20081243215679</v>
      </c>
      <c r="S91" s="120">
        <f>S80</f>
        <v>2186.7465511512801</v>
      </c>
      <c r="T91" s="165">
        <f>SUM(O91:R91)</f>
        <v>2126.3712757479429</v>
      </c>
      <c r="U91" s="129">
        <f>S91/T91</f>
        <v>1.0283935717585821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223.09651776377484</v>
      </c>
      <c r="G92" s="139">
        <f t="shared" si="125"/>
        <v>682.73118660820705</v>
      </c>
      <c r="H92" s="139">
        <f t="shared" si="125"/>
        <v>902.49721176536468</v>
      </c>
      <c r="I92" s="120">
        <f>I81</f>
        <v>2050</v>
      </c>
      <c r="J92" s="165">
        <f>SUM(E92:H92)</f>
        <v>1808.3249161373465</v>
      </c>
      <c r="K92" s="129">
        <f>I92/J92</f>
        <v>1.133645829743297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26.415753234960714</v>
      </c>
      <c r="Q92" s="139">
        <f t="shared" si="126"/>
        <v>880.45133853016478</v>
      </c>
      <c r="R92" s="139">
        <f t="shared" si="126"/>
        <v>1175.1171276690231</v>
      </c>
      <c r="S92" s="120">
        <f>S81</f>
        <v>2186.7465511512801</v>
      </c>
      <c r="T92" s="165">
        <f>SUM(O92:R92)</f>
        <v>2081.9842194341486</v>
      </c>
      <c r="U92" s="129">
        <f>S92/T92</f>
        <v>1.0503185042130647</v>
      </c>
    </row>
    <row r="93" spans="3:21" x14ac:dyDescent="0.3">
      <c r="C93" s="128"/>
      <c r="D93" s="4" t="s">
        <v>13</v>
      </c>
      <c r="E93" s="139">
        <f t="shared" ref="E93:H93" si="127">E82*E$86</f>
        <v>397.49126993978922</v>
      </c>
      <c r="F93" s="139">
        <f t="shared" si="127"/>
        <v>782.44476350974662</v>
      </c>
      <c r="G93" s="139">
        <f t="shared" si="127"/>
        <v>1.4710275172741962</v>
      </c>
      <c r="H93" s="139">
        <f t="shared" si="127"/>
        <v>0</v>
      </c>
      <c r="I93" s="120">
        <f>I82</f>
        <v>1054</v>
      </c>
      <c r="J93" s="165">
        <f>SUM(E93:H93)</f>
        <v>1181.4070609668101</v>
      </c>
      <c r="K93" s="129">
        <f>I93/J93</f>
        <v>0.89215650966014548</v>
      </c>
      <c r="M93" s="128"/>
      <c r="N93" s="4" t="s">
        <v>13</v>
      </c>
      <c r="O93" s="139">
        <f t="shared" ref="O93:R93" si="128">O82*O$86</f>
        <v>499.79970251490647</v>
      </c>
      <c r="P93" s="139">
        <f t="shared" si="128"/>
        <v>673.94854773521377</v>
      </c>
      <c r="Q93" s="139">
        <f t="shared" si="128"/>
        <v>13.800005495935446</v>
      </c>
      <c r="R93" s="139">
        <f t="shared" si="128"/>
        <v>0</v>
      </c>
      <c r="S93" s="120">
        <f>S82</f>
        <v>1112.9834646689119</v>
      </c>
      <c r="T93" s="165">
        <f>SUM(O93:R93)</f>
        <v>1187.5482557460557</v>
      </c>
      <c r="U93" s="129">
        <f>S93/T93</f>
        <v>0.93721114850166676</v>
      </c>
    </row>
    <row r="94" spans="3:21" x14ac:dyDescent="0.3">
      <c r="C94" s="128"/>
      <c r="D94" s="4" t="s">
        <v>14</v>
      </c>
      <c r="E94" s="139">
        <f t="shared" ref="E94:H94" si="129">E83*E$86</f>
        <v>222.24125681799734</v>
      </c>
      <c r="F94" s="139">
        <f t="shared" si="129"/>
        <v>1044.4587187264783</v>
      </c>
      <c r="G94" s="139">
        <f t="shared" si="129"/>
        <v>0</v>
      </c>
      <c r="H94" s="139">
        <f t="shared" si="129"/>
        <v>0.75466370014717998</v>
      </c>
      <c r="I94" s="120">
        <f>I83</f>
        <v>1108</v>
      </c>
      <c r="J94" s="165">
        <f>SUM(E94:H94)</f>
        <v>1267.4546392446227</v>
      </c>
      <c r="K94" s="129">
        <f>I94/J94</f>
        <v>0.87419302095130247</v>
      </c>
      <c r="M94" s="128"/>
      <c r="N94" s="4" t="s">
        <v>14</v>
      </c>
      <c r="O94" s="139">
        <f t="shared" ref="O94:R94" si="130">O83*O$86</f>
        <v>297.60192735901893</v>
      </c>
      <c r="P94" s="139">
        <f t="shared" si="130"/>
        <v>958.09150505406785</v>
      </c>
      <c r="Q94" s="139">
        <f t="shared" si="130"/>
        <v>0</v>
      </c>
      <c r="R94" s="139">
        <f t="shared" si="130"/>
        <v>7.6126217359684647</v>
      </c>
      <c r="S94" s="120">
        <f>S83</f>
        <v>1172.7332381057306</v>
      </c>
      <c r="T94" s="165">
        <f>SUM(O94:R94)</f>
        <v>1263.3060541490554</v>
      </c>
      <c r="U94" s="129">
        <f>S94/T94</f>
        <v>0.92830492995275538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2050.0000000000005</v>
      </c>
      <c r="F96" s="165">
        <f>SUM(F91:F94)</f>
        <v>2050</v>
      </c>
      <c r="G96" s="165">
        <f>SUM(G91:G94)</f>
        <v>1054.0000000000002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1658.4558060242423</v>
      </c>
      <c r="Q96" s="165">
        <f>SUM(Q91:Q94)</f>
        <v>1917.811032253856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0.99999999999999978</v>
      </c>
      <c r="F97" s="120">
        <f>F95/F96</f>
        <v>1</v>
      </c>
      <c r="G97" s="120">
        <f>G95/G96</f>
        <v>0.99999999999999978</v>
      </c>
      <c r="H97" s="120">
        <f>H95/H96</f>
        <v>1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1.0000000000000002</v>
      </c>
      <c r="Q97" s="120">
        <f>Q95/Q96</f>
        <v>1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1462.5043627784507</v>
      </c>
      <c r="F102" s="139">
        <f t="shared" ref="F102:H102" si="131">F91*$K91</f>
        <v>0</v>
      </c>
      <c r="G102" s="139">
        <f t="shared" si="131"/>
        <v>378.13268168736886</v>
      </c>
      <c r="H102" s="139">
        <f t="shared" si="131"/>
        <v>209.36295553418054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545.67671020636931</v>
      </c>
      <c r="P102" s="139">
        <f t="shared" ref="P102:R102" si="132">P91*$U91</f>
        <v>0</v>
      </c>
      <c r="Q102" s="139">
        <f t="shared" si="132"/>
        <v>1052.6222036846425</v>
      </c>
      <c r="R102" s="139">
        <f t="shared" si="132"/>
        <v>588.44763726026827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252.91243699315473</v>
      </c>
      <c r="G103" s="139">
        <f t="shared" si="133"/>
        <v>773.97536253408657</v>
      </c>
      <c r="H103" s="139">
        <f t="shared" si="133"/>
        <v>1023.1122004727589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27.744954425405364</v>
      </c>
      <c r="Q103" s="139">
        <f t="shared" si="134"/>
        <v>924.7543329173933</v>
      </c>
      <c r="R103" s="139">
        <f t="shared" si="134"/>
        <v>1234.2472638084814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354.62442400986106</v>
      </c>
      <c r="F104" s="139">
        <f t="shared" si="135"/>
        <v>698.06318921471347</v>
      </c>
      <c r="G104" s="139">
        <f t="shared" si="135"/>
        <v>1.3123867754253762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468.41785321478687</v>
      </c>
      <c r="P104" s="139">
        <f t="shared" si="136"/>
        <v>631.63209245395012</v>
      </c>
      <c r="Q104" s="139">
        <f t="shared" si="136"/>
        <v>12.933519000174973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194.28175567773934</v>
      </c>
      <c r="F105" s="139">
        <f t="shared" si="137"/>
        <v>913.0585225824268</v>
      </c>
      <c r="G105" s="139">
        <f t="shared" si="137"/>
        <v>0</v>
      </c>
      <c r="H105" s="139">
        <f t="shared" si="137"/>
        <v>0.6597217398339511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276.26533633081908</v>
      </c>
      <c r="P105" s="139">
        <f t="shared" si="138"/>
        <v>889.40106748754647</v>
      </c>
      <c r="Q105" s="139">
        <f t="shared" si="138"/>
        <v>0</v>
      </c>
      <c r="R105" s="139">
        <f t="shared" si="138"/>
        <v>7.0668342873650287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2011.4105424660511</v>
      </c>
      <c r="F107" s="165">
        <f>SUM(F102:F105)</f>
        <v>1864.0341487902951</v>
      </c>
      <c r="G107" s="165">
        <f>SUM(G102:G105)</f>
        <v>1153.4204309968809</v>
      </c>
      <c r="H107" s="165">
        <f>SUM(H102:H105)</f>
        <v>1233.1348777467733</v>
      </c>
      <c r="K107" s="129"/>
      <c r="M107" s="128"/>
      <c r="N107" s="120" t="s">
        <v>195</v>
      </c>
      <c r="O107" s="165">
        <f>SUM(O102:O105)</f>
        <v>1290.3598997519753</v>
      </c>
      <c r="P107" s="165">
        <f>SUM(P102:P105)</f>
        <v>1548.7781143669019</v>
      </c>
      <c r="Q107" s="165">
        <f>SUM(Q102:Q105)</f>
        <v>1990.3100556022107</v>
      </c>
      <c r="R107" s="165">
        <f>SUM(R102:R105)</f>
        <v>1829.7617353561147</v>
      </c>
      <c r="U107" s="129"/>
    </row>
    <row r="108" spans="3:21" x14ac:dyDescent="0.3">
      <c r="C108" s="128"/>
      <c r="D108" s="120" t="s">
        <v>194</v>
      </c>
      <c r="E108" s="120">
        <f>E106/E107</f>
        <v>1.0191852715888807</v>
      </c>
      <c r="F108" s="120">
        <f>F106/F107</f>
        <v>1.0997652598426866</v>
      </c>
      <c r="G108" s="120">
        <f>G106/G107</f>
        <v>0.91380382354511136</v>
      </c>
      <c r="H108" s="120">
        <f>H106/H107</f>
        <v>0.89852295964945528</v>
      </c>
      <c r="K108" s="129"/>
      <c r="M108" s="128"/>
      <c r="N108" s="120" t="s">
        <v>194</v>
      </c>
      <c r="O108" s="120">
        <f>O106/O107</f>
        <v>1.029179847589202</v>
      </c>
      <c r="P108" s="120">
        <f>P106/P107</f>
        <v>1.0708156259698787</v>
      </c>
      <c r="Q108" s="120">
        <f>Q106/Q107</f>
        <v>0.96357400539464255</v>
      </c>
      <c r="R108" s="120">
        <f>R106/R107</f>
        <v>0.95910332363333517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1490.5629061782784</v>
      </c>
      <c r="F113" s="139">
        <f t="shared" ref="F113:H113" si="139">F102*F$108</f>
        <v>0</v>
      </c>
      <c r="G113" s="139">
        <f t="shared" si="139"/>
        <v>345.53909033328415</v>
      </c>
      <c r="H113" s="139">
        <f t="shared" si="139"/>
        <v>188.11742244752921</v>
      </c>
      <c r="I113" s="120">
        <f>I102</f>
        <v>2050</v>
      </c>
      <c r="J113" s="165">
        <f>SUM(E113:H113)</f>
        <v>2024.2194189590916</v>
      </c>
      <c r="K113" s="129">
        <f>I113/J113</f>
        <v>1.0127360605275517</v>
      </c>
      <c r="M113" s="128"/>
      <c r="N113" s="4" t="s">
        <v>11</v>
      </c>
      <c r="O113" s="139">
        <f>O102*O$108</f>
        <v>561.59947344316834</v>
      </c>
      <c r="P113" s="139">
        <f t="shared" ref="P113:R113" si="140">P102*P$108</f>
        <v>0</v>
      </c>
      <c r="Q113" s="139">
        <f t="shared" si="140"/>
        <v>1014.2793929717462</v>
      </c>
      <c r="R113" s="139">
        <f t="shared" si="140"/>
        <v>564.38208468050652</v>
      </c>
      <c r="S113" s="120">
        <f>S102</f>
        <v>2186.7465511512801</v>
      </c>
      <c r="T113" s="165">
        <f>SUM(O113:R113)</f>
        <v>2140.2609510954212</v>
      </c>
      <c r="U113" s="129">
        <f>S113/T113</f>
        <v>1.0217195945345201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278.14431198722389</v>
      </c>
      <c r="G114" s="139">
        <f t="shared" si="141"/>
        <v>707.26164561336202</v>
      </c>
      <c r="H114" s="139">
        <f t="shared" si="141"/>
        <v>919.28980242225009</v>
      </c>
      <c r="I114" s="120">
        <f>I103</f>
        <v>2050</v>
      </c>
      <c r="J114" s="165">
        <f>SUM(E114:H114)</f>
        <v>1904.6957600228361</v>
      </c>
      <c r="K114" s="129">
        <f>I114/J114</f>
        <v>1.0762873751424857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29.709730740546199</v>
      </c>
      <c r="Q114" s="139">
        <f t="shared" si="142"/>
        <v>891.0692365752634</v>
      </c>
      <c r="R114" s="139">
        <f t="shared" si="142"/>
        <v>1183.7706529040643</v>
      </c>
      <c r="S114" s="120">
        <f>S103</f>
        <v>2186.7465511512801</v>
      </c>
      <c r="T114" s="165">
        <f>SUM(O114:R114)</f>
        <v>2104.5496202198738</v>
      </c>
      <c r="U114" s="129">
        <f>S114/T114</f>
        <v>1.0390567797222185</v>
      </c>
    </row>
    <row r="115" spans="3:71" x14ac:dyDescent="0.3">
      <c r="C115" s="128"/>
      <c r="D115" s="4" t="s">
        <v>13</v>
      </c>
      <c r="E115" s="139">
        <f t="shared" ref="E115:H115" si="143">E104*E$108</f>
        <v>361.42798989654062</v>
      </c>
      <c r="F115" s="139">
        <f t="shared" si="143"/>
        <v>767.70564467333384</v>
      </c>
      <c r="G115" s="139">
        <f t="shared" si="143"/>
        <v>1.1992640533537482</v>
      </c>
      <c r="H115" s="139">
        <f t="shared" si="143"/>
        <v>0</v>
      </c>
      <c r="I115" s="120">
        <f>I104</f>
        <v>1054</v>
      </c>
      <c r="J115" s="165">
        <f>SUM(E115:H115)</f>
        <v>1130.3328986232282</v>
      </c>
      <c r="K115" s="129">
        <f>I115/J115</f>
        <v>0.93246865705120729</v>
      </c>
      <c r="M115" s="128"/>
      <c r="N115" s="4" t="s">
        <v>13</v>
      </c>
      <c r="O115" s="139">
        <f t="shared" ref="O115:R115" si="144">O104*O$108</f>
        <v>482.08621477965556</v>
      </c>
      <c r="P115" s="139">
        <f t="shared" si="144"/>
        <v>676.36151446374083</v>
      </c>
      <c r="Q115" s="139">
        <f t="shared" si="144"/>
        <v>12.462402706846312</v>
      </c>
      <c r="R115" s="139">
        <f t="shared" si="144"/>
        <v>0</v>
      </c>
      <c r="S115" s="120">
        <f>S104</f>
        <v>1112.9834646689119</v>
      </c>
      <c r="T115" s="165">
        <f>SUM(O115:R115)</f>
        <v>1170.9101319502427</v>
      </c>
      <c r="U115" s="129">
        <f>S115/T115</f>
        <v>0.95052851136846062</v>
      </c>
    </row>
    <row r="116" spans="3:71" x14ac:dyDescent="0.3">
      <c r="C116" s="128"/>
      <c r="D116" s="4" t="s">
        <v>14</v>
      </c>
      <c r="E116" s="139">
        <f t="shared" ref="E116:H116" si="145">E105*E$108</f>
        <v>198.00910392518134</v>
      </c>
      <c r="F116" s="139">
        <f t="shared" si="145"/>
        <v>1004.1500433394422</v>
      </c>
      <c r="G116" s="139">
        <f t="shared" si="145"/>
        <v>0</v>
      </c>
      <c r="H116" s="139">
        <f t="shared" si="145"/>
        <v>0.59277513022068973</v>
      </c>
      <c r="I116" s="120">
        <f>I105</f>
        <v>1108</v>
      </c>
      <c r="J116" s="165">
        <f>SUM(E116:H116)</f>
        <v>1202.7519223948441</v>
      </c>
      <c r="K116" s="129">
        <f>I116/J116</f>
        <v>0.92122072670964428</v>
      </c>
      <c r="M116" s="128"/>
      <c r="N116" s="4" t="s">
        <v>14</v>
      </c>
      <c r="O116" s="139">
        <f t="shared" ref="O116:R116" si="146">O105*O$108</f>
        <v>284.326716739132</v>
      </c>
      <c r="P116" s="139">
        <f t="shared" si="146"/>
        <v>952.38456081995537</v>
      </c>
      <c r="Q116" s="139">
        <f t="shared" si="146"/>
        <v>0</v>
      </c>
      <c r="R116" s="139">
        <f t="shared" si="146"/>
        <v>6.777824252577811</v>
      </c>
      <c r="S116" s="120">
        <f>S105</f>
        <v>1172.7332381057306</v>
      </c>
      <c r="T116" s="165">
        <f>SUM(O116:R116)</f>
        <v>1243.4891018116653</v>
      </c>
      <c r="U116" s="129">
        <f>S116/T116</f>
        <v>0.94309892736265322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2050.0000000000005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0.99999999999999978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1490.5629061782784</v>
      </c>
      <c r="F122" s="159">
        <f t="shared" si="148"/>
        <v>0</v>
      </c>
      <c r="G122" s="159">
        <f t="shared" si="148"/>
        <v>345.53909033328415</v>
      </c>
      <c r="H122" s="158">
        <f t="shared" si="148"/>
        <v>188.11742244752921</v>
      </c>
      <c r="N122" s="150"/>
      <c r="O122" s="160" t="str">
        <f>N36</f>
        <v>A</v>
      </c>
      <c r="P122" s="159">
        <f>O113</f>
        <v>561.59947344316834</v>
      </c>
      <c r="Q122" s="159">
        <f t="shared" ref="Q122:S122" si="149">P113</f>
        <v>0</v>
      </c>
      <c r="R122" s="159">
        <f t="shared" si="149"/>
        <v>1014.2793929717462</v>
      </c>
      <c r="S122" s="159">
        <f t="shared" si="149"/>
        <v>564.38208468050652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451.31851181528805</v>
      </c>
      <c r="AA122" s="159">
        <f t="shared" ref="AA122:AC122" si="150">Z47</f>
        <v>0</v>
      </c>
      <c r="AB122" s="159">
        <f t="shared" si="150"/>
        <v>1054.6506980197855</v>
      </c>
      <c r="AC122" s="159">
        <f t="shared" si="150"/>
        <v>598.96846894081079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538.53868529574527</v>
      </c>
      <c r="AK122" s="159">
        <f t="shared" ref="AK122:AM122" si="151">AJ58</f>
        <v>0</v>
      </c>
      <c r="AL122" s="159">
        <f t="shared" si="151"/>
        <v>1245.780575913883</v>
      </c>
      <c r="AM122" s="159">
        <f t="shared" si="151"/>
        <v>708.06477875263852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492.80774959479595</v>
      </c>
      <c r="AU122" s="159">
        <f t="shared" si="147"/>
        <v>0</v>
      </c>
      <c r="AV122" s="159">
        <f t="shared" si="147"/>
        <v>1361.1679227089467</v>
      </c>
      <c r="AW122" s="158">
        <f t="shared" si="147"/>
        <v>808.96349249216348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624.44454856955133</v>
      </c>
      <c r="BE122" s="159">
        <f t="shared" ref="BE122:BG122" si="152">BD58</f>
        <v>0</v>
      </c>
      <c r="BF122" s="159">
        <f t="shared" si="152"/>
        <v>1416.5158784473367</v>
      </c>
      <c r="BG122" s="159">
        <f t="shared" si="152"/>
        <v>805.57500805926668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672.67175905192528</v>
      </c>
      <c r="BO122" s="159">
        <f t="shared" ref="BO122:BQ122" si="153">BN58</f>
        <v>0</v>
      </c>
      <c r="BP122" s="159">
        <f t="shared" si="153"/>
        <v>1511.582021745048</v>
      </c>
      <c r="BQ122" s="159">
        <f t="shared" si="153"/>
        <v>859.91979862234064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278.14431198722389</v>
      </c>
      <c r="G123" s="159">
        <f t="shared" si="148"/>
        <v>707.26164561336202</v>
      </c>
      <c r="H123" s="158">
        <f t="shared" si="148"/>
        <v>919.28980242225009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29.709730740546199</v>
      </c>
      <c r="R123" s="159">
        <f t="shared" si="154"/>
        <v>891.0692365752634</v>
      </c>
      <c r="S123" s="159">
        <f t="shared" si="154"/>
        <v>1183.7706529040643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19.065553338960665</v>
      </c>
      <c r="AB123" s="159">
        <f t="shared" si="155"/>
        <v>844.8686258734956</v>
      </c>
      <c r="AC123" s="159">
        <f t="shared" si="155"/>
        <v>1145.57888626925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24.050667366077594</v>
      </c>
      <c r="AL123" s="159">
        <f t="shared" si="156"/>
        <v>1047.2461832762285</v>
      </c>
      <c r="AM123" s="159">
        <f t="shared" si="156"/>
        <v>1421.0871893199605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21.0226484758753</v>
      </c>
      <c r="AV123" s="159">
        <f t="shared" si="147"/>
        <v>1092.1887457172177</v>
      </c>
      <c r="AW123" s="158">
        <f t="shared" si="147"/>
        <v>1549.7277706028131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28.305895816554898</v>
      </c>
      <c r="BF123" s="159">
        <f t="shared" si="157"/>
        <v>1195.2963654047085</v>
      </c>
      <c r="BG123" s="159">
        <f t="shared" si="157"/>
        <v>1622.9331738548913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30.708637297620061</v>
      </c>
      <c r="BP123" s="159">
        <f t="shared" si="158"/>
        <v>1277.861475124472</v>
      </c>
      <c r="BQ123" s="159">
        <f t="shared" si="158"/>
        <v>1735.6034669972212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361.42798989654062</v>
      </c>
      <c r="F124" s="159">
        <f t="shared" si="148"/>
        <v>767.70564467333384</v>
      </c>
      <c r="G124" s="159">
        <f t="shared" si="148"/>
        <v>1.1992640533537482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482.08621477965556</v>
      </c>
      <c r="Q124" s="159">
        <f t="shared" si="159"/>
        <v>676.36151446374083</v>
      </c>
      <c r="R124" s="159">
        <f t="shared" si="159"/>
        <v>12.462402706846312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546.86812898281187</v>
      </c>
      <c r="AA124" s="159">
        <f t="shared" si="160"/>
        <v>671.89953633412665</v>
      </c>
      <c r="AB124" s="159">
        <f t="shared" si="160"/>
        <v>18.291708360574777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548.01487495889694</v>
      </c>
      <c r="AK124" s="159">
        <f t="shared" si="161"/>
        <v>678.31487501810864</v>
      </c>
      <c r="AL124" s="159">
        <f t="shared" si="161"/>
        <v>18.145258258981304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578.3784290525864</v>
      </c>
      <c r="AU124" s="159">
        <f t="shared" si="147"/>
        <v>716.42708317113147</v>
      </c>
      <c r="AV124" s="159">
        <f t="shared" si="147"/>
        <v>22.866117050273697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611.33855535352507</v>
      </c>
      <c r="BE124" s="159">
        <f t="shared" si="162"/>
        <v>765.1501347212984</v>
      </c>
      <c r="BF124" s="159">
        <f t="shared" si="162"/>
        <v>19.849771537086259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646.58029774452018</v>
      </c>
      <c r="BO124" s="159">
        <f t="shared" si="163"/>
        <v>813.5116126370782</v>
      </c>
      <c r="BP124" s="159">
        <f t="shared" si="163"/>
        <v>20.796830274091413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198.00910392518134</v>
      </c>
      <c r="F125" s="154">
        <f t="shared" si="148"/>
        <v>1004.1500433394422</v>
      </c>
      <c r="G125" s="154">
        <f t="shared" si="148"/>
        <v>0</v>
      </c>
      <c r="H125" s="153">
        <f t="shared" si="148"/>
        <v>0.59277513022068973</v>
      </c>
      <c r="N125" s="152"/>
      <c r="O125" s="155" t="str">
        <f>N39</f>
        <v>D</v>
      </c>
      <c r="P125" s="159">
        <f t="shared" ref="P125:S125" si="164">O116</f>
        <v>284.326716739132</v>
      </c>
      <c r="Q125" s="159">
        <f t="shared" si="164"/>
        <v>952.38456081995537</v>
      </c>
      <c r="R125" s="159">
        <f t="shared" si="164"/>
        <v>0</v>
      </c>
      <c r="S125" s="159">
        <f t="shared" si="164"/>
        <v>6.777824252577811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329.82576416385604</v>
      </c>
      <c r="AA125" s="159">
        <f t="shared" si="165"/>
        <v>967.49071635115513</v>
      </c>
      <c r="AB125" s="159">
        <f t="shared" si="165"/>
        <v>0</v>
      </c>
      <c r="AC125" s="159">
        <f t="shared" si="165"/>
        <v>10.383206627087814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330.46458442951894</v>
      </c>
      <c r="AK125" s="159">
        <f t="shared" si="166"/>
        <v>976.57233919659325</v>
      </c>
      <c r="AL125" s="159">
        <f t="shared" si="166"/>
        <v>0</v>
      </c>
      <c r="AM125" s="159">
        <f t="shared" si="166"/>
        <v>10.306402886272554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349.82641270961898</v>
      </c>
      <c r="AU125" s="154">
        <f t="shared" si="147"/>
        <v>1034.5536230057342</v>
      </c>
      <c r="AV125" s="154">
        <f t="shared" si="147"/>
        <v>0</v>
      </c>
      <c r="AW125" s="153">
        <f t="shared" si="147"/>
        <v>13.621661908466384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369.46620234915378</v>
      </c>
      <c r="BE125" s="159">
        <f t="shared" si="167"/>
        <v>1104.0280071712937</v>
      </c>
      <c r="BF125" s="159">
        <f t="shared" si="167"/>
        <v>0</v>
      </c>
      <c r="BG125" s="159">
        <f t="shared" si="167"/>
        <v>11.306102758735005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391.20759307906627</v>
      </c>
      <c r="BO125" s="159">
        <f t="shared" si="168"/>
        <v>1175.1385324923444</v>
      </c>
      <c r="BP125" s="159">
        <f t="shared" si="168"/>
        <v>0</v>
      </c>
      <c r="BQ125" s="159">
        <f t="shared" si="168"/>
        <v>11.862825300261417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1.2874222360256485E-85</v>
      </c>
      <c r="F134" s="130" t="e">
        <f t="shared" si="169"/>
        <v>#DIV/0!</v>
      </c>
      <c r="G134" s="148">
        <f t="shared" si="169"/>
        <v>345.53909033328415</v>
      </c>
      <c r="H134" s="148">
        <f t="shared" si="169"/>
        <v>188.11742244752921</v>
      </c>
      <c r="N134" s="130" t="s">
        <v>11</v>
      </c>
      <c r="O134" s="130">
        <f t="shared" ref="O134:R137" si="170">O129*P122</f>
        <v>4.8506215125452377E-86</v>
      </c>
      <c r="P134" s="130" t="e">
        <f t="shared" si="170"/>
        <v>#DIV/0!</v>
      </c>
      <c r="Q134" s="148">
        <f t="shared" si="170"/>
        <v>1014.2793929717462</v>
      </c>
      <c r="R134" s="148">
        <f t="shared" si="170"/>
        <v>564.38208468050652</v>
      </c>
      <c r="W134" s="130" t="s">
        <v>11</v>
      </c>
      <c r="X134" s="130">
        <f t="shared" ref="X134:AA137" si="171">X129*Z122</f>
        <v>3.8981077902358004E-86</v>
      </c>
      <c r="Y134" s="130" t="e">
        <f t="shared" si="171"/>
        <v>#DIV/0!</v>
      </c>
      <c r="Z134" s="148">
        <f t="shared" si="171"/>
        <v>1054.6506980197855</v>
      </c>
      <c r="AA134" s="148">
        <f t="shared" si="171"/>
        <v>598.96846894081079</v>
      </c>
      <c r="AG134" s="130" t="s">
        <v>11</v>
      </c>
      <c r="AH134" s="130">
        <f t="shared" ref="AH134:AK137" si="172">AH129*AJ122</f>
        <v>4.6514419185931103E-86</v>
      </c>
      <c r="AI134" s="130" t="e">
        <f t="shared" si="172"/>
        <v>#DIV/0!</v>
      </c>
      <c r="AJ134" s="148">
        <f t="shared" si="172"/>
        <v>1245.780575913883</v>
      </c>
      <c r="AK134" s="148">
        <f t="shared" si="172"/>
        <v>708.06477875263852</v>
      </c>
      <c r="AQ134" s="130" t="s">
        <v>11</v>
      </c>
      <c r="AR134" s="130">
        <f t="shared" ref="AR134:AU137" si="173">AR129*AT122</f>
        <v>4.2564567539172123E-86</v>
      </c>
      <c r="AS134" s="130" t="e">
        <f t="shared" si="173"/>
        <v>#DIV/0!</v>
      </c>
      <c r="AT134" s="148">
        <f t="shared" si="173"/>
        <v>1361.1679227089467</v>
      </c>
      <c r="AU134" s="148">
        <f t="shared" si="173"/>
        <v>808.96349249216348</v>
      </c>
      <c r="BA134" s="130" t="s">
        <v>11</v>
      </c>
      <c r="BB134" s="130">
        <f t="shared" ref="BB134:BE137" si="174">BB129*BD122</f>
        <v>5.3934241464163023E-86</v>
      </c>
      <c r="BC134" s="130" t="e">
        <f t="shared" si="174"/>
        <v>#DIV/0!</v>
      </c>
      <c r="BD134" s="148">
        <f t="shared" si="174"/>
        <v>1416.5158784473367</v>
      </c>
      <c r="BE134" s="148">
        <f t="shared" si="174"/>
        <v>805.57500805926668</v>
      </c>
      <c r="BK134" s="130" t="s">
        <v>11</v>
      </c>
      <c r="BL134" s="130">
        <f t="shared" ref="BL134:BO137" si="175">BL129*BN122</f>
        <v>5.8099700224685227E-86</v>
      </c>
      <c r="BM134" s="130" t="e">
        <f t="shared" si="175"/>
        <v>#DIV/0!</v>
      </c>
      <c r="BN134" s="148">
        <f t="shared" si="175"/>
        <v>1511.582021745048</v>
      </c>
      <c r="BO134" s="148">
        <f t="shared" si="175"/>
        <v>859.91979862234064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2.4023754421376846E-86</v>
      </c>
      <c r="G135" s="148">
        <f t="shared" si="169"/>
        <v>707.26164561336202</v>
      </c>
      <c r="H135" s="148">
        <f t="shared" si="169"/>
        <v>919.28980242225009</v>
      </c>
      <c r="N135" s="130" t="s">
        <v>12</v>
      </c>
      <c r="O135" s="130" t="e">
        <f t="shared" si="170"/>
        <v>#DIV/0!</v>
      </c>
      <c r="P135" s="130">
        <f t="shared" si="170"/>
        <v>2.5660753949514409E-87</v>
      </c>
      <c r="Q135" s="148">
        <f t="shared" si="170"/>
        <v>891.0692365752634</v>
      </c>
      <c r="R135" s="148">
        <f t="shared" si="170"/>
        <v>1183.7706529040643</v>
      </c>
      <c r="W135" s="130" t="s">
        <v>12</v>
      </c>
      <c r="X135" s="130" t="e">
        <f t="shared" si="171"/>
        <v>#DIV/0!</v>
      </c>
      <c r="Y135" s="130">
        <f t="shared" si="171"/>
        <v>1.6467213298393498E-87</v>
      </c>
      <c r="Z135" s="148">
        <f t="shared" si="171"/>
        <v>844.8686258734956</v>
      </c>
      <c r="AA135" s="148">
        <f t="shared" si="171"/>
        <v>1145.57888626925</v>
      </c>
      <c r="AG135" s="130" t="s">
        <v>12</v>
      </c>
      <c r="AH135" s="130" t="e">
        <f t="shared" si="172"/>
        <v>#DIV/0!</v>
      </c>
      <c r="AI135" s="130">
        <f t="shared" si="172"/>
        <v>2.07729333864433E-87</v>
      </c>
      <c r="AJ135" s="148">
        <f t="shared" si="172"/>
        <v>1047.2461832762285</v>
      </c>
      <c r="AK135" s="148">
        <f t="shared" si="172"/>
        <v>1421.0871893199605</v>
      </c>
      <c r="AQ135" s="130" t="s">
        <v>12</v>
      </c>
      <c r="AR135" s="130" t="e">
        <f t="shared" si="173"/>
        <v>#DIV/0!</v>
      </c>
      <c r="AS135" s="130">
        <f t="shared" si="173"/>
        <v>1.8157586637779556E-87</v>
      </c>
      <c r="AT135" s="148">
        <f t="shared" si="173"/>
        <v>1092.1887457172177</v>
      </c>
      <c r="AU135" s="148">
        <f t="shared" si="173"/>
        <v>1549.7277706028131</v>
      </c>
      <c r="BA135" s="130" t="s">
        <v>12</v>
      </c>
      <c r="BB135" s="130" t="e">
        <f t="shared" si="174"/>
        <v>#DIV/0!</v>
      </c>
      <c r="BC135" s="130">
        <f t="shared" si="174"/>
        <v>2.4448240013091782E-87</v>
      </c>
      <c r="BD135" s="148">
        <f t="shared" si="174"/>
        <v>1195.2963654047085</v>
      </c>
      <c r="BE135" s="148">
        <f t="shared" si="174"/>
        <v>1622.9331738548913</v>
      </c>
      <c r="BK135" s="130" t="s">
        <v>12</v>
      </c>
      <c r="BL135" s="130" t="e">
        <f t="shared" si="175"/>
        <v>#DIV/0!</v>
      </c>
      <c r="BM135" s="130">
        <f t="shared" si="175"/>
        <v>2.6523524992560141E-87</v>
      </c>
      <c r="BN135" s="148">
        <f t="shared" si="175"/>
        <v>1277.861475124472</v>
      </c>
      <c r="BO135" s="148">
        <f t="shared" si="175"/>
        <v>1735.6034669972212</v>
      </c>
    </row>
    <row r="136" spans="4:67" x14ac:dyDescent="0.3">
      <c r="D136" s="130" t="s">
        <v>13</v>
      </c>
      <c r="E136" s="148">
        <f t="shared" si="169"/>
        <v>361.42798989654062</v>
      </c>
      <c r="F136" s="148">
        <f t="shared" si="169"/>
        <v>767.70564467333384</v>
      </c>
      <c r="G136" s="130">
        <f t="shared" si="169"/>
        <v>1.0358229114345076E-88</v>
      </c>
      <c r="H136" s="130" t="e">
        <f t="shared" si="169"/>
        <v>#DIV/0!</v>
      </c>
      <c r="N136" s="130" t="s">
        <v>13</v>
      </c>
      <c r="O136" s="148">
        <f t="shared" si="170"/>
        <v>482.08621477965556</v>
      </c>
      <c r="P136" s="148">
        <f t="shared" si="170"/>
        <v>676.36151446374083</v>
      </c>
      <c r="Q136" s="130">
        <f t="shared" si="170"/>
        <v>1.07639699690616E-87</v>
      </c>
      <c r="R136" s="130" t="e">
        <f t="shared" si="170"/>
        <v>#DIV/0!</v>
      </c>
      <c r="W136" s="130" t="s">
        <v>13</v>
      </c>
      <c r="X136" s="148">
        <f t="shared" si="171"/>
        <v>546.86812898281187</v>
      </c>
      <c r="Y136" s="148">
        <f t="shared" si="171"/>
        <v>671.89953633412665</v>
      </c>
      <c r="Z136" s="130">
        <f t="shared" si="171"/>
        <v>1.5798831421800885E-87</v>
      </c>
      <c r="AA136" s="130" t="e">
        <f t="shared" si="171"/>
        <v>#DIV/0!</v>
      </c>
      <c r="AG136" s="130" t="s">
        <v>13</v>
      </c>
      <c r="AH136" s="148">
        <f t="shared" si="172"/>
        <v>548.01487495889694</v>
      </c>
      <c r="AI136" s="148">
        <f t="shared" si="172"/>
        <v>678.31487501810864</v>
      </c>
      <c r="AJ136" s="130">
        <f t="shared" si="172"/>
        <v>1.5672340203967572E-87</v>
      </c>
      <c r="AK136" s="130" t="e">
        <f t="shared" si="172"/>
        <v>#DIV/0!</v>
      </c>
      <c r="AQ136" s="130" t="s">
        <v>13</v>
      </c>
      <c r="AR136" s="148">
        <f t="shared" si="173"/>
        <v>578.3784290525864</v>
      </c>
      <c r="AS136" s="148">
        <f t="shared" si="173"/>
        <v>716.42708317113147</v>
      </c>
      <c r="AT136" s="130">
        <f t="shared" si="173"/>
        <v>1.9749818957702281E-87</v>
      </c>
      <c r="AU136" s="130" t="e">
        <f t="shared" si="173"/>
        <v>#DIV/0!</v>
      </c>
      <c r="BA136" s="130" t="s">
        <v>13</v>
      </c>
      <c r="BB136" s="148">
        <f t="shared" si="174"/>
        <v>611.33855535352507</v>
      </c>
      <c r="BC136" s="148">
        <f t="shared" si="174"/>
        <v>765.1501347212984</v>
      </c>
      <c r="BD136" s="130">
        <f t="shared" si="174"/>
        <v>1.7144554685313873E-87</v>
      </c>
      <c r="BE136" s="130" t="e">
        <f t="shared" si="174"/>
        <v>#DIV/0!</v>
      </c>
      <c r="BK136" s="130" t="s">
        <v>13</v>
      </c>
      <c r="BL136" s="148">
        <f t="shared" si="175"/>
        <v>646.58029774452018</v>
      </c>
      <c r="BM136" s="148">
        <f t="shared" si="175"/>
        <v>813.5116126370782</v>
      </c>
      <c r="BN136" s="130">
        <f t="shared" si="175"/>
        <v>1.7962543964256099E-87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198.00910392518134</v>
      </c>
      <c r="F137" s="148">
        <f t="shared" si="169"/>
        <v>1004.1500433394422</v>
      </c>
      <c r="G137" s="130" t="e">
        <f t="shared" si="169"/>
        <v>#DIV/0!</v>
      </c>
      <c r="H137" s="130">
        <f t="shared" si="169"/>
        <v>5.1198904819508415E-89</v>
      </c>
      <c r="N137" s="130" t="s">
        <v>14</v>
      </c>
      <c r="O137" s="148">
        <f t="shared" si="170"/>
        <v>284.326716739132</v>
      </c>
      <c r="P137" s="148">
        <f t="shared" si="170"/>
        <v>952.38456081995537</v>
      </c>
      <c r="Q137" s="130" t="e">
        <f t="shared" si="170"/>
        <v>#DIV/0!</v>
      </c>
      <c r="R137" s="130">
        <f t="shared" si="170"/>
        <v>5.8541116369354577E-88</v>
      </c>
      <c r="W137" s="130" t="s">
        <v>14</v>
      </c>
      <c r="X137" s="148">
        <f t="shared" si="171"/>
        <v>329.82576416385604</v>
      </c>
      <c r="Y137" s="148">
        <f t="shared" si="171"/>
        <v>967.49071635115513</v>
      </c>
      <c r="Z137" s="130" t="e">
        <f t="shared" si="171"/>
        <v>#DIV/0!</v>
      </c>
      <c r="AA137" s="130">
        <f t="shared" si="171"/>
        <v>8.9681361568532818E-88</v>
      </c>
      <c r="AG137" s="130" t="s">
        <v>14</v>
      </c>
      <c r="AH137" s="148">
        <f t="shared" si="172"/>
        <v>330.46458442951894</v>
      </c>
      <c r="AI137" s="148">
        <f t="shared" si="172"/>
        <v>976.57233919659325</v>
      </c>
      <c r="AJ137" s="130" t="e">
        <f t="shared" si="172"/>
        <v>#DIV/0!</v>
      </c>
      <c r="AK137" s="130">
        <f t="shared" si="172"/>
        <v>8.9017995780174143E-88</v>
      </c>
      <c r="AQ137" s="130" t="s">
        <v>14</v>
      </c>
      <c r="AR137" s="148">
        <f t="shared" si="173"/>
        <v>349.82641270961898</v>
      </c>
      <c r="AS137" s="148">
        <f t="shared" si="173"/>
        <v>1034.5536230057342</v>
      </c>
      <c r="AT137" s="130" t="e">
        <f t="shared" si="173"/>
        <v>#DIV/0!</v>
      </c>
      <c r="AU137" s="130">
        <f t="shared" si="173"/>
        <v>1.1765240071314176E-87</v>
      </c>
      <c r="BA137" s="130" t="s">
        <v>14</v>
      </c>
      <c r="BB137" s="148">
        <f t="shared" si="174"/>
        <v>369.46620234915378</v>
      </c>
      <c r="BC137" s="148">
        <f t="shared" si="174"/>
        <v>1104.0280071712937</v>
      </c>
      <c r="BD137" s="130" t="e">
        <f t="shared" si="174"/>
        <v>#DIV/0!</v>
      </c>
      <c r="BE137" s="130">
        <f t="shared" si="174"/>
        <v>9.7652558198341733E-88</v>
      </c>
      <c r="BK137" s="130" t="s">
        <v>14</v>
      </c>
      <c r="BL137" s="148">
        <f t="shared" si="175"/>
        <v>391.20759307906627</v>
      </c>
      <c r="BM137" s="148">
        <f t="shared" si="175"/>
        <v>1175.1385324923444</v>
      </c>
      <c r="BN137" s="130" t="e">
        <f t="shared" si="175"/>
        <v>#DIV/0!</v>
      </c>
      <c r="BO137" s="130">
        <f t="shared" si="175"/>
        <v>1.0246105689562576E-87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2.0988384101270336E-74</v>
      </c>
      <c r="H140" s="130">
        <f>'Mode Choice Q'!O38</f>
        <v>4.0053516121938086E-73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2.1771658237922686E-59</v>
      </c>
      <c r="H141" s="130">
        <f>'Mode Choice Q'!O39</f>
        <v>1.5602715629476899E-62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2.0988384101270336E-74</v>
      </c>
      <c r="F142" s="130">
        <f>'Mode Choice Q'!M40</f>
        <v>2.1771658237922686E-59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4.0053516121938086E-73</v>
      </c>
      <c r="F143" s="130">
        <f>'Mode Choice Q'!M41</f>
        <v>1.5602715629476899E-62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1.0276240808108706E-4</v>
      </c>
      <c r="F145" s="130" t="e">
        <f t="shared" si="176"/>
        <v>#DIV/0!</v>
      </c>
      <c r="G145" s="217">
        <f t="shared" si="176"/>
        <v>7.2523071499185158E-72</v>
      </c>
      <c r="H145" s="130">
        <f t="shared" si="176"/>
        <v>7.5347642128195496E-71</v>
      </c>
      <c r="N145" s="130" t="s">
        <v>11</v>
      </c>
      <c r="O145" s="130">
        <f t="shared" ref="O145:R148" si="177">O140*P122</f>
        <v>3.8717798510134082E-5</v>
      </c>
      <c r="P145" s="130" t="e">
        <f t="shared" si="177"/>
        <v>#DIV/0!</v>
      </c>
      <c r="Q145" s="149">
        <f t="shared" si="177"/>
        <v>3.1285870883810735E-84</v>
      </c>
      <c r="R145" s="130">
        <f t="shared" si="177"/>
        <v>1.7408600778840946E-84</v>
      </c>
      <c r="W145" s="130" t="s">
        <v>11</v>
      </c>
      <c r="X145" s="130">
        <f t="shared" ref="X145:AA148" si="178">X140*Z122</f>
        <v>3.1114806958817775E-5</v>
      </c>
      <c r="Y145" s="130" t="e">
        <f t="shared" si="178"/>
        <v>#DIV/0!</v>
      </c>
      <c r="Z145" s="149">
        <f t="shared" si="178"/>
        <v>3.2531140624964868E-84</v>
      </c>
      <c r="AA145" s="130">
        <f t="shared" si="178"/>
        <v>1.8475432225682622E-84</v>
      </c>
      <c r="AG145" s="130" t="s">
        <v>11</v>
      </c>
      <c r="AH145" s="130">
        <f t="shared" ref="AH145:AK148" si="179">AH140*AJ122</f>
        <v>3.7127941341104586E-5</v>
      </c>
      <c r="AI145" s="130" t="e">
        <f t="shared" si="179"/>
        <v>#DIV/0!</v>
      </c>
      <c r="AJ145" s="149">
        <f t="shared" si="179"/>
        <v>3.8426621419771681E-84</v>
      </c>
      <c r="AK145" s="130">
        <f t="shared" si="179"/>
        <v>2.1840553400700059E-84</v>
      </c>
      <c r="AQ145" s="130" t="s">
        <v>11</v>
      </c>
      <c r="AR145" s="130">
        <f t="shared" ref="AR145:AU148" si="180">AR140*AT122</f>
        <v>3.3975158552164825E-5</v>
      </c>
      <c r="AS145" s="130" t="e">
        <f t="shared" si="180"/>
        <v>#DIV/0!</v>
      </c>
      <c r="AT145" s="149">
        <f t="shared" si="180"/>
        <v>4.1985792254228749E-84</v>
      </c>
      <c r="AU145" s="130">
        <f t="shared" si="180"/>
        <v>2.4952816306040673E-84</v>
      </c>
      <c r="BA145" s="130" t="s">
        <v>11</v>
      </c>
      <c r="BB145" s="130">
        <f t="shared" ref="BB145:BE148" si="181">BB140*BD122</f>
        <v>4.3050464531310061E-5</v>
      </c>
      <c r="BC145" s="130" t="e">
        <f t="shared" si="181"/>
        <v>#DIV/0!</v>
      </c>
      <c r="BD145" s="149">
        <f t="shared" si="181"/>
        <v>4.3693023031974007E-84</v>
      </c>
      <c r="BE145" s="130">
        <f t="shared" si="181"/>
        <v>2.4848297090532597E-84</v>
      </c>
      <c r="BK145" s="130" t="s">
        <v>11</v>
      </c>
      <c r="BL145" s="130">
        <f t="shared" ref="BL145:BO148" si="182">BL140*BN122</f>
        <v>4.6375345530065737E-5</v>
      </c>
      <c r="BM145" s="130" t="e">
        <f t="shared" si="182"/>
        <v>#DIV/0!</v>
      </c>
      <c r="BN145" s="149">
        <f t="shared" si="182"/>
        <v>4.6625377869549707E-84</v>
      </c>
      <c r="BO145" s="130">
        <f t="shared" si="182"/>
        <v>2.6524584820072842E-84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1.9175828927038696E-5</v>
      </c>
      <c r="G146" s="130">
        <f t="shared" si="176"/>
        <v>1.5398258833084908E-56</v>
      </c>
      <c r="H146" s="130">
        <f t="shared" si="176"/>
        <v>1.4343417368272373E-59</v>
      </c>
      <c r="N146" s="130" t="s">
        <v>12</v>
      </c>
      <c r="O146" s="130" t="e">
        <f t="shared" si="177"/>
        <v>#DIV/0!</v>
      </c>
      <c r="P146" s="130">
        <f t="shared" si="177"/>
        <v>2.0482486594055002E-6</v>
      </c>
      <c r="Q146" s="130">
        <f t="shared" si="177"/>
        <v>7.4161127780178713E-85</v>
      </c>
      <c r="R146" s="130">
        <f t="shared" si="177"/>
        <v>9.8521824173680585E-85</v>
      </c>
      <c r="W146" s="130" t="s">
        <v>12</v>
      </c>
      <c r="X146" s="130" t="e">
        <f t="shared" si="178"/>
        <v>#DIV/0!</v>
      </c>
      <c r="Y146" s="130">
        <f t="shared" si="178"/>
        <v>1.3144176367123921E-6</v>
      </c>
      <c r="Z146" s="130">
        <f t="shared" si="178"/>
        <v>7.0315983931486663E-85</v>
      </c>
      <c r="AA146" s="130">
        <f t="shared" si="178"/>
        <v>9.5343233364686812E-85</v>
      </c>
      <c r="AG146" s="130" t="s">
        <v>12</v>
      </c>
      <c r="AH146" s="130" t="e">
        <f t="shared" si="179"/>
        <v>#DIV/0!</v>
      </c>
      <c r="AI146" s="130">
        <f t="shared" si="179"/>
        <v>1.6581014355389743E-6</v>
      </c>
      <c r="AJ146" s="130">
        <f t="shared" si="179"/>
        <v>8.7159285527295756E-85</v>
      </c>
      <c r="AK146" s="130">
        <f t="shared" si="179"/>
        <v>1.1827299642728827E-84</v>
      </c>
      <c r="AQ146" s="130" t="s">
        <v>12</v>
      </c>
      <c r="AR146" s="130" t="e">
        <f t="shared" si="180"/>
        <v>#DIV/0!</v>
      </c>
      <c r="AS146" s="130">
        <f t="shared" si="180"/>
        <v>1.4493437161683626E-6</v>
      </c>
      <c r="AT146" s="130">
        <f t="shared" si="180"/>
        <v>9.0899725640305243E-85</v>
      </c>
      <c r="AU146" s="130">
        <f t="shared" si="180"/>
        <v>1.2897938173905218E-84</v>
      </c>
      <c r="BA146" s="130" t="s">
        <v>12</v>
      </c>
      <c r="BB146" s="130" t="e">
        <f t="shared" si="181"/>
        <v>#DIV/0!</v>
      </c>
      <c r="BC146" s="130">
        <f t="shared" si="181"/>
        <v>1.9514654530478737E-6</v>
      </c>
      <c r="BD146" s="130">
        <f t="shared" si="181"/>
        <v>9.9481076050451753E-85</v>
      </c>
      <c r="BE146" s="130">
        <f t="shared" si="181"/>
        <v>1.3507205674334554E-84</v>
      </c>
      <c r="BK146" s="130" t="s">
        <v>12</v>
      </c>
      <c r="BL146" s="130" t="e">
        <f t="shared" si="182"/>
        <v>#DIV/0!</v>
      </c>
      <c r="BM146" s="130">
        <f t="shared" si="182"/>
        <v>2.1171152888026366E-6</v>
      </c>
      <c r="BN146" s="130">
        <f t="shared" si="182"/>
        <v>1.0635273248384573E-84</v>
      </c>
      <c r="BO146" s="130">
        <f t="shared" si="182"/>
        <v>1.4444928094073009E-84</v>
      </c>
    </row>
    <row r="147" spans="4:67" x14ac:dyDescent="0.3">
      <c r="D147" s="130" t="s">
        <v>13</v>
      </c>
      <c r="E147" s="130">
        <f t="shared" si="176"/>
        <v>7.5857894768986489E-72</v>
      </c>
      <c r="F147" s="130">
        <f t="shared" si="176"/>
        <v>1.6714224923151935E-56</v>
      </c>
      <c r="G147" s="130">
        <f t="shared" si="176"/>
        <v>8.2679678621343897E-8</v>
      </c>
      <c r="H147" s="130" t="e">
        <f t="shared" si="176"/>
        <v>#DIV/0!</v>
      </c>
      <c r="N147" s="130" t="s">
        <v>13</v>
      </c>
      <c r="O147" s="130">
        <f t="shared" si="177"/>
        <v>1.4870150350063843E-84</v>
      </c>
      <c r="P147" s="130">
        <f t="shared" si="177"/>
        <v>5.6291622065783181E-85</v>
      </c>
      <c r="Q147" s="130">
        <f t="shared" si="177"/>
        <v>8.5918313633293306E-7</v>
      </c>
      <c r="R147" s="130" t="e">
        <f t="shared" si="177"/>
        <v>#DIV/0!</v>
      </c>
      <c r="W147" s="130" t="s">
        <v>13</v>
      </c>
      <c r="X147" s="130">
        <f t="shared" si="178"/>
        <v>1.6868375511109297E-84</v>
      </c>
      <c r="Y147" s="130">
        <f t="shared" si="178"/>
        <v>5.5920264469044149E-85</v>
      </c>
      <c r="Z147" s="130">
        <f t="shared" si="178"/>
        <v>1.2610672057236853E-6</v>
      </c>
      <c r="AA147" s="130" t="e">
        <f t="shared" si="178"/>
        <v>#DIV/0!</v>
      </c>
      <c r="AG147" s="130" t="s">
        <v>13</v>
      </c>
      <c r="AH147" s="130">
        <f t="shared" si="179"/>
        <v>1.6903747368994737E-84</v>
      </c>
      <c r="AI147" s="130">
        <f t="shared" si="179"/>
        <v>5.6454194642331785E-85</v>
      </c>
      <c r="AJ147" s="130">
        <f t="shared" si="179"/>
        <v>1.2509706408346184E-6</v>
      </c>
      <c r="AK147" s="130" t="e">
        <f t="shared" si="179"/>
        <v>#DIV/0!</v>
      </c>
      <c r="AQ147" s="130" t="s">
        <v>13</v>
      </c>
      <c r="AR147" s="130">
        <f t="shared" si="180"/>
        <v>1.7840323858205964E-84</v>
      </c>
      <c r="AS147" s="130">
        <f t="shared" si="180"/>
        <v>5.9626164027880602E-85</v>
      </c>
      <c r="AT147" s="130">
        <f t="shared" si="180"/>
        <v>1.5764361516112247E-6</v>
      </c>
      <c r="AU147" s="130" t="e">
        <f t="shared" si="180"/>
        <v>#DIV/0!</v>
      </c>
      <c r="BA147" s="130" t="s">
        <v>13</v>
      </c>
      <c r="BB147" s="130">
        <f t="shared" si="181"/>
        <v>1.8856992700056315E-84</v>
      </c>
      <c r="BC147" s="130">
        <f t="shared" si="181"/>
        <v>6.368124336799983E-85</v>
      </c>
      <c r="BD147" s="130">
        <f t="shared" si="181"/>
        <v>1.3684832183569941E-6</v>
      </c>
      <c r="BE147" s="130" t="e">
        <f t="shared" si="181"/>
        <v>#DIV/0!</v>
      </c>
      <c r="BK147" s="130" t="s">
        <v>13</v>
      </c>
      <c r="BL147" s="130">
        <f t="shared" si="182"/>
        <v>1.9944038941757792E-84</v>
      </c>
      <c r="BM147" s="130">
        <f t="shared" si="182"/>
        <v>6.7706229975252663E-85</v>
      </c>
      <c r="BN147" s="130">
        <f t="shared" si="182"/>
        <v>1.4337753546401995E-6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7.9309608363577651E-71</v>
      </c>
      <c r="F148" s="130">
        <f t="shared" si="176"/>
        <v>1.566746757555222E-59</v>
      </c>
      <c r="G148" s="130" t="e">
        <f t="shared" si="176"/>
        <v>#DIV/0!</v>
      </c>
      <c r="H148" s="130">
        <f t="shared" si="176"/>
        <v>4.0867111062250142E-8</v>
      </c>
      <c r="N148" s="130" t="s">
        <v>14</v>
      </c>
      <c r="O148" s="130">
        <f t="shared" si="177"/>
        <v>8.7701761569418996E-85</v>
      </c>
      <c r="P148" s="130">
        <f t="shared" si="177"/>
        <v>7.9264225732107183E-85</v>
      </c>
      <c r="Q148" s="130" t="e">
        <f t="shared" si="177"/>
        <v>#DIV/0!</v>
      </c>
      <c r="R148" s="130">
        <f t="shared" si="177"/>
        <v>4.6727685148900689E-7</v>
      </c>
      <c r="W148" s="130" t="s">
        <v>14</v>
      </c>
      <c r="X148" s="130">
        <f t="shared" si="178"/>
        <v>1.0173613250241842E-84</v>
      </c>
      <c r="Y148" s="130">
        <f t="shared" si="178"/>
        <v>8.0521467576660444E-85</v>
      </c>
      <c r="Z148" s="130" t="e">
        <f t="shared" si="178"/>
        <v>#DIV/0!</v>
      </c>
      <c r="AA148" s="130">
        <f t="shared" si="178"/>
        <v>7.1583917202044398E-7</v>
      </c>
      <c r="AG148" s="130" t="s">
        <v>14</v>
      </c>
      <c r="AH148" s="130">
        <f t="shared" si="179"/>
        <v>1.0193317927757703E-84</v>
      </c>
      <c r="AI148" s="130">
        <f t="shared" si="179"/>
        <v>8.1277304906294307E-85</v>
      </c>
      <c r="AJ148" s="130" t="e">
        <f t="shared" si="179"/>
        <v>#DIV/0!</v>
      </c>
      <c r="AK148" s="130">
        <f t="shared" si="179"/>
        <v>7.1054416748014733E-7</v>
      </c>
      <c r="AQ148" s="130" t="s">
        <v>14</v>
      </c>
      <c r="AR148" s="130">
        <f t="shared" si="180"/>
        <v>1.0790541595953237E-84</v>
      </c>
      <c r="AS148" s="130">
        <f t="shared" si="180"/>
        <v>8.6102920269198051E-85</v>
      </c>
      <c r="AT148" s="130" t="e">
        <f t="shared" si="180"/>
        <v>#DIV/0!</v>
      </c>
      <c r="AU148" s="130">
        <f t="shared" si="180"/>
        <v>9.3910479992382133E-7</v>
      </c>
      <c r="BA148" s="130" t="s">
        <v>14</v>
      </c>
      <c r="BB148" s="130">
        <f t="shared" si="181"/>
        <v>1.1396339098204971E-84</v>
      </c>
      <c r="BC148" s="130">
        <f t="shared" si="181"/>
        <v>9.1885073293977175E-85</v>
      </c>
      <c r="BD148" s="130" t="e">
        <f t="shared" si="181"/>
        <v>#DIV/0!</v>
      </c>
      <c r="BE148" s="130">
        <f t="shared" si="181"/>
        <v>7.7946548963755638E-7</v>
      </c>
      <c r="BK148" s="130" t="s">
        <v>14</v>
      </c>
      <c r="BL148" s="130">
        <f t="shared" si="182"/>
        <v>1.2066961362567065E-84</v>
      </c>
      <c r="BM148" s="130">
        <f t="shared" si="182"/>
        <v>9.7803397637794483E-85</v>
      </c>
      <c r="BN148" s="130" t="e">
        <f t="shared" si="182"/>
        <v>#DIV/0!</v>
      </c>
      <c r="BO148" s="130">
        <f t="shared" si="182"/>
        <v>8.1784706264138263E-7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8.5506601326638456E-50</v>
      </c>
      <c r="H151" s="130">
        <f>'Mode Choice Q'!T38</f>
        <v>1.631778805954554E-48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1.2684790329768382E-37</v>
      </c>
      <c r="H152" s="130">
        <f>'Mode Choice Q'!T39</f>
        <v>9.0905880559054087E-41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8.5506601326638456E-50</v>
      </c>
      <c r="F153" s="130">
        <f>'Mode Choice Q'!R40</f>
        <v>1.2684790329768382E-37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1.631778805954554E-48</v>
      </c>
      <c r="F154" s="130">
        <f>'Mode Choice Q'!R41</f>
        <v>9.0905880559054087E-41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1490.5628034158703</v>
      </c>
      <c r="F156" s="130" t="e">
        <f t="shared" si="183"/>
        <v>#DIV/0!</v>
      </c>
      <c r="G156" s="130">
        <f t="shared" si="183"/>
        <v>2.954587323989744E-47</v>
      </c>
      <c r="H156" s="130">
        <f t="shared" si="183"/>
        <v>3.0696602298067763E-46</v>
      </c>
      <c r="N156" s="130" t="s">
        <v>11</v>
      </c>
      <c r="O156" s="148">
        <f t="shared" ref="O156:R159" si="184">O151*P122</f>
        <v>561.59943472536986</v>
      </c>
      <c r="P156" s="130" t="e">
        <f t="shared" si="184"/>
        <v>#DIV/0!</v>
      </c>
      <c r="Q156" s="130">
        <f t="shared" si="184"/>
        <v>1.2745852543535143E-59</v>
      </c>
      <c r="R156" s="130">
        <f t="shared" si="184"/>
        <v>7.092257694868778E-60</v>
      </c>
      <c r="W156" s="130" t="s">
        <v>11</v>
      </c>
      <c r="X156" s="148">
        <f t="shared" ref="X156:AA159" si="185">X151*Z122</f>
        <v>451.31848070048108</v>
      </c>
      <c r="Y156" s="130" t="e">
        <f t="shared" si="185"/>
        <v>#DIV/0!</v>
      </c>
      <c r="Z156" s="130">
        <f t="shared" si="185"/>
        <v>1.3253174988117942E-59</v>
      </c>
      <c r="AA156" s="130">
        <f t="shared" si="185"/>
        <v>7.5268844425386504E-60</v>
      </c>
      <c r="AG156" s="130" t="s">
        <v>11</v>
      </c>
      <c r="AH156" s="148">
        <f t="shared" ref="AH156:AK159" si="186">AH151*AJ122</f>
        <v>538.5386481678039</v>
      </c>
      <c r="AI156" s="130" t="e">
        <f t="shared" si="186"/>
        <v>#DIV/0!</v>
      </c>
      <c r="AJ156" s="130">
        <f t="shared" si="186"/>
        <v>1.5654991743129058E-59</v>
      </c>
      <c r="AK156" s="130">
        <f t="shared" si="186"/>
        <v>8.8978335986989369E-60</v>
      </c>
      <c r="AQ156" s="130" t="s">
        <v>11</v>
      </c>
      <c r="AR156" s="148">
        <f t="shared" ref="AR156:AU159" si="187">AR151*AT122</f>
        <v>492.80771561963741</v>
      </c>
      <c r="AS156" s="130" t="e">
        <f t="shared" si="187"/>
        <v>#DIV/0!</v>
      </c>
      <c r="AT156" s="130">
        <f t="shared" si="187"/>
        <v>1.7104996660739171E-59</v>
      </c>
      <c r="AU156" s="130">
        <f t="shared" si="187"/>
        <v>1.0165768386754097E-59</v>
      </c>
      <c r="BA156" s="130" t="s">
        <v>11</v>
      </c>
      <c r="BB156" s="148">
        <f t="shared" ref="BB156:BE159" si="188">BB151*BD122</f>
        <v>624.44450551908676</v>
      </c>
      <c r="BC156" s="130" t="e">
        <f t="shared" si="188"/>
        <v>#DIV/0!</v>
      </c>
      <c r="BD156" s="130">
        <f t="shared" si="188"/>
        <v>1.7800521865447023E-59</v>
      </c>
      <c r="BE156" s="130">
        <f t="shared" si="188"/>
        <v>1.0123187295955016E-59</v>
      </c>
      <c r="BK156" s="130" t="s">
        <v>11</v>
      </c>
      <c r="BL156" s="148">
        <f t="shared" ref="BL156:BO159" si="189">BL151*BN122</f>
        <v>672.67171267657977</v>
      </c>
      <c r="BM156" s="130" t="e">
        <f t="shared" si="189"/>
        <v>#DIV/0!</v>
      </c>
      <c r="BN156" s="130">
        <f t="shared" si="189"/>
        <v>1.8995162171413451E-59</v>
      </c>
      <c r="BO156" s="130">
        <f t="shared" si="189"/>
        <v>1.0806106313955352E-59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278.14429281139496</v>
      </c>
      <c r="G157" s="130">
        <f t="shared" si="183"/>
        <v>8.9714656828924473E-35</v>
      </c>
      <c r="H157" s="130">
        <f t="shared" si="183"/>
        <v>8.3568848978153493E-38</v>
      </c>
      <c r="N157" s="130" t="s">
        <v>12</v>
      </c>
      <c r="O157" s="130" t="e">
        <f t="shared" si="184"/>
        <v>#DIV/0!</v>
      </c>
      <c r="P157" s="148">
        <f t="shared" si="184"/>
        <v>29.709728692297539</v>
      </c>
      <c r="Q157" s="130">
        <f t="shared" si="184"/>
        <v>4.3208392591435682E-63</v>
      </c>
      <c r="R157" s="130">
        <f t="shared" si="184"/>
        <v>5.7401630546111561E-63</v>
      </c>
      <c r="W157" s="130" t="s">
        <v>12</v>
      </c>
      <c r="X157" s="130" t="e">
        <f t="shared" si="185"/>
        <v>#DIV/0!</v>
      </c>
      <c r="Y157" s="148">
        <f t="shared" si="185"/>
        <v>19.065552024543027</v>
      </c>
      <c r="Z157" s="130">
        <f t="shared" si="185"/>
        <v>4.0968101889852858E-63</v>
      </c>
      <c r="AA157" s="130">
        <f t="shared" si="185"/>
        <v>5.5549692695737612E-63</v>
      </c>
      <c r="AG157" s="130" t="s">
        <v>12</v>
      </c>
      <c r="AH157" s="130" t="e">
        <f t="shared" si="186"/>
        <v>#DIV/0!</v>
      </c>
      <c r="AI157" s="148">
        <f t="shared" si="186"/>
        <v>24.050665707976158</v>
      </c>
      <c r="AJ157" s="130">
        <f t="shared" si="186"/>
        <v>5.0781490786052846E-63</v>
      </c>
      <c r="AK157" s="130">
        <f t="shared" si="186"/>
        <v>6.8909227995338161E-63</v>
      </c>
      <c r="AQ157" s="130" t="s">
        <v>12</v>
      </c>
      <c r="AR157" s="130" t="e">
        <f t="shared" si="187"/>
        <v>#DIV/0!</v>
      </c>
      <c r="AS157" s="148">
        <f t="shared" si="187"/>
        <v>21.022647026531583</v>
      </c>
      <c r="AT157" s="130">
        <f t="shared" si="187"/>
        <v>5.2960778098763657E-63</v>
      </c>
      <c r="AU157" s="130">
        <f t="shared" si="187"/>
        <v>7.5147074069592686E-63</v>
      </c>
      <c r="BA157" s="130" t="s">
        <v>12</v>
      </c>
      <c r="BB157" s="130" t="e">
        <f t="shared" si="188"/>
        <v>#DIV/0!</v>
      </c>
      <c r="BC157" s="148">
        <f t="shared" si="188"/>
        <v>28.305893865089445</v>
      </c>
      <c r="BD157" s="130">
        <f t="shared" si="188"/>
        <v>5.7960518105217407E-63</v>
      </c>
      <c r="BE157" s="130">
        <f t="shared" si="188"/>
        <v>7.8696840657526042E-63</v>
      </c>
      <c r="BK157" s="130" t="s">
        <v>12</v>
      </c>
      <c r="BL157" s="130" t="e">
        <f t="shared" si="189"/>
        <v>#DIV/0!</v>
      </c>
      <c r="BM157" s="148">
        <f t="shared" si="189"/>
        <v>30.708635180504771</v>
      </c>
      <c r="BN157" s="130">
        <f t="shared" si="189"/>
        <v>6.1964141537261653E-63</v>
      </c>
      <c r="BO157" s="130">
        <f t="shared" si="189"/>
        <v>8.4160279478730075E-63</v>
      </c>
    </row>
    <row r="158" spans="4:67" x14ac:dyDescent="0.3">
      <c r="D158" s="130" t="s">
        <v>13</v>
      </c>
      <c r="E158" s="130">
        <f t="shared" si="183"/>
        <v>3.0904479040371809E-47</v>
      </c>
      <c r="F158" s="130">
        <f t="shared" si="183"/>
        <v>9.7381851376609058E-35</v>
      </c>
      <c r="G158" s="148">
        <f t="shared" si="183"/>
        <v>1.1992639706740695</v>
      </c>
      <c r="H158" s="130" t="e">
        <f t="shared" si="183"/>
        <v>#DIV/0!</v>
      </c>
      <c r="N158" s="130" t="s">
        <v>13</v>
      </c>
      <c r="O158" s="130">
        <f t="shared" si="184"/>
        <v>6.0580939033468721E-60</v>
      </c>
      <c r="P158" s="130">
        <f t="shared" si="184"/>
        <v>3.2797107846533644E-63</v>
      </c>
      <c r="Q158" s="148">
        <f t="shared" si="184"/>
        <v>12.462401847663177</v>
      </c>
      <c r="R158" s="130" t="e">
        <f t="shared" si="184"/>
        <v>#DIV/0!</v>
      </c>
      <c r="W158" s="130" t="s">
        <v>13</v>
      </c>
      <c r="X158" s="130">
        <f t="shared" si="185"/>
        <v>6.8721701151312281E-60</v>
      </c>
      <c r="Y158" s="130">
        <f t="shared" si="185"/>
        <v>3.2580744297164845E-63</v>
      </c>
      <c r="Z158" s="148">
        <f t="shared" si="185"/>
        <v>18.291707099507573</v>
      </c>
      <c r="AA158" s="130" t="e">
        <f t="shared" si="185"/>
        <v>#DIV/0!</v>
      </c>
      <c r="AG158" s="130" t="s">
        <v>13</v>
      </c>
      <c r="AH158" s="130">
        <f t="shared" si="186"/>
        <v>6.8865805973093661E-60</v>
      </c>
      <c r="AI158" s="130">
        <f t="shared" si="186"/>
        <v>3.2891827276002604E-63</v>
      </c>
      <c r="AJ158" s="148">
        <f t="shared" si="186"/>
        <v>18.145257008010663</v>
      </c>
      <c r="AK158" s="130" t="e">
        <f t="shared" si="186"/>
        <v>#DIV/0!</v>
      </c>
      <c r="AQ158" s="130" t="s">
        <v>13</v>
      </c>
      <c r="AR158" s="130">
        <f t="shared" si="187"/>
        <v>7.2681415220974728E-60</v>
      </c>
      <c r="AS158" s="130">
        <f t="shared" si="187"/>
        <v>3.4739907295835306E-63</v>
      </c>
      <c r="AT158" s="148">
        <f t="shared" si="187"/>
        <v>22.866115473837546</v>
      </c>
      <c r="AU158" s="130" t="e">
        <f t="shared" si="187"/>
        <v>#DIV/0!</v>
      </c>
      <c r="BA158" s="130" t="s">
        <v>13</v>
      </c>
      <c r="BB158" s="130">
        <f t="shared" si="188"/>
        <v>7.682332042538975E-60</v>
      </c>
      <c r="BC158" s="130">
        <f t="shared" si="188"/>
        <v>3.7102512414741302E-63</v>
      </c>
      <c r="BD158" s="148">
        <f t="shared" si="188"/>
        <v>19.84977016860304</v>
      </c>
      <c r="BE158" s="130" t="e">
        <f t="shared" si="188"/>
        <v>#DIV/0!</v>
      </c>
      <c r="BK158" s="130" t="s">
        <v>13</v>
      </c>
      <c r="BL158" s="130">
        <f t="shared" si="189"/>
        <v>8.1251942903628227E-60</v>
      </c>
      <c r="BM158" s="130">
        <f t="shared" si="189"/>
        <v>3.9447584647420229E-63</v>
      </c>
      <c r="BN158" s="148">
        <f t="shared" si="189"/>
        <v>20.79682884031606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3.2310705917116357E-46</v>
      </c>
      <c r="F159" s="130">
        <f t="shared" si="183"/>
        <v>9.1283143903184318E-38</v>
      </c>
      <c r="G159" s="130" t="e">
        <f t="shared" si="183"/>
        <v>#DIV/0!</v>
      </c>
      <c r="H159" s="148">
        <f t="shared" si="183"/>
        <v>0.5927750893535787</v>
      </c>
      <c r="N159" s="130" t="s">
        <v>14</v>
      </c>
      <c r="O159" s="130">
        <f t="shared" si="184"/>
        <v>3.5729666114249952E-60</v>
      </c>
      <c r="P159" s="130">
        <f t="shared" si="184"/>
        <v>4.6181603306259917E-63</v>
      </c>
      <c r="Q159" s="130" t="e">
        <f t="shared" si="184"/>
        <v>#DIV/0!</v>
      </c>
      <c r="R159" s="148">
        <f t="shared" si="184"/>
        <v>6.77782378530096</v>
      </c>
      <c r="W159" s="130" t="s">
        <v>14</v>
      </c>
      <c r="X159" s="130">
        <f t="shared" si="185"/>
        <v>4.1447263783741395E-60</v>
      </c>
      <c r="Y159" s="130">
        <f t="shared" si="185"/>
        <v>4.6914108337235968E-63</v>
      </c>
      <c r="Z159" s="130" t="e">
        <f t="shared" si="185"/>
        <v>#DIV/0!</v>
      </c>
      <c r="AA159" s="148">
        <f t="shared" si="185"/>
        <v>10.383205911248643</v>
      </c>
      <c r="AG159" s="130" t="s">
        <v>14</v>
      </c>
      <c r="AH159" s="130">
        <f t="shared" si="186"/>
        <v>4.1527540569056976E-60</v>
      </c>
      <c r="AI159" s="130">
        <f t="shared" si="186"/>
        <v>4.7354480767532404E-63</v>
      </c>
      <c r="AJ159" s="130" t="e">
        <f t="shared" si="186"/>
        <v>#DIV/0!</v>
      </c>
      <c r="AK159" s="148">
        <f t="shared" si="186"/>
        <v>10.306402175728387</v>
      </c>
      <c r="AQ159" s="130" t="s">
        <v>14</v>
      </c>
      <c r="AR159" s="130">
        <f t="shared" si="187"/>
        <v>4.3960627644880852E-60</v>
      </c>
      <c r="AS159" s="130">
        <f t="shared" si="187"/>
        <v>5.0166022195457362E-63</v>
      </c>
      <c r="AT159" s="130" t="e">
        <f t="shared" si="187"/>
        <v>#DIV/0!</v>
      </c>
      <c r="AU159" s="148">
        <f t="shared" si="187"/>
        <v>13.621660969361585</v>
      </c>
      <c r="BA159" s="130" t="s">
        <v>14</v>
      </c>
      <c r="BB159" s="130">
        <f t="shared" si="188"/>
        <v>4.6428644489806859E-60</v>
      </c>
      <c r="BC159" s="130">
        <f t="shared" si="188"/>
        <v>5.3534869803316806E-63</v>
      </c>
      <c r="BD159" s="130" t="e">
        <f t="shared" si="188"/>
        <v>#DIV/0!</v>
      </c>
      <c r="BE159" s="148">
        <f t="shared" si="188"/>
        <v>11.306101979269515</v>
      </c>
      <c r="BK159" s="130" t="s">
        <v>14</v>
      </c>
      <c r="BL159" s="130">
        <f t="shared" si="189"/>
        <v>4.9160757182375047E-60</v>
      </c>
      <c r="BM159" s="130">
        <f t="shared" si="189"/>
        <v>5.6983054713463981E-63</v>
      </c>
      <c r="BN159" s="130" t="e">
        <f t="shared" si="189"/>
        <v>#DIV/0!</v>
      </c>
      <c r="BO159" s="148">
        <f t="shared" si="189"/>
        <v>11.862824482414354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-289.47508717209791</v>
      </c>
      <c r="J28" s="206">
        <f t="shared" si="7"/>
        <v>-292.42391958140814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-271.06300346348473</v>
      </c>
      <c r="J29" s="206">
        <f t="shared" si="10"/>
        <v>-263.82208411929321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-289.47508717209791</v>
      </c>
      <c r="H30" s="206">
        <f t="shared" si="10"/>
        <v>-271.06300346348473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-292.42391958140814</v>
      </c>
      <c r="H31" s="206">
        <f t="shared" si="10"/>
        <v>-263.82208411929321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1.9167567118855939E-126</v>
      </c>
      <c r="J33" s="206">
        <f t="shared" si="13"/>
        <v>1.0043968668136045E-127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1.9003489169502187E-118</v>
      </c>
      <c r="J34" s="206">
        <f t="shared" si="16"/>
        <v>2.6517016739369871E-115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1.9167567118855939E-126</v>
      </c>
      <c r="H35" s="206">
        <f t="shared" si="16"/>
        <v>1.9003489169502187E-118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1.0043968668136045E-127</v>
      </c>
      <c r="H36" s="206">
        <f t="shared" si="16"/>
        <v>2.6517016739369871E-115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2.0988384101270336E-74</v>
      </c>
      <c r="O38" s="206">
        <f t="shared" si="20"/>
        <v>4.0053516121938086E-73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8.5506601326638456E-50</v>
      </c>
      <c r="T38" s="206">
        <f t="shared" si="21"/>
        <v>1.631778805954554E-48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2.1771658237922686E-59</v>
      </c>
      <c r="O39" s="206">
        <f t="shared" si="20"/>
        <v>1.5602715629476899E-62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1.2684790329768382E-37</v>
      </c>
      <c r="T39" s="206">
        <f t="shared" si="21"/>
        <v>9.0905880559054087E-41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2.0988384101270336E-74</v>
      </c>
      <c r="M40" s="206">
        <f t="shared" si="20"/>
        <v>2.1771658237922686E-59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8.5506601326638456E-50</v>
      </c>
      <c r="R40" s="206">
        <f t="shared" si="21"/>
        <v>1.2684790329768382E-37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4.0053516121938086E-73</v>
      </c>
      <c r="M41" s="206">
        <f t="shared" si="20"/>
        <v>1.5602715629476899E-62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1.631778805954554E-48</v>
      </c>
      <c r="R41" s="206">
        <f t="shared" si="21"/>
        <v>9.0905880559054087E-41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13.860494828127347</v>
      </c>
      <c r="J46">
        <f>'Trip Length Frequency'!L28</f>
        <v>13.996266843842172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13.01275396949605</v>
      </c>
      <c r="J47">
        <f>'Trip Length Frequency'!L29</f>
        <v>12.679362959588065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13.860494828127347</v>
      </c>
      <c r="H48">
        <f>'Trip Length Frequency'!J30</f>
        <v>13.01275396949605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13.996266843842172</v>
      </c>
      <c r="H49">
        <f>'Trip Length Frequency'!J31</f>
        <v>12.679362959588065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A85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4.8506215125452377E-86</v>
      </c>
      <c r="G25" s="4" t="e">
        <f>Gravity!P134</f>
        <v>#DIV/0!</v>
      </c>
      <c r="H25" s="4">
        <f>Gravity!Q134</f>
        <v>1014.2793929717462</v>
      </c>
      <c r="I25" s="4">
        <f>Gravity!R134</f>
        <v>564.38208468050652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2.5660753949514409E-87</v>
      </c>
      <c r="H26" s="4">
        <f>Gravity!Q135</f>
        <v>891.0692365752634</v>
      </c>
      <c r="I26" s="4">
        <f>Gravity!R135</f>
        <v>1183.7706529040643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482.08621477965556</v>
      </c>
      <c r="G27" s="4">
        <f>Gravity!P136</f>
        <v>676.36151446374083</v>
      </c>
      <c r="H27" s="4">
        <f>Gravity!Q136</f>
        <v>1.07639699690616E-87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284.326716739132</v>
      </c>
      <c r="G28" s="4">
        <f>Gravity!P137</f>
        <v>952.38456081995537</v>
      </c>
      <c r="H28" s="4" t="e">
        <f>Gravity!Q137</f>
        <v>#DIV/0!</v>
      </c>
      <c r="I28" s="4">
        <f>Gravity!R137</f>
        <v>5.8541116369354577E-88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1014.2793929717462</v>
      </c>
      <c r="D36" s="31">
        <f>E36-H36</f>
        <v>0</v>
      </c>
      <c r="E36">
        <f>W6*G66+(W6*0.17/X6^3.8)*(G66^4.8/4.8)</f>
        <v>2420.2435091009415</v>
      </c>
      <c r="F36" s="258"/>
      <c r="G36" s="32" t="s">
        <v>62</v>
      </c>
      <c r="H36" s="33">
        <f>W6*G66+0.17*W6/X6^3.8*G66^4.8/4.8</f>
        <v>2420.2435091009415</v>
      </c>
      <c r="I36" s="32" t="s">
        <v>63</v>
      </c>
      <c r="J36" s="33">
        <f>W6*(1+0.17*(G66/X6)^3.8)</f>
        <v>2.505768029935858</v>
      </c>
      <c r="K36" s="34">
        <v>1</v>
      </c>
      <c r="L36" s="35" t="s">
        <v>61</v>
      </c>
      <c r="M36" s="36" t="s">
        <v>64</v>
      </c>
      <c r="N36" s="37">
        <f>J36+J54+J51</f>
        <v>15.0195596658754</v>
      </c>
      <c r="O36" s="38" t="s">
        <v>65</v>
      </c>
      <c r="P36" s="39">
        <v>0</v>
      </c>
      <c r="Q36" s="39">
        <f>IF(P36&lt;=0,0,P36)</f>
        <v>0</v>
      </c>
      <c r="R36" s="40">
        <f>G58</f>
        <v>1014.2793927179055</v>
      </c>
      <c r="S36" s="40" t="s">
        <v>39</v>
      </c>
      <c r="T36" s="40">
        <f>I58</f>
        <v>1014.2793929717462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564.38208468050652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13.884267037143564</v>
      </c>
      <c r="O37" s="48" t="s">
        <v>70</v>
      </c>
      <c r="P37" s="39">
        <v>656.15062328412785</v>
      </c>
      <c r="Q37" s="39">
        <f t="shared" ref="Q37:Q60" si="5">IF(P37&lt;=0,0,P37)</f>
        <v>656.15062328412785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891.0692365752634</v>
      </c>
      <c r="D38" s="31">
        <f t="shared" si="1"/>
        <v>0</v>
      </c>
      <c r="E38">
        <f t="shared" si="2"/>
        <v>1528.1704525173766</v>
      </c>
      <c r="F38" s="258"/>
      <c r="G38" s="44" t="s">
        <v>72</v>
      </c>
      <c r="H38" s="33">
        <f t="shared" si="3"/>
        <v>1528.1704525173766</v>
      </c>
      <c r="I38" s="44" t="s">
        <v>73</v>
      </c>
      <c r="J38" s="33">
        <f t="shared" si="4"/>
        <v>2.5046936464373077</v>
      </c>
      <c r="K38" s="34">
        <v>3</v>
      </c>
      <c r="L38" s="45"/>
      <c r="M38" s="46" t="s">
        <v>74</v>
      </c>
      <c r="N38" s="47">
        <f>J36+J47+J39+J49+J43</f>
        <v>14.115935581655657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1183.7706529040643</v>
      </c>
      <c r="D39" s="31">
        <f t="shared" si="1"/>
        <v>0</v>
      </c>
      <c r="E39">
        <f t="shared" si="2"/>
        <v>5938.2600876502447</v>
      </c>
      <c r="F39" s="258"/>
      <c r="G39" s="44" t="s">
        <v>77</v>
      </c>
      <c r="H39" s="33">
        <f t="shared" si="3"/>
        <v>5938.2600876502447</v>
      </c>
      <c r="I39" s="44" t="s">
        <v>78</v>
      </c>
      <c r="J39" s="33">
        <f t="shared" si="4"/>
        <v>3.8055798876490883</v>
      </c>
      <c r="K39" s="34">
        <v>4</v>
      </c>
      <c r="L39" s="45"/>
      <c r="M39" s="46" t="s">
        <v>79</v>
      </c>
      <c r="N39" s="47">
        <f>J36+J47+J48+J42+J43</f>
        <v>14.161566124154644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2542.5028874753907</v>
      </c>
      <c r="F40" s="258"/>
      <c r="G40" s="44" t="s">
        <v>81</v>
      </c>
      <c r="H40" s="33">
        <f t="shared" si="3"/>
        <v>2542.5028874753907</v>
      </c>
      <c r="I40" s="44" t="s">
        <v>82</v>
      </c>
      <c r="J40" s="33">
        <f t="shared" si="4"/>
        <v>2.5322013318041381</v>
      </c>
      <c r="K40" s="34">
        <v>5</v>
      </c>
      <c r="L40" s="45"/>
      <c r="M40" s="46" t="s">
        <v>83</v>
      </c>
      <c r="N40" s="47">
        <f>J45+J38+J39+J40+J51</f>
        <v>13.884267035327273</v>
      </c>
      <c r="O40" s="48" t="s">
        <v>84</v>
      </c>
      <c r="P40" s="39">
        <v>358.12876943377756</v>
      </c>
      <c r="Q40" s="39">
        <f t="shared" si="5"/>
        <v>358.12876943377756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5817.370157600486</v>
      </c>
      <c r="F41" s="258"/>
      <c r="G41" s="44" t="s">
        <v>85</v>
      </c>
      <c r="H41" s="33">
        <f t="shared" si="3"/>
        <v>5817.370157600486</v>
      </c>
      <c r="I41" s="44" t="s">
        <v>86</v>
      </c>
      <c r="J41" s="33">
        <f t="shared" si="4"/>
        <v>3.9580874881336352</v>
      </c>
      <c r="K41" s="34">
        <v>6</v>
      </c>
      <c r="L41" s="45"/>
      <c r="M41" s="46" t="s">
        <v>87</v>
      </c>
      <c r="N41" s="47">
        <f>J45+J38+J39+J49+J43</f>
        <v>14.115935579839366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5232.3491368624873</v>
      </c>
      <c r="F42" s="258"/>
      <c r="G42" s="44" t="s">
        <v>89</v>
      </c>
      <c r="H42" s="33">
        <f t="shared" si="3"/>
        <v>5232.3491368624873</v>
      </c>
      <c r="I42" s="44" t="s">
        <v>90</v>
      </c>
      <c r="J42" s="33">
        <f t="shared" si="4"/>
        <v>2.6046814186913041</v>
      </c>
      <c r="K42" s="34">
        <v>7</v>
      </c>
      <c r="L42" s="45"/>
      <c r="M42" s="46" t="s">
        <v>91</v>
      </c>
      <c r="N42" s="47">
        <f>J45+J38+J48+J42+J43</f>
        <v>14.161566122338355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2278.5736624049732</v>
      </c>
      <c r="F43" s="258"/>
      <c r="G43" s="44" t="s">
        <v>93</v>
      </c>
      <c r="H43" s="33">
        <f t="shared" si="3"/>
        <v>2278.5736624049732</v>
      </c>
      <c r="I43" s="44" t="s">
        <v>94</v>
      </c>
      <c r="J43" s="33">
        <f t="shared" si="4"/>
        <v>2.7741905237125457</v>
      </c>
      <c r="K43" s="34">
        <v>8</v>
      </c>
      <c r="L43" s="53"/>
      <c r="M43" s="54" t="s">
        <v>95</v>
      </c>
      <c r="N43" s="55">
        <f>J45+J46+J41+J42+J43</f>
        <v>14.36495996403468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14.004636018694171</v>
      </c>
      <c r="O44" s="38" t="s">
        <v>100</v>
      </c>
      <c r="P44" s="39">
        <v>311.48166935367908</v>
      </c>
      <c r="Q44" s="39">
        <f t="shared" si="5"/>
        <v>311.48166935367908</v>
      </c>
      <c r="R44" s="40">
        <f>G59</f>
        <v>564.38208468050686</v>
      </c>
      <c r="S44" s="40" t="s">
        <v>39</v>
      </c>
      <c r="T44" s="40">
        <f>I59</f>
        <v>564.38208468050652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1531.137366725608</v>
      </c>
      <c r="F45" s="258"/>
      <c r="G45" s="44" t="s">
        <v>101</v>
      </c>
      <c r="H45" s="33">
        <f t="shared" si="3"/>
        <v>1531.137366725608</v>
      </c>
      <c r="I45" s="44" t="s">
        <v>102</v>
      </c>
      <c r="J45" s="33">
        <f t="shared" si="4"/>
        <v>2.5280005334971962</v>
      </c>
      <c r="K45" s="34">
        <v>10</v>
      </c>
      <c r="L45" s="45"/>
      <c r="M45" s="46" t="s">
        <v>103</v>
      </c>
      <c r="N45" s="47">
        <f>J36+J47+J48+J42+J50</f>
        <v>14.050266561193158</v>
      </c>
      <c r="O45" s="48" t="s">
        <v>104</v>
      </c>
      <c r="P45" s="39">
        <v>1.7763568394002505E-15</v>
      </c>
      <c r="Q45" s="39">
        <f t="shared" si="5"/>
        <v>1.7763568394002505E-15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14.004636016877878</v>
      </c>
      <c r="O46" s="48" t="s">
        <v>108</v>
      </c>
      <c r="P46" s="39">
        <v>252.90041532682778</v>
      </c>
      <c r="Q46" s="39">
        <f t="shared" si="5"/>
        <v>252.90041532682778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2424.5087761804757</v>
      </c>
      <c r="F47" s="258"/>
      <c r="G47" s="44" t="s">
        <v>109</v>
      </c>
      <c r="H47" s="33">
        <f t="shared" si="3"/>
        <v>2424.5087761804757</v>
      </c>
      <c r="I47" s="44" t="s">
        <v>110</v>
      </c>
      <c r="J47" s="33">
        <f t="shared" si="4"/>
        <v>2.5269261518149362</v>
      </c>
      <c r="K47" s="34">
        <v>12</v>
      </c>
      <c r="L47" s="45"/>
      <c r="M47" s="46" t="s">
        <v>111</v>
      </c>
      <c r="N47" s="47">
        <f>J45+J38+J48+J42+J50</f>
        <v>14.050266559376869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6.6613381477509392E-15</v>
      </c>
      <c r="F48" s="258"/>
      <c r="G48" s="44" t="s">
        <v>113</v>
      </c>
      <c r="H48" s="33">
        <f t="shared" si="3"/>
        <v>6.6613381477509392E-15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14.253660401073194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1411.3633291491692</v>
      </c>
      <c r="F49" s="258"/>
      <c r="G49" s="44" t="s">
        <v>117</v>
      </c>
      <c r="H49" s="33">
        <f t="shared" si="3"/>
        <v>1411.3633291491692</v>
      </c>
      <c r="I49" s="44" t="s">
        <v>118</v>
      </c>
      <c r="J49" s="33">
        <f t="shared" si="4"/>
        <v>2.5034709885432282</v>
      </c>
      <c r="K49" s="34">
        <v>14</v>
      </c>
      <c r="L49" s="53"/>
      <c r="M49" s="54" t="s">
        <v>119</v>
      </c>
      <c r="N49" s="55">
        <f>J45+J46+J53+J44</f>
        <v>15.028000533497195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4429.7064854124164</v>
      </c>
      <c r="F50" s="258"/>
      <c r="G50" s="44" t="s">
        <v>121</v>
      </c>
      <c r="H50" s="33">
        <f t="shared" si="3"/>
        <v>4429.7064854124164</v>
      </c>
      <c r="I50" s="44" t="s">
        <v>122</v>
      </c>
      <c r="J50" s="33">
        <f t="shared" si="4"/>
        <v>2.6628909607510591</v>
      </c>
      <c r="K50" s="34">
        <v>15</v>
      </c>
      <c r="L50" s="35" t="s">
        <v>71</v>
      </c>
      <c r="M50" s="36" t="s">
        <v>123</v>
      </c>
      <c r="N50" s="37">
        <f>J37+J46+J41+J42+J43</f>
        <v>14.336959430537485</v>
      </c>
      <c r="O50" s="38" t="s">
        <v>124</v>
      </c>
      <c r="P50" s="39">
        <v>0</v>
      </c>
      <c r="Q50" s="39">
        <f t="shared" si="5"/>
        <v>0</v>
      </c>
      <c r="R50" s="40">
        <f>G60</f>
        <v>891.0692365752634</v>
      </c>
      <c r="S50" s="40" t="s">
        <v>39</v>
      </c>
      <c r="T50" s="40">
        <f>I60</f>
        <v>891.0692365752634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2538.6127676542105</v>
      </c>
      <c r="F51" s="258"/>
      <c r="G51" s="44" t="s">
        <v>125</v>
      </c>
      <c r="H51" s="33">
        <f t="shared" si="3"/>
        <v>2538.6127676542105</v>
      </c>
      <c r="I51" s="44" t="s">
        <v>126</v>
      </c>
      <c r="J51" s="33">
        <f t="shared" si="4"/>
        <v>2.5137916359395418</v>
      </c>
      <c r="K51" s="34">
        <v>16</v>
      </c>
      <c r="L51" s="45"/>
      <c r="M51" s="46" t="s">
        <v>127</v>
      </c>
      <c r="N51" s="47">
        <f>J37+J38+J39+J40+J51</f>
        <v>13.856266501830076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5817.370157600486</v>
      </c>
      <c r="F52" s="258"/>
      <c r="G52" s="44" t="s">
        <v>129</v>
      </c>
      <c r="H52" s="33">
        <f t="shared" si="3"/>
        <v>5817.370157600486</v>
      </c>
      <c r="I52" s="44" t="s">
        <v>130</v>
      </c>
      <c r="J52" s="33">
        <f t="shared" si="4"/>
        <v>3.9580874881336352</v>
      </c>
      <c r="K52" s="34">
        <v>17</v>
      </c>
      <c r="L52" s="45"/>
      <c r="M52" s="46" t="s">
        <v>131</v>
      </c>
      <c r="N52" s="47">
        <f>J37+J38+J39+J49+J43</f>
        <v>14.087935046342169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14.133565588841156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13.295046918671121</v>
      </c>
      <c r="O54" s="56" t="s">
        <v>140</v>
      </c>
      <c r="P54" s="39">
        <v>891.0692365752634</v>
      </c>
      <c r="Q54" s="39">
        <f t="shared" si="5"/>
        <v>891.0692365752634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43910.168776334263</v>
      </c>
      <c r="K55" s="34">
        <v>20</v>
      </c>
      <c r="L55" s="35" t="s">
        <v>76</v>
      </c>
      <c r="M55" s="36" t="s">
        <v>142</v>
      </c>
      <c r="N55" s="37">
        <f>J37+J38+J39+J49+J50</f>
        <v>13.976635483380683</v>
      </c>
      <c r="O55" s="38" t="s">
        <v>143</v>
      </c>
      <c r="P55" s="39">
        <v>0</v>
      </c>
      <c r="Q55" s="39">
        <f t="shared" si="5"/>
        <v>0</v>
      </c>
      <c r="R55" s="40">
        <f>G61</f>
        <v>1183.7706529040643</v>
      </c>
      <c r="S55" s="40" t="s">
        <v>39</v>
      </c>
      <c r="T55" s="40">
        <f>I61</f>
        <v>1183.7706529040643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14.02226602587967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14.225659867575999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1014.2793927179055</v>
      </c>
      <c r="H58" s="68" t="s">
        <v>39</v>
      </c>
      <c r="I58" s="69">
        <f>C36</f>
        <v>1014.2793929717462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564.38208468050686</v>
      </c>
      <c r="H59" s="68" t="s">
        <v>39</v>
      </c>
      <c r="I59" s="69">
        <f t="shared" ref="I59:I60" si="6">C37</f>
        <v>564.38208468050652</v>
      </c>
      <c r="K59" s="34">
        <v>24</v>
      </c>
      <c r="L59" s="45"/>
      <c r="M59" s="46" t="s">
        <v>151</v>
      </c>
      <c r="N59" s="47">
        <f>J52+J53+J44</f>
        <v>13.958087488133636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891.0692365752634</v>
      </c>
      <c r="H60" s="68" t="s">
        <v>39</v>
      </c>
      <c r="I60" s="69">
        <f t="shared" si="6"/>
        <v>891.0692365752634</v>
      </c>
      <c r="K60" s="34">
        <v>25</v>
      </c>
      <c r="L60" s="53"/>
      <c r="M60" s="54" t="s">
        <v>153</v>
      </c>
      <c r="N60" s="55">
        <f>J52+J41+J42+J50</f>
        <v>13.183747355709635</v>
      </c>
      <c r="O60" s="56" t="s">
        <v>154</v>
      </c>
      <c r="P60" s="39">
        <v>1183.7706529040643</v>
      </c>
      <c r="Q60" s="71">
        <f t="shared" si="5"/>
        <v>1183.7706529040643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1183.7706529040643</v>
      </c>
      <c r="H61" s="74" t="s">
        <v>39</v>
      </c>
      <c r="I61" s="69">
        <f>C39</f>
        <v>1183.7706529040643</v>
      </c>
      <c r="K61" s="264" t="s">
        <v>155</v>
      </c>
      <c r="L61" s="264"/>
      <c r="M61" s="264"/>
      <c r="N61" s="76">
        <f>SUM(N36:N60)</f>
        <v>353.17569290798303</v>
      </c>
      <c r="U61" s="77" t="s">
        <v>156</v>
      </c>
      <c r="V61" s="78">
        <f>SUMPRODUCT($Q$36:$Q$60,V36:V60)</f>
        <v>967.63229263780693</v>
      </c>
      <c r="W61" s="78">
        <f>SUMPRODUCT($Q$36:$Q$60,W36:W60)</f>
        <v>1.4210854715202004E-14</v>
      </c>
      <c r="X61" s="78">
        <f t="shared" ref="X61:AN61" si="7">SUMPRODUCT($Q$36:$Q$60,X36:X60)</f>
        <v>611.0291847606054</v>
      </c>
      <c r="Y61" s="78">
        <f t="shared" si="7"/>
        <v>1578.6614773984124</v>
      </c>
      <c r="Z61" s="78">
        <f t="shared" si="7"/>
        <v>1014.2793927179055</v>
      </c>
      <c r="AA61" s="78">
        <f t="shared" si="7"/>
        <v>2074.8398894793277</v>
      </c>
      <c r="AB61" s="78">
        <f t="shared" si="7"/>
        <v>2074.8398894793277</v>
      </c>
      <c r="AC61" s="78">
        <f t="shared" si="7"/>
        <v>891.0692365752634</v>
      </c>
      <c r="AD61" s="78">
        <f t="shared" si="7"/>
        <v>1.4210854715202004E-14</v>
      </c>
      <c r="AE61" s="78">
        <f t="shared" si="7"/>
        <v>611.0291847606054</v>
      </c>
      <c r="AF61" s="78">
        <f t="shared" si="7"/>
        <v>1.4210854715202004E-14</v>
      </c>
      <c r="AG61" s="78">
        <f t="shared" si="7"/>
        <v>967.63229263780693</v>
      </c>
      <c r="AH61" s="78">
        <f t="shared" si="7"/>
        <v>1.7763568394002505E-15</v>
      </c>
      <c r="AI61" s="78">
        <f t="shared" si="7"/>
        <v>564.38208468050686</v>
      </c>
      <c r="AJ61" s="78">
        <f t="shared" si="7"/>
        <v>1748.1527375845712</v>
      </c>
      <c r="AK61" s="78">
        <f t="shared" si="7"/>
        <v>1014.2793927179055</v>
      </c>
      <c r="AL61" s="78">
        <f t="shared" si="7"/>
        <v>2074.8398894793277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0.32254409754593566</v>
      </c>
      <c r="W64">
        <f t="shared" ref="W64:AN64" si="8">W61/W63</f>
        <v>9.4739031434680022E-18</v>
      </c>
      <c r="X64">
        <f t="shared" si="8"/>
        <v>0.30551459238030271</v>
      </c>
      <c r="Y64">
        <f t="shared" si="8"/>
        <v>0.52622049246613745</v>
      </c>
      <c r="Z64">
        <f t="shared" si="8"/>
        <v>0.50713969635895273</v>
      </c>
      <c r="AA64">
        <f t="shared" si="8"/>
        <v>1.3832265929862184</v>
      </c>
      <c r="AB64">
        <f t="shared" si="8"/>
        <v>0.69161329649310921</v>
      </c>
      <c r="AC64">
        <f t="shared" si="8"/>
        <v>0.89106923657526338</v>
      </c>
      <c r="AD64">
        <f t="shared" si="8"/>
        <v>1.4210854715202004E-17</v>
      </c>
      <c r="AE64">
        <f t="shared" si="8"/>
        <v>0.4888233478084843</v>
      </c>
      <c r="AF64">
        <f t="shared" si="8"/>
        <v>7.105427357601002E-18</v>
      </c>
      <c r="AG64">
        <f t="shared" si="8"/>
        <v>0.48381614631890346</v>
      </c>
      <c r="AH64">
        <f t="shared" si="8"/>
        <v>8.8817841970012525E-19</v>
      </c>
      <c r="AI64">
        <f t="shared" si="8"/>
        <v>0.28219104234025344</v>
      </c>
      <c r="AJ64">
        <f t="shared" si="8"/>
        <v>0.77695677225980941</v>
      </c>
      <c r="AK64">
        <f t="shared" si="8"/>
        <v>0.40571175708716217</v>
      </c>
      <c r="AL64">
        <f t="shared" si="8"/>
        <v>1.3832265929862184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967.63229263780693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2.505768029935858</v>
      </c>
      <c r="W67" s="82">
        <f t="shared" ref="W67:AN67" si="9">AB15*(1+0.17*(W61/AB16)^3.8)</f>
        <v>2.5</v>
      </c>
      <c r="X67" s="82">
        <f t="shared" si="9"/>
        <v>2.5046936464373077</v>
      </c>
      <c r="Y67" s="82">
        <f t="shared" si="9"/>
        <v>3.8055798876490883</v>
      </c>
      <c r="Z67" s="82">
        <f t="shared" si="9"/>
        <v>2.5322013318041381</v>
      </c>
      <c r="AA67" s="82">
        <f t="shared" si="9"/>
        <v>3.9580874881336352</v>
      </c>
      <c r="AB67" s="82">
        <f t="shared" si="9"/>
        <v>2.6046814186913041</v>
      </c>
      <c r="AC67" s="82">
        <f t="shared" si="9"/>
        <v>2.7741905237125457</v>
      </c>
      <c r="AD67" s="82">
        <f t="shared" si="9"/>
        <v>2.5</v>
      </c>
      <c r="AE67" s="82">
        <f t="shared" si="9"/>
        <v>2.5280005334971962</v>
      </c>
      <c r="AF67" s="82">
        <f t="shared" si="9"/>
        <v>2.5</v>
      </c>
      <c r="AG67" s="82">
        <f t="shared" si="9"/>
        <v>2.5269261518149362</v>
      </c>
      <c r="AH67" s="82">
        <f t="shared" si="9"/>
        <v>3.75</v>
      </c>
      <c r="AI67" s="82">
        <f t="shared" si="9"/>
        <v>2.5034709885432282</v>
      </c>
      <c r="AJ67" s="82">
        <f t="shared" si="9"/>
        <v>2.6628909607510591</v>
      </c>
      <c r="AK67" s="82">
        <f t="shared" si="9"/>
        <v>2.5137916359395418</v>
      </c>
      <c r="AL67" s="82">
        <f t="shared" si="9"/>
        <v>3.9580874881336352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611.0291847606054</v>
      </c>
      <c r="H68" s="6"/>
    </row>
    <row r="69" spans="6:40" x14ac:dyDescent="0.3">
      <c r="F69" s="4" t="s">
        <v>45</v>
      </c>
      <c r="G69" s="4">
        <f>Y61</f>
        <v>1578.6614773984124</v>
      </c>
      <c r="H69" s="6"/>
    </row>
    <row r="70" spans="6:40" x14ac:dyDescent="0.3">
      <c r="F70" s="4" t="s">
        <v>46</v>
      </c>
      <c r="G70" s="4">
        <f>Z61</f>
        <v>1014.2793927179055</v>
      </c>
      <c r="U70" s="41" t="s">
        <v>65</v>
      </c>
      <c r="V70">
        <f t="shared" ref="V70:V94" si="10">SUMPRODUCT($V$67:$AN$67,V36:AN36)</f>
        <v>15.0195596658754</v>
      </c>
      <c r="X70">
        <v>15.000195603366421</v>
      </c>
    </row>
    <row r="71" spans="6:40" x14ac:dyDescent="0.3">
      <c r="F71" s="4" t="s">
        <v>47</v>
      </c>
      <c r="G71" s="4">
        <f>AA61</f>
        <v>2074.8398894793277</v>
      </c>
      <c r="U71" s="41" t="s">
        <v>70</v>
      </c>
      <c r="V71">
        <f t="shared" si="10"/>
        <v>13.884267037143564</v>
      </c>
      <c r="X71">
        <v>13.75090229828113</v>
      </c>
    </row>
    <row r="72" spans="6:40" x14ac:dyDescent="0.3">
      <c r="F72" s="4" t="s">
        <v>48</v>
      </c>
      <c r="G72" s="4">
        <f>AB61</f>
        <v>2074.8398894793277</v>
      </c>
      <c r="U72" s="41" t="s">
        <v>75</v>
      </c>
      <c r="V72">
        <f t="shared" si="10"/>
        <v>14.115935581655656</v>
      </c>
      <c r="X72">
        <v>14.225219683523857</v>
      </c>
    </row>
    <row r="73" spans="6:40" x14ac:dyDescent="0.3">
      <c r="F73" s="4" t="s">
        <v>49</v>
      </c>
      <c r="G73" s="4">
        <f>AC61</f>
        <v>891.0692365752634</v>
      </c>
      <c r="U73" s="41" t="s">
        <v>80</v>
      </c>
      <c r="V73">
        <f t="shared" si="10"/>
        <v>14.161566124154643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13.884267035327271</v>
      </c>
      <c r="X74">
        <v>13.805151472614</v>
      </c>
    </row>
    <row r="75" spans="6:40" x14ac:dyDescent="0.3">
      <c r="F75" s="4" t="s">
        <v>51</v>
      </c>
      <c r="G75" s="4">
        <f>AE61</f>
        <v>611.0291847606054</v>
      </c>
      <c r="U75" s="41" t="s">
        <v>88</v>
      </c>
      <c r="V75">
        <f t="shared" si="10"/>
        <v>14.115935579839366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14.161566122338353</v>
      </c>
      <c r="X76">
        <v>14.326575531725375</v>
      </c>
    </row>
    <row r="77" spans="6:40" x14ac:dyDescent="0.3">
      <c r="F77" s="4" t="s">
        <v>53</v>
      </c>
      <c r="G77" s="4">
        <f>AG61</f>
        <v>967.63229263780693</v>
      </c>
      <c r="U77" s="41" t="s">
        <v>96</v>
      </c>
      <c r="V77">
        <f t="shared" si="10"/>
        <v>14.364959964034682</v>
      </c>
      <c r="X77">
        <v>13.750902037729439</v>
      </c>
    </row>
    <row r="78" spans="6:40" x14ac:dyDescent="0.3">
      <c r="F78" s="4" t="s">
        <v>54</v>
      </c>
      <c r="G78" s="4">
        <f>AH61</f>
        <v>1.7763568394002505E-15</v>
      </c>
      <c r="U78" s="41" t="s">
        <v>100</v>
      </c>
      <c r="V78">
        <f t="shared" si="10"/>
        <v>14.004636018694171</v>
      </c>
      <c r="X78">
        <v>13.750771910176033</v>
      </c>
    </row>
    <row r="79" spans="6:40" x14ac:dyDescent="0.3">
      <c r="F79" s="4" t="s">
        <v>55</v>
      </c>
      <c r="G79" s="4">
        <f>AI61</f>
        <v>564.38208468050686</v>
      </c>
      <c r="U79" s="41" t="s">
        <v>104</v>
      </c>
      <c r="V79">
        <f t="shared" si="10"/>
        <v>14.050266561193158</v>
      </c>
      <c r="X79">
        <v>13.801434953032715</v>
      </c>
    </row>
    <row r="80" spans="6:40" x14ac:dyDescent="0.3">
      <c r="F80" s="4" t="s">
        <v>56</v>
      </c>
      <c r="G80" s="4">
        <f>AJ61</f>
        <v>1748.1527375845712</v>
      </c>
      <c r="U80" s="41" t="s">
        <v>108</v>
      </c>
      <c r="V80">
        <f t="shared" si="10"/>
        <v>14.004636016877878</v>
      </c>
      <c r="X80">
        <v>13.808577453496937</v>
      </c>
    </row>
    <row r="81" spans="6:24" x14ac:dyDescent="0.3">
      <c r="F81" s="4" t="s">
        <v>57</v>
      </c>
      <c r="G81" s="4">
        <f>AK61</f>
        <v>1014.2793927179055</v>
      </c>
      <c r="U81" s="41" t="s">
        <v>112</v>
      </c>
      <c r="V81">
        <f t="shared" si="10"/>
        <v>14.050266559376869</v>
      </c>
      <c r="X81">
        <v>13.855684127365585</v>
      </c>
    </row>
    <row r="82" spans="6:24" x14ac:dyDescent="0.3">
      <c r="F82" s="4" t="s">
        <v>58</v>
      </c>
      <c r="G82" s="4">
        <f>AL61</f>
        <v>2074.8398894793277</v>
      </c>
      <c r="U82" s="41" t="s">
        <v>116</v>
      </c>
      <c r="V82">
        <f t="shared" si="10"/>
        <v>14.253660401073194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15.028000533497195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14.336959430537485</v>
      </c>
      <c r="X84">
        <v>13.696318465991869</v>
      </c>
    </row>
    <row r="85" spans="6:24" x14ac:dyDescent="0.3">
      <c r="U85" s="41" t="s">
        <v>128</v>
      </c>
      <c r="V85">
        <f t="shared" si="10"/>
        <v>13.856266501830076</v>
      </c>
      <c r="X85">
        <v>13.75056790087643</v>
      </c>
    </row>
    <row r="86" spans="6:24" x14ac:dyDescent="0.3">
      <c r="U86" s="41" t="s">
        <v>132</v>
      </c>
      <c r="V86">
        <f t="shared" si="10"/>
        <v>14.087935046342169</v>
      </c>
      <c r="X86">
        <v>14.224885286119157</v>
      </c>
    </row>
    <row r="87" spans="6:24" x14ac:dyDescent="0.3">
      <c r="U87" s="41" t="s">
        <v>136</v>
      </c>
      <c r="V87">
        <f t="shared" si="10"/>
        <v>14.133565588841158</v>
      </c>
      <c r="X87">
        <v>14.271991959987805</v>
      </c>
    </row>
    <row r="88" spans="6:24" x14ac:dyDescent="0.3">
      <c r="U88" s="41" t="s">
        <v>140</v>
      </c>
      <c r="V88">
        <f t="shared" si="10"/>
        <v>13.295046918671121</v>
      </c>
      <c r="X88">
        <v>11.68222407686552</v>
      </c>
    </row>
    <row r="89" spans="6:24" x14ac:dyDescent="0.3">
      <c r="U89" s="41" t="s">
        <v>143</v>
      </c>
      <c r="V89">
        <f t="shared" si="10"/>
        <v>13.976635483380683</v>
      </c>
      <c r="X89">
        <v>13.753993881759367</v>
      </c>
    </row>
    <row r="90" spans="6:24" x14ac:dyDescent="0.3">
      <c r="U90" s="41" t="s">
        <v>145</v>
      </c>
      <c r="V90">
        <f t="shared" si="10"/>
        <v>14.02226602587967</v>
      </c>
      <c r="X90">
        <v>13.801100555628015</v>
      </c>
    </row>
    <row r="91" spans="6:24" x14ac:dyDescent="0.3">
      <c r="U91" s="41" t="s">
        <v>148</v>
      </c>
      <c r="V91">
        <f t="shared" si="10"/>
        <v>14.225659867575999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13.958087488133636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13.183747355709635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2.505768029935858</v>
      </c>
      <c r="K97" s="4" t="s">
        <v>61</v>
      </c>
      <c r="L97" s="76">
        <f>MIN(N36:N43)</f>
        <v>13.884267035327273</v>
      </c>
      <c r="M97" s="135" t="s">
        <v>11</v>
      </c>
      <c r="N97" s="4">
        <v>15</v>
      </c>
      <c r="O97" s="4">
        <v>99999</v>
      </c>
      <c r="P97" s="76">
        <f>L97</f>
        <v>13.884267035327273</v>
      </c>
      <c r="Q97" s="76">
        <f>L98</f>
        <v>14.004636016877878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14.004636016877878</v>
      </c>
      <c r="M98" s="135" t="s">
        <v>12</v>
      </c>
      <c r="N98" s="4">
        <v>99999</v>
      </c>
      <c r="O98" s="4">
        <v>15</v>
      </c>
      <c r="P98" s="76">
        <f>L99</f>
        <v>13.295046918671121</v>
      </c>
      <c r="Q98" s="76">
        <f>L100</f>
        <v>13.183747355709635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2.5046936464373077</v>
      </c>
      <c r="K99" s="4" t="s">
        <v>71</v>
      </c>
      <c r="L99" s="76">
        <f>MIN(N50:N54)</f>
        <v>13.295046918671121</v>
      </c>
      <c r="M99" s="135" t="s">
        <v>13</v>
      </c>
      <c r="N99" s="76">
        <f>L101</f>
        <v>14.364959964034682</v>
      </c>
      <c r="O99" s="76">
        <f>L102</f>
        <v>13.295046918671121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3.8055798876490883</v>
      </c>
      <c r="K100" s="4" t="s">
        <v>76</v>
      </c>
      <c r="L100" s="76">
        <f>MIN(N55:N60)</f>
        <v>13.183747355709635</v>
      </c>
      <c r="M100" s="135" t="s">
        <v>14</v>
      </c>
      <c r="N100" s="76">
        <f>L104</f>
        <v>14.253660401073194</v>
      </c>
      <c r="O100" s="76">
        <f>L105</f>
        <v>13.183747355709635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2.5322013318041381</v>
      </c>
      <c r="K101" s="4" t="s">
        <v>252</v>
      </c>
      <c r="L101" s="76">
        <f>J104+J103+J102+J107+J106</f>
        <v>14.364959964034682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3.9580874881336352</v>
      </c>
      <c r="K102" s="4" t="s">
        <v>253</v>
      </c>
      <c r="L102" s="76">
        <f>J104+J103+J102+J113</f>
        <v>13.295046918671121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2.6046814186913041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2.7741905237125457</v>
      </c>
      <c r="K104" s="4" t="s">
        <v>255</v>
      </c>
      <c r="L104" s="76">
        <f>J111+J103+J102+J107+J106</f>
        <v>14.253660401073194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13.183747355709635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2.5280005334971962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2.5269261518149362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2.5034709885432282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2.6628909607510591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2.5137916359395418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3.9580874881336352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2024-01-07T16:48:27Z</dcterms:modified>
</cp:coreProperties>
</file>