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hil\OneDrive\Documents\"/>
    </mc:Choice>
  </mc:AlternateContent>
  <xr:revisionPtr revIDLastSave="0" documentId="13_ncr:1_{49574D21-D494-4DA0-9A66-231EC0FE7FF2}" xr6:coauthVersionLast="47" xr6:coauthVersionMax="47" xr10:uidLastSave="{00000000-0000-0000-0000-000000000000}"/>
  <bookViews>
    <workbookView xWindow="-120" yWindow="-120" windowWidth="38640" windowHeight="21120" tabRatio="797" activeTab="8" xr2:uid="{F3A2D45B-B743-46B2-B4B2-405A54AEFF3C}"/>
  </bookViews>
  <sheets>
    <sheet name="Title Page" sheetId="13" r:id="rId1"/>
    <sheet name="Assumptions" sheetId="1" r:id="rId2"/>
    <sheet name="MSFT_Income_Statement" sheetId="6" r:id="rId3"/>
    <sheet name="MSFT_Balance_Sheet" sheetId="7" r:id="rId4"/>
    <sheet name="MSFT_Cash_Flows" sheetId="8" r:id="rId5"/>
    <sheet name="Historical Financials" sheetId="9" r:id="rId6"/>
    <sheet name="Forecast" sheetId="3" r:id="rId7"/>
    <sheet name="DCF Valuation" sheetId="4" r:id="rId8"/>
    <sheet name="Summary and Sensitivity" sheetId="5" r:id="rId9"/>
    <sheet name="Documentation" sheetId="1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c r="G2" i="3" s="1"/>
  <c r="F2" i="3"/>
  <c r="E2" i="3"/>
  <c r="C2" i="3" l="1"/>
  <c r="D2" i="3" s="1"/>
  <c r="H2" i="3" s="1"/>
  <c r="B2" i="4" s="1"/>
  <c r="D2" i="4" s="1"/>
  <c r="B3" i="3"/>
  <c r="G3" i="3" l="1"/>
  <c r="F3" i="3"/>
  <c r="E3" i="3"/>
  <c r="B4" i="3"/>
  <c r="C3" i="3"/>
  <c r="D3" i="3" s="1"/>
  <c r="H3" i="3" s="1"/>
  <c r="B3" i="4" s="1"/>
  <c r="D3" i="4" s="1"/>
  <c r="C4" i="3" l="1"/>
  <c r="D4" i="3" s="1"/>
  <c r="E4" i="3"/>
  <c r="F4" i="3"/>
  <c r="G4" i="3"/>
  <c r="B5" i="3"/>
  <c r="C5" i="3" l="1"/>
  <c r="D5" i="3" s="1"/>
  <c r="G5" i="3"/>
  <c r="F5" i="3"/>
  <c r="E5" i="3"/>
  <c r="B6" i="3"/>
  <c r="H4" i="3"/>
  <c r="B4" i="4" s="1"/>
  <c r="D4" i="4" s="1"/>
  <c r="G6" i="3" l="1"/>
  <c r="C6" i="3"/>
  <c r="D6" i="3" s="1"/>
  <c r="H6" i="3" s="1"/>
  <c r="B6" i="4" s="1"/>
  <c r="F6" i="3"/>
  <c r="E6" i="3"/>
  <c r="H5" i="3"/>
  <c r="B5" i="4" s="1"/>
  <c r="D5" i="4" s="1"/>
  <c r="B2" i="5" l="1"/>
  <c r="B3" i="5" s="1"/>
  <c r="D6" i="4"/>
  <c r="B4" i="5" l="1"/>
  <c r="B5" i="5" s="1"/>
  <c r="B6" i="5" s="1"/>
  <c r="D3" i="5" s="1"/>
  <c r="B8" i="5" l="1"/>
</calcChain>
</file>

<file path=xl/sharedStrings.xml><?xml version="1.0" encoding="utf-8"?>
<sst xmlns="http://schemas.openxmlformats.org/spreadsheetml/2006/main" count="178" uniqueCount="162">
  <si>
    <t>Total Revenue</t>
  </si>
  <si>
    <t>Operating Income</t>
  </si>
  <si>
    <t>EBIT</t>
  </si>
  <si>
    <t>Year</t>
  </si>
  <si>
    <t>Revenue</t>
  </si>
  <si>
    <t>Net Income</t>
  </si>
  <si>
    <t>Cash and Cash Equivalents</t>
  </si>
  <si>
    <t>Total Assets</t>
  </si>
  <si>
    <t>Total Liabilities</t>
  </si>
  <si>
    <t xml:space="preserve">Assumption </t>
  </si>
  <si>
    <t>Value</t>
  </si>
  <si>
    <t>Notes</t>
  </si>
  <si>
    <t>Revenue Growth (Y1-5)</t>
  </si>
  <si>
    <t>Based on past CAGR (~7.5%)</t>
  </si>
  <si>
    <t>EBIT Margin</t>
  </si>
  <si>
    <t xml:space="preserve">Tax Rate </t>
  </si>
  <si>
    <t>Line Item</t>
  </si>
  <si>
    <t>Product Revenue</t>
  </si>
  <si>
    <t>Service and Other Revenue</t>
  </si>
  <si>
    <t>Product Cost</t>
  </si>
  <si>
    <t>Service and Other Cost</t>
  </si>
  <si>
    <t>Total Cost of Revenue</t>
  </si>
  <si>
    <t>Gross Margin</t>
  </si>
  <si>
    <t>Research and Development</t>
  </si>
  <si>
    <t>Sales and Marketing</t>
  </si>
  <si>
    <t>General and Administrative</t>
  </si>
  <si>
    <t>Other Income (Expense), Net</t>
  </si>
  <si>
    <t>Income Before Income Taxes</t>
  </si>
  <si>
    <t>Provision for Income Taxes</t>
  </si>
  <si>
    <t>Earnings Per Share - Basic</t>
  </si>
  <si>
    <t>Earnings Per Share - Diluted</t>
  </si>
  <si>
    <t>Weighted Average Shares Outstanding - Basic</t>
  </si>
  <si>
    <t>Weighted Average Shares Outstanding - Diluted</t>
  </si>
  <si>
    <t>Short-term Investments</t>
  </si>
  <si>
    <t>Total Cash, Cash Equivalents, and Short-term Investments</t>
  </si>
  <si>
    <t>Accounts Receivable, Net</t>
  </si>
  <si>
    <t>Inventories</t>
  </si>
  <si>
    <t>Other Current Assets</t>
  </si>
  <si>
    <t>Total Current Assets</t>
  </si>
  <si>
    <t>Property and Equipment, Net</t>
  </si>
  <si>
    <t>Operating Lease Right-of-Use Assets</t>
  </si>
  <si>
    <t>Equity and Other Investments</t>
  </si>
  <si>
    <t>Goodwill</t>
  </si>
  <si>
    <t>Intangible Assets, Net</t>
  </si>
  <si>
    <t>Other Long-term Assets</t>
  </si>
  <si>
    <t>Accounts Payable</t>
  </si>
  <si>
    <t>Short-term Debt</t>
  </si>
  <si>
    <t>Current Portion of Long-term Debt</t>
  </si>
  <si>
    <t>Accrued Compensation</t>
  </si>
  <si>
    <t>Short-term Income Taxes</t>
  </si>
  <si>
    <t>Short-term Unearned Revenue</t>
  </si>
  <si>
    <t>Other Current Liabilities</t>
  </si>
  <si>
    <t>Total Current Liabilities</t>
  </si>
  <si>
    <t>Long-term Debt</t>
  </si>
  <si>
    <t>Long-term Income Taxes</t>
  </si>
  <si>
    <t>Long-term Unearned Revenue</t>
  </si>
  <si>
    <t>Deferred Income Taxes</t>
  </si>
  <si>
    <t>Operating Lease Liabilities</t>
  </si>
  <si>
    <t>Other Long-term Liabilities</t>
  </si>
  <si>
    <t>Common Stock and Paid-in Capital</t>
  </si>
  <si>
    <t>Retained Earnings</t>
  </si>
  <si>
    <t>Accumulated Other Comprehensive Loss</t>
  </si>
  <si>
    <t>Total Stockholders’ Equity</t>
  </si>
  <si>
    <t>Total Liabilities and Stockholders’ Equity</t>
  </si>
  <si>
    <t>Depreciation, Amortization, and Other</t>
  </si>
  <si>
    <t>Stock-Based Compensation</t>
  </si>
  <si>
    <t>Net Gains/Losses on Investments &amp; Derivatives</t>
  </si>
  <si>
    <t>Accounts Receivable</t>
  </si>
  <si>
    <t>Other Long-Term Assets</t>
  </si>
  <si>
    <t>Unearned Revenue</t>
  </si>
  <si>
    <t>Income Taxes</t>
  </si>
  <si>
    <t>Other Long-Term Liabilities</t>
  </si>
  <si>
    <t>Net Cash from Operations</t>
  </si>
  <si>
    <t>Proceeds from Issuance of Short-term Debt</t>
  </si>
  <si>
    <t>Proceeds from Issuance of Long-term Debt</t>
  </si>
  <si>
    <t>Repayments of Debt</t>
  </si>
  <si>
    <t>Common Stock Issued</t>
  </si>
  <si>
    <t>Common Stock Repurchased</t>
  </si>
  <si>
    <t>Dividends Paid</t>
  </si>
  <si>
    <t>Other Financing Activities</t>
  </si>
  <si>
    <t>Net Cash Used in Financing</t>
  </si>
  <si>
    <t>Acquisitions &amp; Intangibles</t>
  </si>
  <si>
    <t>Purchases of Investments</t>
  </si>
  <si>
    <t>Maturities of Investments</t>
  </si>
  <si>
    <t>Sales of Investments</t>
  </si>
  <si>
    <t>Other Investing Activities</t>
  </si>
  <si>
    <t>Net Cash Used in Investing</t>
  </si>
  <si>
    <t>Effect of FX on Cash</t>
  </si>
  <si>
    <t>Net Change in Cash</t>
  </si>
  <si>
    <t>Cash at Beginning of Period</t>
  </si>
  <si>
    <t>Cash at End of Period</t>
  </si>
  <si>
    <t xml:space="preserve">2024 EBIT / Revenue = 109433 / 245122 </t>
  </si>
  <si>
    <t>2024 Taxes / Pre-Tax Income = 19651/107787</t>
  </si>
  <si>
    <t>Depreciation % of Rev</t>
  </si>
  <si>
    <t>2024 D&amp;A (22,287) / Revenue (245,122)</t>
  </si>
  <si>
    <t>CapEx % of Rev</t>
  </si>
  <si>
    <t>2024 CapEx (44,477) / Revenue (245,122)</t>
  </si>
  <si>
    <t>Additions to Property &amp; Equipment (CapEx)</t>
  </si>
  <si>
    <t>Change in NWC as % of Rev</t>
  </si>
  <si>
    <t>Use a conservative estimate of 1-2%</t>
  </si>
  <si>
    <t>WACC</t>
  </si>
  <si>
    <t xml:space="preserve">WACC Calculation </t>
  </si>
  <si>
    <t>WACC= (E/V x Re) + (D/V x Rd x (1-T))</t>
  </si>
  <si>
    <t xml:space="preserve">E </t>
  </si>
  <si>
    <t>D</t>
  </si>
  <si>
    <t>V</t>
  </si>
  <si>
    <t>Re</t>
  </si>
  <si>
    <t>Rd</t>
  </si>
  <si>
    <t>T</t>
  </si>
  <si>
    <t>Tax Rate</t>
  </si>
  <si>
    <t>Market value of equity</t>
  </si>
  <si>
    <t>Market value of debt</t>
  </si>
  <si>
    <t>Total value (E + D)</t>
  </si>
  <si>
    <t>$3.15 trillion</t>
  </si>
  <si>
    <t>51,630 million</t>
  </si>
  <si>
    <t>3,201,630 trillion</t>
  </si>
  <si>
    <t>Cost of equity (Rf + B x (Rm - Rf)</t>
  </si>
  <si>
    <t>B</t>
  </si>
  <si>
    <t>0.89 from Yahoo Finance</t>
  </si>
  <si>
    <t>Cost of debt (3.5% AAA bond yield)</t>
  </si>
  <si>
    <t>Terminal Growth Rate (g)</t>
  </si>
  <si>
    <t>Conservative GDP growth rate</t>
  </si>
  <si>
    <t xml:space="preserve">Cash (2024) </t>
  </si>
  <si>
    <t xml:space="preserve">Total Debt (2024) </t>
  </si>
  <si>
    <t>Shares Outstanding (diluted)</t>
  </si>
  <si>
    <t>From BS</t>
  </si>
  <si>
    <t>Short term, current lt, lt debt</t>
  </si>
  <si>
    <t>2024 diluted shares from IS</t>
  </si>
  <si>
    <t xml:space="preserve">Net Income </t>
  </si>
  <si>
    <t>D&amp;A</t>
  </si>
  <si>
    <t>CapEx</t>
  </si>
  <si>
    <t>Change in NWC</t>
  </si>
  <si>
    <t>UFCF</t>
  </si>
  <si>
    <t>NOPAT</t>
  </si>
  <si>
    <t>Depreciation</t>
  </si>
  <si>
    <t>FCFF</t>
  </si>
  <si>
    <t>Discount Factor</t>
  </si>
  <si>
    <t>Discounted FCFF</t>
  </si>
  <si>
    <t>Discount Factor = 1/((1 + WACC)^t)</t>
  </si>
  <si>
    <t>Later cash flows are less certain and less valuable in todays dollars showing that cash flows shrink with time</t>
  </si>
  <si>
    <t>Terminal Value = (FCFF in 2029 x (1+g))/(WACC-g)</t>
  </si>
  <si>
    <t>Discounted TV = TV/(1+WACC)^5</t>
  </si>
  <si>
    <t>Enterprise Value = Sum of FCFF + Discounted TV</t>
  </si>
  <si>
    <t>Equity Value = Enterprise Value + Cash - Debt</t>
  </si>
  <si>
    <t xml:space="preserve">Metric </t>
  </si>
  <si>
    <t xml:space="preserve">Value </t>
  </si>
  <si>
    <t xml:space="preserve">Enterprise Value </t>
  </si>
  <si>
    <t>Equity Value</t>
  </si>
  <si>
    <t>Implied Share Price</t>
  </si>
  <si>
    <t xml:space="preserve">Current Price </t>
  </si>
  <si>
    <t>Upside (%)</t>
  </si>
  <si>
    <t>Terminal Value</t>
  </si>
  <si>
    <t>Discounted TV</t>
  </si>
  <si>
    <t>Terminal Growth</t>
  </si>
  <si>
    <t>Email: vaids@mcmaster.ca</t>
  </si>
  <si>
    <t>Date: May 17, 2025</t>
  </si>
  <si>
    <t>MBA Candidate, DeGroote School of Business</t>
  </si>
  <si>
    <t>Prepared by: Sahil Vaid</t>
  </si>
  <si>
    <t>Microsoft Corporation (MSFT)</t>
  </si>
  <si>
    <t>Discounted Cash Flow (DCF) Valuation Model</t>
  </si>
  <si>
    <t xml:space="preserve">LinkedIn: linkedin.com/in/sahil-vaid- </t>
  </si>
  <si>
    <r>
      <rPr>
        <b/>
        <sz val="11"/>
        <color theme="1"/>
        <rFont val="Aptos Narrow"/>
        <family val="2"/>
        <scheme val="minor"/>
      </rPr>
      <t xml:space="preserve">2025-05-17   </t>
    </r>
    <r>
      <rPr>
        <sz val="11"/>
        <color theme="1"/>
        <rFont val="Aptos Narrow"/>
        <family val="2"/>
        <scheme val="minor"/>
      </rPr>
      <t xml:space="preserve">                                                                                                                </t>
    </r>
    <r>
      <rPr>
        <b/>
        <sz val="11"/>
        <color theme="1"/>
        <rFont val="Aptos Narrow"/>
        <family val="2"/>
        <scheme val="minor"/>
      </rPr>
      <t>Sahil Vaid</t>
    </r>
    <r>
      <rPr>
        <sz val="11"/>
        <color theme="1"/>
        <rFont val="Aptos Narrow"/>
        <family val="2"/>
        <scheme val="minor"/>
      </rPr>
      <t xml:space="preserve">
                                                                 </t>
    </r>
    <r>
      <rPr>
        <b/>
        <sz val="11"/>
        <color theme="1"/>
        <rFont val="Aptos Narrow"/>
        <family val="2"/>
        <scheme val="minor"/>
      </rPr>
      <t>DCF Documentation</t>
    </r>
    <r>
      <rPr>
        <sz val="11"/>
        <color theme="1"/>
        <rFont val="Aptos Narrow"/>
        <family val="2"/>
        <scheme val="minor"/>
      </rPr>
      <t xml:space="preserve">
     This model aims to conduct a discounted cash flow valuation for the Microsoft Corporation (MSFT) as of May 2025 forecasting free cash flows to the firm over 5 years with a terminal value used to compute intrinsic share price. The company data including the income statement, balance sheet and statement of cash flows was taken from Microsoft's  SEC 10-K annual report for the fiscal years 2022-2024. 
     From this point, the historical data including the revenue, EBIT, Net Income, Depreciation, CapEx, and Change in NWC were all populated into the model and a set of assumptions were made based on historical data. These assumptions have been outlined in the assumption tab and include various values that the user can manipulate regarding forecasts for revenue growth, EBIT margin, tax rate, D&amp;A, CapEx and change in NWC. From this point we proceeded to calculate the weighted average cost of capital or WACC using historical data as well as the cost of debt and equity and historical data to find a final WACC value of 8.4% which was used. The terminal growth rate used was 2.5% for a stable established company like Microsoft. 
     The present value of free cash flows to firm was then calculated allowing us to find the discounted terminal value, equity value and share price of MSFT which gave us a conservative value of $178.84. Comparing this to the current share price of MSFT of $454.27 we can see that our model shows a very conservative estimate of the company's growth which leads to a much lower intrinsic value.  Market pricing could reflect an overvaluation of the company due to anticipated growth in AI infrastucture and cloud computing, and a valuation premium due to Microsoft's brand, scalability and worldwide presence. A subsequent sensitivity analysis was conducted to understand how the intrinsic share price might change with variations in the WACC and terminal growth rate and is outlined in the worksheet titled "Summary and Sensitivity".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</si>
</sst>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8" formatCode="0.0%"/>
    <numFmt numFmtId="170" formatCode="_-&quot;$&quot;* #,##0_-;\-&quot;$&quot;* #,##0_-;_-&quot;$&quot;* &quot;-&quot;??_-;_-@_-"/>
    <numFmt numFmtId="171" formatCode="0.000%"/>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26"/>
      <color rgb="FF1F4E79"/>
      <name val="Calibri"/>
      <family val="2"/>
    </font>
    <font>
      <b/>
      <i/>
      <sz val="18"/>
      <color rgb="FF888888"/>
      <name val="Calibri"/>
      <family val="2"/>
    </font>
    <font>
      <b/>
      <sz val="14"/>
      <name val="Calibri"/>
      <family val="2"/>
    </font>
  </fonts>
  <fills count="4">
    <fill>
      <patternFill patternType="none"/>
    </fill>
    <fill>
      <patternFill patternType="gray125"/>
    </fill>
    <fill>
      <patternFill patternType="solid">
        <fgColor rgb="FFEDF1F5"/>
        <bgColor rgb="FFEDF1F5"/>
      </patternFill>
    </fill>
    <fill>
      <patternFill patternType="solid">
        <fgColor rgb="FFEDF1F5"/>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6" fontId="0" fillId="0" borderId="0" xfId="0" applyNumberFormat="1" applyAlignment="1">
      <alignment vertical="center" wrapText="1"/>
    </xf>
    <xf numFmtId="9" fontId="0" fillId="0" borderId="0" xfId="0" applyNumberFormat="1"/>
    <xf numFmtId="9" fontId="0" fillId="0" borderId="0" xfId="0" applyNumberFormat="1" applyAlignment="1">
      <alignment horizontal="left"/>
    </xf>
    <xf numFmtId="0" fontId="0" fillId="0" borderId="0" xfId="0" applyAlignment="1">
      <alignment horizontal="left"/>
    </xf>
    <xf numFmtId="44" fontId="0" fillId="0" borderId="0" xfId="1" applyFont="1" applyAlignment="1">
      <alignment vertical="center" wrapText="1"/>
    </xf>
    <xf numFmtId="44" fontId="0" fillId="0" borderId="0" xfId="1" applyFont="1"/>
    <xf numFmtId="10" fontId="0" fillId="0" borderId="0" xfId="0" applyNumberFormat="1" applyAlignment="1">
      <alignment horizontal="left"/>
    </xf>
    <xf numFmtId="10" fontId="0" fillId="0" borderId="0" xfId="0" applyNumberFormat="1"/>
    <xf numFmtId="3" fontId="0" fillId="0" borderId="0" xfId="0" applyNumberFormat="1" applyAlignment="1">
      <alignment horizontal="left"/>
    </xf>
    <xf numFmtId="170" fontId="0" fillId="0" borderId="0" xfId="1" applyNumberFormat="1" applyFont="1" applyAlignment="1">
      <alignment horizontal="left"/>
    </xf>
    <xf numFmtId="170" fontId="0" fillId="0" borderId="0" xfId="1" applyNumberFormat="1" applyFont="1"/>
    <xf numFmtId="0" fontId="0" fillId="0" borderId="0" xfId="0" applyAlignment="1">
      <alignment horizontal="center" wrapText="1"/>
    </xf>
    <xf numFmtId="0" fontId="0" fillId="0" borderId="0" xfId="0" applyAlignment="1">
      <alignment wrapText="1"/>
    </xf>
    <xf numFmtId="170" fontId="0" fillId="0" borderId="0" xfId="0" applyNumberFormat="1"/>
    <xf numFmtId="44" fontId="0" fillId="0" borderId="0" xfId="0" applyNumberFormat="1"/>
    <xf numFmtId="168" fontId="0" fillId="0" borderId="0" xfId="2" applyNumberFormat="1" applyFont="1"/>
    <xf numFmtId="10" fontId="0" fillId="0" borderId="0" xfId="2" applyNumberFormat="1" applyFont="1"/>
    <xf numFmtId="171" fontId="0" fillId="0" borderId="0" xfId="0" applyNumberFormat="1" applyAlignment="1">
      <alignment horizontal="left"/>
    </xf>
    <xf numFmtId="44" fontId="0" fillId="0" borderId="0" xfId="1" applyNumberFormat="1" applyFont="1"/>
    <xf numFmtId="0" fontId="0" fillId="2" borderId="0" xfId="0" applyFill="1"/>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0" fillId="0" borderId="0" xfId="0" applyFill="1"/>
    <xf numFmtId="14" fontId="0" fillId="3" borderId="0" xfId="0" applyNumberFormat="1" applyFill="1" applyAlignment="1">
      <alignment vertical="top" wrapText="1"/>
    </xf>
    <xf numFmtId="0" fontId="2" fillId="0" borderId="0" xfId="0" applyFont="1"/>
    <xf numFmtId="44" fontId="2" fillId="0" borderId="0" xfId="0" applyNumberFormat="1" applyFont="1"/>
    <xf numFmtId="10" fontId="2" fillId="0" borderId="0" xfId="2" applyNumberFormat="1" applyFont="1"/>
    <xf numFmtId="9" fontId="2" fillId="0" borderId="0" xfId="2" applyFont="1"/>
    <xf numFmtId="168" fontId="2" fillId="0" borderId="0" xfId="2" applyNumberFormat="1" applyFont="1"/>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EDF1F5"/>
      <color rgb="FF1F4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D18B3-27E0-4BE7-AB42-4B251F314E24}">
  <dimension ref="A1:I29"/>
  <sheetViews>
    <sheetView showGridLines="0" zoomScale="145" zoomScaleNormal="145" workbookViewId="0">
      <selection activeCell="J8" sqref="J8"/>
    </sheetView>
  </sheetViews>
  <sheetFormatPr defaultRowHeight="15" x14ac:dyDescent="0.25"/>
  <cols>
    <col min="1" max="9" width="20" customWidth="1"/>
  </cols>
  <sheetData>
    <row r="1" spans="1:9" ht="24.95" customHeight="1" x14ac:dyDescent="0.25">
      <c r="A1" s="22"/>
      <c r="B1" s="22"/>
      <c r="C1" s="22"/>
      <c r="D1" s="22"/>
      <c r="E1" s="22"/>
      <c r="F1" s="22"/>
      <c r="G1" s="22"/>
      <c r="H1" s="22"/>
      <c r="I1" s="26"/>
    </row>
    <row r="2" spans="1:9" ht="24.95" customHeight="1" x14ac:dyDescent="0.25">
      <c r="A2" s="22"/>
      <c r="B2" s="23" t="s">
        <v>159</v>
      </c>
      <c r="C2" s="23"/>
      <c r="D2" s="23"/>
      <c r="E2" s="23"/>
      <c r="F2" s="23"/>
      <c r="G2" s="23"/>
      <c r="H2" s="22"/>
      <c r="I2" s="26"/>
    </row>
    <row r="3" spans="1:9" ht="24.95" customHeight="1" x14ac:dyDescent="0.25">
      <c r="A3" s="22"/>
      <c r="B3" s="22"/>
      <c r="C3" s="22"/>
      <c r="D3" s="22"/>
      <c r="E3" s="22"/>
      <c r="F3" s="22"/>
      <c r="G3" s="22"/>
      <c r="H3" s="22"/>
      <c r="I3" s="26"/>
    </row>
    <row r="4" spans="1:9" ht="24.95" customHeight="1" x14ac:dyDescent="0.25">
      <c r="A4" s="22"/>
      <c r="B4" s="24" t="s">
        <v>158</v>
      </c>
      <c r="C4" s="24"/>
      <c r="D4" s="24"/>
      <c r="E4" s="24"/>
      <c r="F4" s="24"/>
      <c r="G4" s="24"/>
      <c r="H4" s="22"/>
      <c r="I4" s="26"/>
    </row>
    <row r="5" spans="1:9" ht="24.95" customHeight="1" x14ac:dyDescent="0.25">
      <c r="A5" s="22"/>
      <c r="B5" s="22"/>
      <c r="C5" s="22"/>
      <c r="D5" s="22"/>
      <c r="E5" s="22"/>
      <c r="F5" s="22"/>
      <c r="G5" s="22"/>
      <c r="H5" s="22"/>
      <c r="I5" s="26"/>
    </row>
    <row r="6" spans="1:9" ht="24.95" customHeight="1" x14ac:dyDescent="0.25">
      <c r="A6" s="22"/>
      <c r="B6" s="25" t="s">
        <v>157</v>
      </c>
      <c r="C6" s="25"/>
      <c r="D6" s="25"/>
      <c r="E6" s="25"/>
      <c r="F6" s="25"/>
      <c r="G6" s="25"/>
      <c r="H6" s="22"/>
      <c r="I6" s="26"/>
    </row>
    <row r="7" spans="1:9" ht="24.95" customHeight="1" x14ac:dyDescent="0.25">
      <c r="A7" s="22"/>
      <c r="B7" s="25" t="s">
        <v>156</v>
      </c>
      <c r="C7" s="25"/>
      <c r="D7" s="25"/>
      <c r="E7" s="25"/>
      <c r="F7" s="25"/>
      <c r="G7" s="25"/>
      <c r="H7" s="22"/>
      <c r="I7" s="26"/>
    </row>
    <row r="8" spans="1:9" ht="24.95" customHeight="1" x14ac:dyDescent="0.25">
      <c r="A8" s="22"/>
      <c r="B8" s="25" t="s">
        <v>155</v>
      </c>
      <c r="C8" s="25"/>
      <c r="D8" s="25"/>
      <c r="E8" s="25"/>
      <c r="F8" s="25"/>
      <c r="G8" s="25"/>
      <c r="H8" s="22"/>
      <c r="I8" s="26"/>
    </row>
    <row r="9" spans="1:9" ht="24.95" customHeight="1" x14ac:dyDescent="0.25">
      <c r="A9" s="22"/>
      <c r="B9" s="25" t="s">
        <v>154</v>
      </c>
      <c r="C9" s="25"/>
      <c r="D9" s="25"/>
      <c r="E9" s="25"/>
      <c r="F9" s="25"/>
      <c r="G9" s="25"/>
      <c r="H9" s="22"/>
      <c r="I9" s="26"/>
    </row>
    <row r="10" spans="1:9" ht="24.95" customHeight="1" x14ac:dyDescent="0.25">
      <c r="A10" s="22"/>
      <c r="B10" s="25" t="s">
        <v>160</v>
      </c>
      <c r="C10" s="25"/>
      <c r="D10" s="25"/>
      <c r="E10" s="25"/>
      <c r="F10" s="25"/>
      <c r="G10" s="25"/>
      <c r="H10" s="22"/>
      <c r="I10" s="26"/>
    </row>
    <row r="11" spans="1:9" ht="24.95" customHeight="1" x14ac:dyDescent="0.25">
      <c r="A11" s="22"/>
      <c r="B11" s="22"/>
      <c r="C11" s="22"/>
      <c r="D11" s="22"/>
      <c r="E11" s="22"/>
      <c r="F11" s="22"/>
      <c r="G11" s="22"/>
      <c r="H11" s="22"/>
      <c r="I11" s="26"/>
    </row>
    <row r="12" spans="1:9" ht="24.95" customHeight="1" x14ac:dyDescent="0.25">
      <c r="A12" s="26"/>
      <c r="B12" s="26"/>
      <c r="C12" s="26"/>
      <c r="D12" s="26"/>
      <c r="E12" s="26"/>
      <c r="F12" s="26"/>
      <c r="G12" s="26"/>
      <c r="H12" s="26"/>
      <c r="I12" s="26"/>
    </row>
    <row r="13" spans="1:9" ht="24.95" customHeight="1" x14ac:dyDescent="0.25">
      <c r="A13" s="26"/>
      <c r="B13" s="26"/>
      <c r="C13" s="26"/>
      <c r="D13" s="26"/>
      <c r="E13" s="26"/>
      <c r="F13" s="26"/>
      <c r="G13" s="26"/>
      <c r="H13" s="26"/>
      <c r="I13" s="26"/>
    </row>
    <row r="14" spans="1:9" ht="24.95" customHeight="1" x14ac:dyDescent="0.25">
      <c r="A14" s="26"/>
      <c r="B14" s="26"/>
      <c r="C14" s="26"/>
      <c r="D14" s="26"/>
      <c r="E14" s="26"/>
      <c r="F14" s="26"/>
      <c r="G14" s="26"/>
      <c r="H14" s="26"/>
      <c r="I14" s="26"/>
    </row>
    <row r="15" spans="1:9" ht="24.95" customHeight="1" x14ac:dyDescent="0.25">
      <c r="A15" s="26"/>
      <c r="B15" s="26"/>
      <c r="C15" s="26"/>
      <c r="D15" s="26"/>
      <c r="E15" s="26"/>
      <c r="F15" s="26"/>
      <c r="G15" s="26"/>
      <c r="H15" s="26"/>
      <c r="I15" s="26"/>
    </row>
    <row r="16" spans="1:9" ht="24.95" customHeight="1" x14ac:dyDescent="0.25">
      <c r="A16" s="26"/>
      <c r="B16" s="26"/>
      <c r="C16" s="26"/>
      <c r="D16" s="26"/>
      <c r="E16" s="26"/>
      <c r="F16" s="26"/>
      <c r="G16" s="26"/>
      <c r="H16" s="26"/>
      <c r="I16" s="26"/>
    </row>
    <row r="17" spans="1:9" ht="24.95" customHeight="1" x14ac:dyDescent="0.25">
      <c r="A17" s="26"/>
      <c r="B17" s="26"/>
      <c r="C17" s="26"/>
      <c r="D17" s="26"/>
      <c r="E17" s="26"/>
      <c r="F17" s="26"/>
      <c r="G17" s="26"/>
      <c r="H17" s="26"/>
      <c r="I17" s="26"/>
    </row>
    <row r="18" spans="1:9" ht="24.95" customHeight="1" x14ac:dyDescent="0.25">
      <c r="A18" s="26"/>
      <c r="B18" s="26"/>
      <c r="C18" s="26"/>
      <c r="D18" s="26"/>
      <c r="E18" s="26"/>
      <c r="F18" s="26"/>
      <c r="G18" s="26"/>
      <c r="H18" s="26"/>
      <c r="I18" s="26"/>
    </row>
    <row r="19" spans="1:9" ht="24.95" customHeight="1" x14ac:dyDescent="0.25">
      <c r="A19" s="26"/>
      <c r="B19" s="26"/>
      <c r="C19" s="26"/>
      <c r="D19" s="26"/>
      <c r="E19" s="26"/>
      <c r="F19" s="26"/>
      <c r="G19" s="26"/>
      <c r="H19" s="26"/>
      <c r="I19" s="26"/>
    </row>
    <row r="20" spans="1:9" ht="24.95" customHeight="1" x14ac:dyDescent="0.25">
      <c r="A20" s="26"/>
      <c r="B20" s="26"/>
      <c r="C20" s="26"/>
      <c r="D20" s="26"/>
      <c r="E20" s="26"/>
      <c r="F20" s="26"/>
      <c r="G20" s="26"/>
      <c r="H20" s="26"/>
      <c r="I20" s="26"/>
    </row>
    <row r="21" spans="1:9" ht="24.95" customHeight="1" x14ac:dyDescent="0.25">
      <c r="A21" s="26"/>
      <c r="B21" s="26"/>
      <c r="C21" s="26"/>
      <c r="D21" s="26"/>
      <c r="E21" s="26"/>
      <c r="F21" s="26"/>
      <c r="G21" s="26"/>
      <c r="H21" s="26"/>
      <c r="I21" s="26"/>
    </row>
    <row r="22" spans="1:9" ht="24.95" customHeight="1" x14ac:dyDescent="0.25">
      <c r="A22" s="26"/>
      <c r="B22" s="26"/>
      <c r="C22" s="26"/>
      <c r="D22" s="26"/>
      <c r="E22" s="26"/>
      <c r="F22" s="26"/>
      <c r="G22" s="26"/>
      <c r="H22" s="26"/>
      <c r="I22" s="26"/>
    </row>
    <row r="23" spans="1:9" ht="24.95" customHeight="1" x14ac:dyDescent="0.25">
      <c r="A23" s="26"/>
      <c r="B23" s="26"/>
      <c r="C23" s="26"/>
      <c r="D23" s="26"/>
      <c r="E23" s="26"/>
      <c r="F23" s="26"/>
      <c r="G23" s="26"/>
      <c r="H23" s="26"/>
      <c r="I23" s="26"/>
    </row>
    <row r="24" spans="1:9" ht="24.95" customHeight="1" x14ac:dyDescent="0.25">
      <c r="A24" s="26"/>
      <c r="B24" s="26"/>
      <c r="C24" s="26"/>
      <c r="D24" s="26"/>
      <c r="E24" s="26"/>
      <c r="F24" s="26"/>
      <c r="G24" s="26"/>
      <c r="H24" s="26"/>
      <c r="I24" s="26"/>
    </row>
    <row r="25" spans="1:9" ht="24.95" customHeight="1" x14ac:dyDescent="0.25">
      <c r="A25" s="26"/>
      <c r="B25" s="26"/>
      <c r="C25" s="26"/>
      <c r="D25" s="26"/>
      <c r="E25" s="26"/>
      <c r="F25" s="26"/>
      <c r="G25" s="26"/>
      <c r="H25" s="26"/>
      <c r="I25" s="26"/>
    </row>
    <row r="26" spans="1:9" ht="24.95" customHeight="1" x14ac:dyDescent="0.25">
      <c r="A26" s="26"/>
      <c r="B26" s="26"/>
      <c r="C26" s="26"/>
      <c r="D26" s="26"/>
      <c r="E26" s="26"/>
      <c r="F26" s="26"/>
      <c r="G26" s="26"/>
      <c r="H26" s="26"/>
      <c r="I26" s="26"/>
    </row>
    <row r="27" spans="1:9" ht="24.95" customHeight="1" x14ac:dyDescent="0.25">
      <c r="A27" s="26"/>
      <c r="B27" s="26"/>
      <c r="C27" s="26"/>
      <c r="D27" s="26"/>
      <c r="E27" s="26"/>
      <c r="F27" s="26"/>
      <c r="G27" s="26"/>
      <c r="H27" s="26"/>
      <c r="I27" s="26"/>
    </row>
    <row r="28" spans="1:9" ht="24.95" customHeight="1" x14ac:dyDescent="0.25">
      <c r="A28" s="26"/>
      <c r="B28" s="26"/>
      <c r="C28" s="26"/>
      <c r="D28" s="26"/>
      <c r="E28" s="26"/>
      <c r="F28" s="26"/>
      <c r="G28" s="26"/>
      <c r="H28" s="26"/>
      <c r="I28" s="26"/>
    </row>
    <row r="29" spans="1:9" ht="24.95" customHeight="1" x14ac:dyDescent="0.25">
      <c r="A29" s="26"/>
      <c r="B29" s="26"/>
      <c r="C29" s="26"/>
      <c r="D29" s="26"/>
      <c r="E29" s="26"/>
      <c r="F29" s="26"/>
      <c r="G29" s="26"/>
      <c r="H29" s="26"/>
      <c r="I29" s="26"/>
    </row>
  </sheetData>
  <mergeCells count="7">
    <mergeCell ref="B9:G9"/>
    <mergeCell ref="B10:G10"/>
    <mergeCell ref="B2:G2"/>
    <mergeCell ref="B4:G4"/>
    <mergeCell ref="B6:G6"/>
    <mergeCell ref="B7:G7"/>
    <mergeCell ref="B8:G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72E6-9D20-4E9C-8A4F-64087E49B17E}">
  <dimension ref="A1:C21"/>
  <sheetViews>
    <sheetView zoomScale="205" zoomScaleNormal="205" workbookViewId="0">
      <selection activeCell="H10" sqref="H10"/>
    </sheetView>
  </sheetViews>
  <sheetFormatPr defaultRowHeight="15" x14ac:dyDescent="0.25"/>
  <cols>
    <col min="1" max="1" width="32.7109375" bestFit="1" customWidth="1"/>
    <col min="2" max="2" width="31.42578125" style="6" bestFit="1" customWidth="1"/>
    <col min="8" max="8" width="31.42578125" bestFit="1" customWidth="1"/>
  </cols>
  <sheetData>
    <row r="1" spans="1:3" x14ac:dyDescent="0.25">
      <c r="A1" s="28" t="s">
        <v>9</v>
      </c>
      <c r="B1" s="28" t="s">
        <v>10</v>
      </c>
      <c r="C1" s="28" t="s">
        <v>11</v>
      </c>
    </row>
    <row r="2" spans="1:3" x14ac:dyDescent="0.25">
      <c r="A2" t="s">
        <v>12</v>
      </c>
      <c r="B2" s="5">
        <v>7.0000000000000007E-2</v>
      </c>
      <c r="C2" t="s">
        <v>13</v>
      </c>
    </row>
    <row r="3" spans="1:3" x14ac:dyDescent="0.25">
      <c r="A3" t="s">
        <v>14</v>
      </c>
      <c r="B3" s="9">
        <v>0.44650000000000001</v>
      </c>
      <c r="C3" t="s">
        <v>91</v>
      </c>
    </row>
    <row r="4" spans="1:3" x14ac:dyDescent="0.25">
      <c r="A4" t="s">
        <v>15</v>
      </c>
      <c r="B4" s="9">
        <v>0.18229999999999999</v>
      </c>
      <c r="C4" t="s">
        <v>92</v>
      </c>
    </row>
    <row r="5" spans="1:3" x14ac:dyDescent="0.25">
      <c r="A5" t="s">
        <v>93</v>
      </c>
      <c r="B5" s="9">
        <v>9.0999999999999998E-2</v>
      </c>
      <c r="C5" t="s">
        <v>94</v>
      </c>
    </row>
    <row r="6" spans="1:3" x14ac:dyDescent="0.25">
      <c r="A6" t="s">
        <v>95</v>
      </c>
      <c r="B6" s="9">
        <v>0.18099999999999999</v>
      </c>
      <c r="C6" t="s">
        <v>96</v>
      </c>
    </row>
    <row r="7" spans="1:3" x14ac:dyDescent="0.25">
      <c r="A7" t="s">
        <v>98</v>
      </c>
      <c r="B7" s="5">
        <v>0.01</v>
      </c>
      <c r="C7" t="s">
        <v>99</v>
      </c>
    </row>
    <row r="8" spans="1:3" x14ac:dyDescent="0.25">
      <c r="A8" t="s">
        <v>100</v>
      </c>
      <c r="B8" s="9">
        <v>8.4199999999999997E-2</v>
      </c>
      <c r="C8" t="s">
        <v>101</v>
      </c>
    </row>
    <row r="9" spans="1:3" x14ac:dyDescent="0.25">
      <c r="A9" t="s">
        <v>120</v>
      </c>
      <c r="B9" s="20">
        <v>2.5000000000000001E-2</v>
      </c>
      <c r="C9" t="s">
        <v>121</v>
      </c>
    </row>
    <row r="10" spans="1:3" x14ac:dyDescent="0.25">
      <c r="A10" t="s">
        <v>122</v>
      </c>
      <c r="B10" s="12">
        <v>18315000000</v>
      </c>
      <c r="C10" t="s">
        <v>125</v>
      </c>
    </row>
    <row r="11" spans="1:3" x14ac:dyDescent="0.25">
      <c r="A11" t="s">
        <v>123</v>
      </c>
      <c r="B11" s="12">
        <v>51630000000</v>
      </c>
      <c r="C11" t="s">
        <v>126</v>
      </c>
    </row>
    <row r="12" spans="1:3" x14ac:dyDescent="0.25">
      <c r="A12" t="s">
        <v>124</v>
      </c>
      <c r="B12" s="11">
        <v>7469</v>
      </c>
      <c r="C12" t="s">
        <v>127</v>
      </c>
    </row>
    <row r="14" spans="1:3" x14ac:dyDescent="0.25">
      <c r="A14" t="s">
        <v>102</v>
      </c>
      <c r="B14"/>
    </row>
    <row r="15" spans="1:3" x14ac:dyDescent="0.25">
      <c r="A15" t="s">
        <v>103</v>
      </c>
      <c r="B15" t="s">
        <v>110</v>
      </c>
      <c r="C15" t="s">
        <v>113</v>
      </c>
    </row>
    <row r="16" spans="1:3" x14ac:dyDescent="0.25">
      <c r="A16" t="s">
        <v>104</v>
      </c>
      <c r="B16" t="s">
        <v>111</v>
      </c>
      <c r="C16" t="s">
        <v>114</v>
      </c>
    </row>
    <row r="17" spans="1:3" x14ac:dyDescent="0.25">
      <c r="A17" t="s">
        <v>105</v>
      </c>
      <c r="B17" t="s">
        <v>112</v>
      </c>
      <c r="C17" t="s">
        <v>115</v>
      </c>
    </row>
    <row r="18" spans="1:3" x14ac:dyDescent="0.25">
      <c r="A18" t="s">
        <v>106</v>
      </c>
      <c r="B18" t="s">
        <v>116</v>
      </c>
      <c r="C18">
        <v>8.5</v>
      </c>
    </row>
    <row r="19" spans="1:3" x14ac:dyDescent="0.25">
      <c r="A19" t="s">
        <v>107</v>
      </c>
      <c r="B19" t="s">
        <v>119</v>
      </c>
      <c r="C19">
        <v>3.5</v>
      </c>
    </row>
    <row r="20" spans="1:3" x14ac:dyDescent="0.25">
      <c r="A20" t="s">
        <v>108</v>
      </c>
      <c r="B20" t="s">
        <v>109</v>
      </c>
      <c r="C20" s="10">
        <v>0.182</v>
      </c>
    </row>
    <row r="21" spans="1:3" x14ac:dyDescent="0.25">
      <c r="A21" t="s">
        <v>117</v>
      </c>
      <c r="B21"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E36A-7ABB-40AF-B997-814089A1B1DD}">
  <dimension ref="A1:D20"/>
  <sheetViews>
    <sheetView zoomScale="190" zoomScaleNormal="190" workbookViewId="0">
      <selection activeCell="G12" sqref="G12"/>
    </sheetView>
  </sheetViews>
  <sheetFormatPr defaultRowHeight="15" x14ac:dyDescent="0.25"/>
  <cols>
    <col min="1" max="1" width="43.140625" bestFit="1" customWidth="1"/>
    <col min="2" max="4" width="12.7109375" bestFit="1" customWidth="1"/>
  </cols>
  <sheetData>
    <row r="1" spans="1:4" x14ac:dyDescent="0.25">
      <c r="A1" s="1" t="s">
        <v>16</v>
      </c>
      <c r="B1" s="1">
        <v>2024</v>
      </c>
      <c r="C1" s="1">
        <v>2023</v>
      </c>
      <c r="D1" s="1">
        <v>2022</v>
      </c>
    </row>
    <row r="2" spans="1:4" x14ac:dyDescent="0.25">
      <c r="A2" s="2" t="s">
        <v>17</v>
      </c>
      <c r="B2" s="7">
        <v>64773</v>
      </c>
      <c r="C2" s="7">
        <v>64699</v>
      </c>
      <c r="D2" s="7">
        <v>72732</v>
      </c>
    </row>
    <row r="3" spans="1:4" x14ac:dyDescent="0.25">
      <c r="A3" s="2" t="s">
        <v>18</v>
      </c>
      <c r="B3" s="7">
        <v>180349</v>
      </c>
      <c r="C3" s="7">
        <v>147216</v>
      </c>
      <c r="D3" s="7">
        <v>125538</v>
      </c>
    </row>
    <row r="4" spans="1:4" x14ac:dyDescent="0.25">
      <c r="A4" s="2" t="s">
        <v>0</v>
      </c>
      <c r="B4" s="7">
        <v>245122</v>
      </c>
      <c r="C4" s="7">
        <v>211915</v>
      </c>
      <c r="D4" s="7">
        <v>198270</v>
      </c>
    </row>
    <row r="5" spans="1:4" x14ac:dyDescent="0.25">
      <c r="A5" s="2" t="s">
        <v>19</v>
      </c>
      <c r="B5" s="7">
        <v>15272</v>
      </c>
      <c r="C5" s="7">
        <v>17804</v>
      </c>
      <c r="D5" s="7">
        <v>19064</v>
      </c>
    </row>
    <row r="6" spans="1:4" x14ac:dyDescent="0.25">
      <c r="A6" t="s">
        <v>20</v>
      </c>
      <c r="B6" s="8">
        <v>58842</v>
      </c>
      <c r="C6" s="8">
        <v>48059</v>
      </c>
      <c r="D6" s="8">
        <v>43586</v>
      </c>
    </row>
    <row r="7" spans="1:4" x14ac:dyDescent="0.25">
      <c r="A7" t="s">
        <v>21</v>
      </c>
      <c r="B7" s="8">
        <v>74114</v>
      </c>
      <c r="C7" s="8">
        <v>65863</v>
      </c>
      <c r="D7" s="8">
        <v>62650</v>
      </c>
    </row>
    <row r="8" spans="1:4" x14ac:dyDescent="0.25">
      <c r="A8" t="s">
        <v>22</v>
      </c>
      <c r="B8" s="8">
        <v>171008</v>
      </c>
      <c r="C8" s="8">
        <v>146052</v>
      </c>
      <c r="D8" s="8">
        <v>135620</v>
      </c>
    </row>
    <row r="9" spans="1:4" x14ac:dyDescent="0.25">
      <c r="A9" t="s">
        <v>23</v>
      </c>
      <c r="B9" s="8">
        <v>29510</v>
      </c>
      <c r="C9" s="8">
        <v>27195</v>
      </c>
      <c r="D9" s="8">
        <v>24512</v>
      </c>
    </row>
    <row r="10" spans="1:4" x14ac:dyDescent="0.25">
      <c r="A10" t="s">
        <v>24</v>
      </c>
      <c r="B10" s="8">
        <v>24456</v>
      </c>
      <c r="C10" s="8">
        <v>22759</v>
      </c>
      <c r="D10" s="8">
        <v>21825</v>
      </c>
    </row>
    <row r="11" spans="1:4" x14ac:dyDescent="0.25">
      <c r="A11" t="s">
        <v>25</v>
      </c>
      <c r="B11" s="8">
        <v>7609</v>
      </c>
      <c r="C11" s="8">
        <v>7575</v>
      </c>
      <c r="D11" s="8">
        <v>5900</v>
      </c>
    </row>
    <row r="12" spans="1:4" x14ac:dyDescent="0.25">
      <c r="A12" t="s">
        <v>1</v>
      </c>
      <c r="B12" s="8">
        <v>109433</v>
      </c>
      <c r="C12" s="8">
        <v>88523</v>
      </c>
      <c r="D12" s="8">
        <v>83383</v>
      </c>
    </row>
    <row r="13" spans="1:4" x14ac:dyDescent="0.25">
      <c r="A13" t="s">
        <v>26</v>
      </c>
      <c r="B13" s="8">
        <v>-1646</v>
      </c>
      <c r="C13" s="8">
        <v>788</v>
      </c>
      <c r="D13" s="8">
        <v>333</v>
      </c>
    </row>
    <row r="14" spans="1:4" x14ac:dyDescent="0.25">
      <c r="A14" t="s">
        <v>27</v>
      </c>
      <c r="B14" s="8">
        <v>107787</v>
      </c>
      <c r="C14" s="8">
        <v>89311</v>
      </c>
      <c r="D14" s="8">
        <v>83716</v>
      </c>
    </row>
    <row r="15" spans="1:4" x14ac:dyDescent="0.25">
      <c r="A15" t="s">
        <v>28</v>
      </c>
      <c r="B15" s="8">
        <v>19651</v>
      </c>
      <c r="C15" s="8">
        <v>16950</v>
      </c>
      <c r="D15" s="8">
        <v>10978</v>
      </c>
    </row>
    <row r="16" spans="1:4" x14ac:dyDescent="0.25">
      <c r="A16" t="s">
        <v>5</v>
      </c>
      <c r="B16" s="8">
        <v>88136</v>
      </c>
      <c r="C16" s="8">
        <v>72361</v>
      </c>
      <c r="D16" s="8">
        <v>72738</v>
      </c>
    </row>
    <row r="17" spans="1:4" x14ac:dyDescent="0.25">
      <c r="A17" t="s">
        <v>29</v>
      </c>
      <c r="B17" s="8">
        <v>11.86</v>
      </c>
      <c r="C17" s="8">
        <v>9.7200000000000006</v>
      </c>
      <c r="D17" s="8">
        <v>9.6999999999999993</v>
      </c>
    </row>
    <row r="18" spans="1:4" x14ac:dyDescent="0.25">
      <c r="A18" t="s">
        <v>30</v>
      </c>
      <c r="B18" s="8">
        <v>11.8</v>
      </c>
      <c r="C18" s="8">
        <v>9.68</v>
      </c>
      <c r="D18" s="8">
        <v>9.65</v>
      </c>
    </row>
    <row r="19" spans="1:4" x14ac:dyDescent="0.25">
      <c r="A19" t="s">
        <v>31</v>
      </c>
      <c r="B19" s="8">
        <v>7431</v>
      </c>
      <c r="C19" s="8">
        <v>7446</v>
      </c>
      <c r="D19" s="8">
        <v>7496</v>
      </c>
    </row>
    <row r="20" spans="1:4" x14ac:dyDescent="0.25">
      <c r="A20" t="s">
        <v>32</v>
      </c>
      <c r="B20" s="8">
        <v>7469</v>
      </c>
      <c r="C20" s="8">
        <v>7472</v>
      </c>
      <c r="D20" s="8">
        <v>7540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C4836-C8FB-48FB-BAC3-1372E797B49D}">
  <dimension ref="A1:C37"/>
  <sheetViews>
    <sheetView zoomScale="160" zoomScaleNormal="160" workbookViewId="0">
      <selection activeCell="C19" sqref="C19"/>
    </sheetView>
  </sheetViews>
  <sheetFormatPr defaultRowHeight="15" x14ac:dyDescent="0.25"/>
  <cols>
    <col min="1" max="1" width="52.85546875" bestFit="1" customWidth="1"/>
    <col min="2" max="3" width="12.85546875" bestFit="1" customWidth="1"/>
  </cols>
  <sheetData>
    <row r="1" spans="1:3" x14ac:dyDescent="0.25">
      <c r="A1" s="1" t="s">
        <v>16</v>
      </c>
      <c r="B1" s="1">
        <v>2024</v>
      </c>
      <c r="C1" s="1">
        <v>2023</v>
      </c>
    </row>
    <row r="2" spans="1:3" x14ac:dyDescent="0.25">
      <c r="A2" s="2" t="s">
        <v>6</v>
      </c>
      <c r="B2" s="7">
        <v>18315</v>
      </c>
      <c r="C2" s="7">
        <v>34704</v>
      </c>
    </row>
    <row r="3" spans="1:3" x14ac:dyDescent="0.25">
      <c r="A3" s="2" t="s">
        <v>33</v>
      </c>
      <c r="B3" s="7">
        <v>57228</v>
      </c>
      <c r="C3" s="7">
        <v>76558</v>
      </c>
    </row>
    <row r="4" spans="1:3" x14ac:dyDescent="0.25">
      <c r="A4" s="2" t="s">
        <v>34</v>
      </c>
      <c r="B4" s="7">
        <v>75543</v>
      </c>
      <c r="C4" s="7">
        <v>111262</v>
      </c>
    </row>
    <row r="5" spans="1:3" x14ac:dyDescent="0.25">
      <c r="A5" s="2" t="s">
        <v>35</v>
      </c>
      <c r="B5" s="7">
        <v>56924</v>
      </c>
      <c r="C5" s="7">
        <v>48688</v>
      </c>
    </row>
    <row r="6" spans="1:3" x14ac:dyDescent="0.25">
      <c r="A6" t="s">
        <v>36</v>
      </c>
      <c r="B6" s="8">
        <v>1246</v>
      </c>
      <c r="C6" s="8">
        <v>2500</v>
      </c>
    </row>
    <row r="7" spans="1:3" x14ac:dyDescent="0.25">
      <c r="A7" t="s">
        <v>37</v>
      </c>
      <c r="B7" s="8">
        <v>26021</v>
      </c>
      <c r="C7" s="8">
        <v>21807</v>
      </c>
    </row>
    <row r="8" spans="1:3" x14ac:dyDescent="0.25">
      <c r="A8" t="s">
        <v>38</v>
      </c>
      <c r="B8" s="8">
        <v>159734</v>
      </c>
      <c r="C8" s="8">
        <v>184257</v>
      </c>
    </row>
    <row r="9" spans="1:3" x14ac:dyDescent="0.25">
      <c r="A9" t="s">
        <v>39</v>
      </c>
      <c r="B9" s="8">
        <v>135591</v>
      </c>
      <c r="C9" s="8">
        <v>95641</v>
      </c>
    </row>
    <row r="10" spans="1:3" x14ac:dyDescent="0.25">
      <c r="A10" t="s">
        <v>40</v>
      </c>
      <c r="B10" s="8">
        <v>18961</v>
      </c>
      <c r="C10" s="8">
        <v>14346</v>
      </c>
    </row>
    <row r="11" spans="1:3" x14ac:dyDescent="0.25">
      <c r="A11" t="s">
        <v>41</v>
      </c>
      <c r="B11" s="8">
        <v>14600</v>
      </c>
      <c r="C11" s="8">
        <v>9879</v>
      </c>
    </row>
    <row r="12" spans="1:3" x14ac:dyDescent="0.25">
      <c r="A12" t="s">
        <v>42</v>
      </c>
      <c r="B12" s="8">
        <v>119220</v>
      </c>
      <c r="C12" s="8">
        <v>67886</v>
      </c>
    </row>
    <row r="13" spans="1:3" x14ac:dyDescent="0.25">
      <c r="A13" t="s">
        <v>43</v>
      </c>
      <c r="B13" s="8">
        <v>27597</v>
      </c>
      <c r="C13" s="8">
        <v>9366</v>
      </c>
    </row>
    <row r="14" spans="1:3" x14ac:dyDescent="0.25">
      <c r="A14" t="s">
        <v>44</v>
      </c>
      <c r="B14" s="8">
        <v>36460</v>
      </c>
      <c r="C14" s="8">
        <v>30601</v>
      </c>
    </row>
    <row r="15" spans="1:3" x14ac:dyDescent="0.25">
      <c r="A15" t="s">
        <v>7</v>
      </c>
      <c r="B15" s="8">
        <v>512163</v>
      </c>
      <c r="C15" s="8">
        <v>411976</v>
      </c>
    </row>
    <row r="16" spans="1:3" x14ac:dyDescent="0.25">
      <c r="B16" s="8"/>
      <c r="C16" s="8"/>
    </row>
    <row r="17" spans="1:3" x14ac:dyDescent="0.25">
      <c r="A17" t="s">
        <v>45</v>
      </c>
      <c r="B17" s="8">
        <v>21996</v>
      </c>
      <c r="C17" s="8">
        <v>18095</v>
      </c>
    </row>
    <row r="18" spans="1:3" x14ac:dyDescent="0.25">
      <c r="A18" t="s">
        <v>46</v>
      </c>
      <c r="B18" s="8">
        <v>6693</v>
      </c>
      <c r="C18" s="8">
        <v>0</v>
      </c>
    </row>
    <row r="19" spans="1:3" x14ac:dyDescent="0.25">
      <c r="A19" t="s">
        <v>47</v>
      </c>
      <c r="B19" s="8">
        <v>2249</v>
      </c>
      <c r="C19" s="8">
        <v>5247</v>
      </c>
    </row>
    <row r="20" spans="1:3" x14ac:dyDescent="0.25">
      <c r="A20" t="s">
        <v>48</v>
      </c>
      <c r="B20" s="8">
        <v>12564</v>
      </c>
      <c r="C20" s="8">
        <v>11009</v>
      </c>
    </row>
    <row r="21" spans="1:3" x14ac:dyDescent="0.25">
      <c r="A21" t="s">
        <v>49</v>
      </c>
      <c r="B21" s="8">
        <v>5017</v>
      </c>
      <c r="C21" s="8">
        <v>4152</v>
      </c>
    </row>
    <row r="22" spans="1:3" x14ac:dyDescent="0.25">
      <c r="A22" t="s">
        <v>50</v>
      </c>
      <c r="B22" s="8">
        <v>57582</v>
      </c>
      <c r="C22" s="8">
        <v>50901</v>
      </c>
    </row>
    <row r="23" spans="1:3" x14ac:dyDescent="0.25">
      <c r="A23" t="s">
        <v>51</v>
      </c>
      <c r="B23" s="8">
        <v>19185</v>
      </c>
      <c r="C23" s="8">
        <v>14745</v>
      </c>
    </row>
    <row r="24" spans="1:3" x14ac:dyDescent="0.25">
      <c r="A24" t="s">
        <v>52</v>
      </c>
      <c r="B24" s="8">
        <v>125286</v>
      </c>
      <c r="C24" s="8">
        <v>104149</v>
      </c>
    </row>
    <row r="25" spans="1:3" x14ac:dyDescent="0.25">
      <c r="A25" t="s">
        <v>53</v>
      </c>
      <c r="B25" s="8">
        <v>42688</v>
      </c>
      <c r="C25" s="8">
        <v>41990</v>
      </c>
    </row>
    <row r="26" spans="1:3" x14ac:dyDescent="0.25">
      <c r="A26" t="s">
        <v>54</v>
      </c>
      <c r="B26" s="8">
        <v>27931</v>
      </c>
      <c r="C26" s="8">
        <v>25560</v>
      </c>
    </row>
    <row r="27" spans="1:3" x14ac:dyDescent="0.25">
      <c r="A27" t="s">
        <v>55</v>
      </c>
      <c r="B27" s="8">
        <v>2602</v>
      </c>
      <c r="C27" s="8">
        <v>2912</v>
      </c>
    </row>
    <row r="28" spans="1:3" x14ac:dyDescent="0.25">
      <c r="A28" t="s">
        <v>56</v>
      </c>
      <c r="B28" s="8">
        <v>2618</v>
      </c>
      <c r="C28" s="8">
        <v>433</v>
      </c>
    </row>
    <row r="29" spans="1:3" x14ac:dyDescent="0.25">
      <c r="A29" t="s">
        <v>57</v>
      </c>
      <c r="B29" s="8">
        <v>15497</v>
      </c>
      <c r="C29" s="8">
        <v>12728</v>
      </c>
    </row>
    <row r="30" spans="1:3" x14ac:dyDescent="0.25">
      <c r="A30" t="s">
        <v>58</v>
      </c>
      <c r="B30" s="8">
        <v>27064</v>
      </c>
      <c r="C30" s="8">
        <v>17981</v>
      </c>
    </row>
    <row r="31" spans="1:3" x14ac:dyDescent="0.25">
      <c r="A31" t="s">
        <v>8</v>
      </c>
      <c r="B31" s="8">
        <v>243686</v>
      </c>
      <c r="C31" s="8">
        <v>205753</v>
      </c>
    </row>
    <row r="32" spans="1:3" x14ac:dyDescent="0.25">
      <c r="B32" s="8"/>
      <c r="C32" s="8"/>
    </row>
    <row r="33" spans="1:3" x14ac:dyDescent="0.25">
      <c r="A33" t="s">
        <v>59</v>
      </c>
      <c r="B33" s="8">
        <v>100923</v>
      </c>
      <c r="C33" s="8">
        <v>93718</v>
      </c>
    </row>
    <row r="34" spans="1:3" x14ac:dyDescent="0.25">
      <c r="A34" t="s">
        <v>60</v>
      </c>
      <c r="B34" s="8">
        <v>173144</v>
      </c>
      <c r="C34" s="8">
        <v>118848</v>
      </c>
    </row>
    <row r="35" spans="1:3" x14ac:dyDescent="0.25">
      <c r="A35" t="s">
        <v>61</v>
      </c>
      <c r="B35" s="8">
        <v>-5590</v>
      </c>
      <c r="C35" s="8">
        <v>-6343</v>
      </c>
    </row>
    <row r="36" spans="1:3" x14ac:dyDescent="0.25">
      <c r="A36" t="s">
        <v>62</v>
      </c>
      <c r="B36" s="8">
        <v>268477</v>
      </c>
      <c r="C36" s="8">
        <v>206223</v>
      </c>
    </row>
    <row r="37" spans="1:3" x14ac:dyDescent="0.25">
      <c r="A37" t="s">
        <v>63</v>
      </c>
      <c r="B37" s="8">
        <v>512163</v>
      </c>
      <c r="C37" s="8">
        <v>411976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7435-4587-452C-8518-C9DF7E8ECD6F}">
  <dimension ref="A1:D38"/>
  <sheetViews>
    <sheetView zoomScale="145" zoomScaleNormal="145" workbookViewId="0">
      <selection activeCell="K18" sqref="K18"/>
    </sheetView>
  </sheetViews>
  <sheetFormatPr defaultRowHeight="15" x14ac:dyDescent="0.25"/>
  <cols>
    <col min="1" max="1" width="42.85546875" bestFit="1" customWidth="1"/>
    <col min="2" max="4" width="7.85546875" bestFit="1" customWidth="1"/>
  </cols>
  <sheetData>
    <row r="1" spans="1:4" ht="33" customHeight="1" x14ac:dyDescent="0.25">
      <c r="A1" s="1" t="s">
        <v>16</v>
      </c>
      <c r="B1" s="1">
        <v>2024</v>
      </c>
      <c r="C1" s="1">
        <v>2023</v>
      </c>
      <c r="D1" s="1">
        <v>2022</v>
      </c>
    </row>
    <row r="2" spans="1:4" x14ac:dyDescent="0.25">
      <c r="A2" s="2" t="s">
        <v>5</v>
      </c>
      <c r="B2" s="3">
        <v>88136</v>
      </c>
      <c r="C2" s="3">
        <v>72361</v>
      </c>
      <c r="D2" s="3">
        <v>72738</v>
      </c>
    </row>
    <row r="3" spans="1:4" x14ac:dyDescent="0.25">
      <c r="A3" s="2" t="s">
        <v>64</v>
      </c>
      <c r="B3" s="3">
        <v>22287</v>
      </c>
      <c r="C3" s="3">
        <v>13861</v>
      </c>
      <c r="D3" s="3">
        <v>14460</v>
      </c>
    </row>
    <row r="4" spans="1:4" x14ac:dyDescent="0.25">
      <c r="A4" s="2" t="s">
        <v>65</v>
      </c>
      <c r="B4" s="3">
        <v>10734</v>
      </c>
      <c r="C4" s="3">
        <v>9611</v>
      </c>
      <c r="D4" s="3">
        <v>7502</v>
      </c>
    </row>
    <row r="5" spans="1:4" x14ac:dyDescent="0.25">
      <c r="A5" s="2" t="s">
        <v>66</v>
      </c>
      <c r="B5" s="3">
        <v>305</v>
      </c>
      <c r="C5" s="3">
        <v>196</v>
      </c>
      <c r="D5" s="3">
        <v>-409</v>
      </c>
    </row>
    <row r="6" spans="1:4" x14ac:dyDescent="0.25">
      <c r="A6" t="s">
        <v>56</v>
      </c>
      <c r="B6">
        <v>-4738</v>
      </c>
      <c r="C6">
        <v>-6059</v>
      </c>
      <c r="D6">
        <v>-5702</v>
      </c>
    </row>
    <row r="7" spans="1:4" x14ac:dyDescent="0.25">
      <c r="A7" t="s">
        <v>67</v>
      </c>
      <c r="B7">
        <v>-7191</v>
      </c>
      <c r="C7">
        <v>-4087</v>
      </c>
      <c r="D7">
        <v>-6834</v>
      </c>
    </row>
    <row r="8" spans="1:4" x14ac:dyDescent="0.25">
      <c r="A8" t="s">
        <v>36</v>
      </c>
      <c r="B8">
        <v>1284</v>
      </c>
      <c r="C8">
        <v>1242</v>
      </c>
      <c r="D8">
        <v>-1123</v>
      </c>
    </row>
    <row r="9" spans="1:4" x14ac:dyDescent="0.25">
      <c r="A9" t="s">
        <v>37</v>
      </c>
      <c r="B9">
        <v>-1648</v>
      </c>
      <c r="C9">
        <v>-1991</v>
      </c>
      <c r="D9">
        <v>-709</v>
      </c>
    </row>
    <row r="10" spans="1:4" x14ac:dyDescent="0.25">
      <c r="A10" t="s">
        <v>68</v>
      </c>
      <c r="B10">
        <v>-6817</v>
      </c>
      <c r="C10">
        <v>-2833</v>
      </c>
      <c r="D10">
        <v>-2805</v>
      </c>
    </row>
    <row r="11" spans="1:4" x14ac:dyDescent="0.25">
      <c r="A11" t="s">
        <v>45</v>
      </c>
      <c r="B11">
        <v>3545</v>
      </c>
      <c r="C11">
        <v>-2721</v>
      </c>
      <c r="D11">
        <v>2943</v>
      </c>
    </row>
    <row r="12" spans="1:4" x14ac:dyDescent="0.25">
      <c r="A12" t="s">
        <v>69</v>
      </c>
      <c r="B12">
        <v>5348</v>
      </c>
      <c r="C12">
        <v>5535</v>
      </c>
      <c r="D12">
        <v>5109</v>
      </c>
    </row>
    <row r="13" spans="1:4" x14ac:dyDescent="0.25">
      <c r="A13" t="s">
        <v>70</v>
      </c>
      <c r="B13">
        <v>1687</v>
      </c>
      <c r="C13">
        <v>-358</v>
      </c>
      <c r="D13">
        <v>696</v>
      </c>
    </row>
    <row r="14" spans="1:4" x14ac:dyDescent="0.25">
      <c r="A14" t="s">
        <v>51</v>
      </c>
      <c r="B14">
        <v>4867</v>
      </c>
      <c r="C14">
        <v>2272</v>
      </c>
      <c r="D14">
        <v>2344</v>
      </c>
    </row>
    <row r="15" spans="1:4" x14ac:dyDescent="0.25">
      <c r="A15" t="s">
        <v>71</v>
      </c>
      <c r="B15">
        <v>749</v>
      </c>
      <c r="C15">
        <v>553</v>
      </c>
      <c r="D15">
        <v>825</v>
      </c>
    </row>
    <row r="16" spans="1:4" x14ac:dyDescent="0.25">
      <c r="A16" t="s">
        <v>72</v>
      </c>
      <c r="B16">
        <v>118548</v>
      </c>
      <c r="C16">
        <v>87582</v>
      </c>
      <c r="D16">
        <v>89035</v>
      </c>
    </row>
    <row r="18" spans="1:4" x14ac:dyDescent="0.25">
      <c r="A18" t="s">
        <v>73</v>
      </c>
      <c r="B18">
        <v>5250</v>
      </c>
      <c r="C18">
        <v>0</v>
      </c>
      <c r="D18">
        <v>0</v>
      </c>
    </row>
    <row r="19" spans="1:4" x14ac:dyDescent="0.25">
      <c r="A19" t="s">
        <v>74</v>
      </c>
      <c r="B19">
        <v>24395</v>
      </c>
      <c r="C19">
        <v>0</v>
      </c>
      <c r="D19">
        <v>0</v>
      </c>
    </row>
    <row r="20" spans="1:4" x14ac:dyDescent="0.25">
      <c r="A20" t="s">
        <v>75</v>
      </c>
      <c r="B20">
        <v>-29070</v>
      </c>
      <c r="C20">
        <v>-2750</v>
      </c>
      <c r="D20">
        <v>-9023</v>
      </c>
    </row>
    <row r="21" spans="1:4" x14ac:dyDescent="0.25">
      <c r="A21" t="s">
        <v>76</v>
      </c>
      <c r="B21">
        <v>2002</v>
      </c>
      <c r="C21">
        <v>1866</v>
      </c>
      <c r="D21">
        <v>1841</v>
      </c>
    </row>
    <row r="22" spans="1:4" x14ac:dyDescent="0.25">
      <c r="A22" t="s">
        <v>77</v>
      </c>
      <c r="B22">
        <v>-17254</v>
      </c>
      <c r="C22">
        <v>-22245</v>
      </c>
      <c r="D22">
        <v>-32696</v>
      </c>
    </row>
    <row r="23" spans="1:4" x14ac:dyDescent="0.25">
      <c r="A23" t="s">
        <v>78</v>
      </c>
      <c r="B23">
        <v>-21771</v>
      </c>
      <c r="C23">
        <v>-19800</v>
      </c>
      <c r="D23">
        <v>-18135</v>
      </c>
    </row>
    <row r="24" spans="1:4" x14ac:dyDescent="0.25">
      <c r="A24" t="s">
        <v>79</v>
      </c>
      <c r="B24">
        <v>-1309</v>
      </c>
      <c r="C24">
        <v>-1006</v>
      </c>
      <c r="D24">
        <v>-863</v>
      </c>
    </row>
    <row r="25" spans="1:4" x14ac:dyDescent="0.25">
      <c r="A25" t="s">
        <v>80</v>
      </c>
      <c r="B25">
        <v>-37757</v>
      </c>
      <c r="C25">
        <v>-43935</v>
      </c>
      <c r="D25">
        <v>-58876</v>
      </c>
    </row>
    <row r="27" spans="1:4" x14ac:dyDescent="0.25">
      <c r="A27" t="s">
        <v>97</v>
      </c>
      <c r="B27">
        <v>-44477</v>
      </c>
      <c r="C27">
        <v>-28107</v>
      </c>
      <c r="D27">
        <v>-23886</v>
      </c>
    </row>
    <row r="28" spans="1:4" x14ac:dyDescent="0.25">
      <c r="A28" t="s">
        <v>81</v>
      </c>
      <c r="B28">
        <v>-69132</v>
      </c>
      <c r="C28">
        <v>-1670</v>
      </c>
      <c r="D28">
        <v>-22038</v>
      </c>
    </row>
    <row r="29" spans="1:4" x14ac:dyDescent="0.25">
      <c r="A29" t="s">
        <v>82</v>
      </c>
      <c r="B29">
        <v>-17732</v>
      </c>
      <c r="C29">
        <v>-37651</v>
      </c>
      <c r="D29">
        <v>-26456</v>
      </c>
    </row>
    <row r="30" spans="1:4" x14ac:dyDescent="0.25">
      <c r="A30" t="s">
        <v>83</v>
      </c>
      <c r="B30">
        <v>24775</v>
      </c>
      <c r="C30">
        <v>33510</v>
      </c>
      <c r="D30">
        <v>16451</v>
      </c>
    </row>
    <row r="31" spans="1:4" x14ac:dyDescent="0.25">
      <c r="A31" t="s">
        <v>84</v>
      </c>
      <c r="B31">
        <v>10894</v>
      </c>
      <c r="C31">
        <v>14354</v>
      </c>
      <c r="D31">
        <v>28443</v>
      </c>
    </row>
    <row r="32" spans="1:4" x14ac:dyDescent="0.25">
      <c r="A32" t="s">
        <v>85</v>
      </c>
      <c r="B32">
        <v>-1298</v>
      </c>
      <c r="C32">
        <v>-3116</v>
      </c>
      <c r="D32">
        <v>-2825</v>
      </c>
    </row>
    <row r="33" spans="1:4" x14ac:dyDescent="0.25">
      <c r="A33" t="s">
        <v>86</v>
      </c>
      <c r="B33">
        <v>-96970</v>
      </c>
      <c r="C33">
        <v>-22680</v>
      </c>
      <c r="D33">
        <v>-30311</v>
      </c>
    </row>
    <row r="35" spans="1:4" x14ac:dyDescent="0.25">
      <c r="A35" t="s">
        <v>87</v>
      </c>
      <c r="B35">
        <v>-210</v>
      </c>
      <c r="C35">
        <v>-194</v>
      </c>
      <c r="D35">
        <v>-141</v>
      </c>
    </row>
    <row r="36" spans="1:4" x14ac:dyDescent="0.25">
      <c r="A36" t="s">
        <v>88</v>
      </c>
      <c r="B36">
        <v>-16389</v>
      </c>
      <c r="C36">
        <v>20773</v>
      </c>
      <c r="D36">
        <v>-293</v>
      </c>
    </row>
    <row r="37" spans="1:4" x14ac:dyDescent="0.25">
      <c r="A37" t="s">
        <v>89</v>
      </c>
      <c r="B37">
        <v>34704</v>
      </c>
      <c r="C37">
        <v>13931</v>
      </c>
      <c r="D37">
        <v>14224</v>
      </c>
    </row>
    <row r="38" spans="1:4" x14ac:dyDescent="0.25">
      <c r="A38" t="s">
        <v>90</v>
      </c>
      <c r="B38">
        <v>18315</v>
      </c>
      <c r="C38">
        <v>34704</v>
      </c>
      <c r="D38">
        <v>13931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D7C78-E467-422F-AD34-6C55125A1D4A}">
  <dimension ref="A1:H4"/>
  <sheetViews>
    <sheetView zoomScale="205" zoomScaleNormal="205" workbookViewId="0">
      <selection activeCell="A2" sqref="A2:A4"/>
    </sheetView>
  </sheetViews>
  <sheetFormatPr defaultRowHeight="15" x14ac:dyDescent="0.25"/>
  <cols>
    <col min="2" max="3" width="13.7109375" bestFit="1" customWidth="1"/>
    <col min="4" max="6" width="12.5703125" bestFit="1" customWidth="1"/>
    <col min="7" max="7" width="14.85546875" bestFit="1" customWidth="1"/>
  </cols>
  <sheetData>
    <row r="1" spans="1:8" x14ac:dyDescent="0.25">
      <c r="A1" s="28" t="s">
        <v>3</v>
      </c>
      <c r="B1" s="28" t="s">
        <v>4</v>
      </c>
      <c r="C1" s="28" t="s">
        <v>2</v>
      </c>
      <c r="D1" s="28" t="s">
        <v>128</v>
      </c>
      <c r="E1" s="28" t="s">
        <v>129</v>
      </c>
      <c r="F1" s="28" t="s">
        <v>130</v>
      </c>
      <c r="G1" s="28" t="s">
        <v>131</v>
      </c>
      <c r="H1" s="28" t="s">
        <v>132</v>
      </c>
    </row>
    <row r="2" spans="1:8" x14ac:dyDescent="0.25">
      <c r="A2" s="28">
        <v>2022</v>
      </c>
      <c r="B2" s="13">
        <v>198270</v>
      </c>
      <c r="C2" s="13">
        <v>83383</v>
      </c>
      <c r="D2" s="13">
        <v>72738</v>
      </c>
      <c r="E2" s="13">
        <v>14460</v>
      </c>
      <c r="F2" s="13">
        <v>23886</v>
      </c>
      <c r="G2" s="13">
        <v>1983</v>
      </c>
    </row>
    <row r="3" spans="1:8" x14ac:dyDescent="0.25">
      <c r="A3" s="28">
        <v>2023</v>
      </c>
      <c r="B3" s="13">
        <v>211915</v>
      </c>
      <c r="C3" s="13">
        <v>88523</v>
      </c>
      <c r="D3" s="13">
        <v>72361</v>
      </c>
      <c r="E3" s="13">
        <v>13861</v>
      </c>
      <c r="F3" s="13">
        <v>28107</v>
      </c>
      <c r="G3" s="13">
        <v>1951</v>
      </c>
    </row>
    <row r="4" spans="1:8" x14ac:dyDescent="0.25">
      <c r="A4" s="28">
        <v>2024</v>
      </c>
      <c r="B4" s="13">
        <v>245122</v>
      </c>
      <c r="C4" s="13">
        <v>109433</v>
      </c>
      <c r="D4" s="13">
        <v>88136</v>
      </c>
      <c r="E4" s="13">
        <v>22287</v>
      </c>
      <c r="F4" s="13">
        <v>44477</v>
      </c>
      <c r="G4" s="13">
        <v>2451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CBB58-3E4D-457C-A6B2-FD416834D17F}">
  <dimension ref="A1:H6"/>
  <sheetViews>
    <sheetView zoomScale="250" zoomScaleNormal="250" workbookViewId="0">
      <selection activeCell="A2" sqref="A2:A6"/>
    </sheetView>
  </sheetViews>
  <sheetFormatPr defaultRowHeight="15" x14ac:dyDescent="0.25"/>
  <cols>
    <col min="2" max="4" width="13" bestFit="1" customWidth="1"/>
    <col min="5" max="5" width="12.42578125" bestFit="1" customWidth="1"/>
    <col min="6" max="6" width="11.85546875" bestFit="1" customWidth="1"/>
    <col min="7" max="7" width="14.7109375" bestFit="1" customWidth="1"/>
    <col min="8" max="8" width="11.85546875" bestFit="1" customWidth="1"/>
  </cols>
  <sheetData>
    <row r="1" spans="1:8" x14ac:dyDescent="0.25">
      <c r="A1" s="28" t="s">
        <v>3</v>
      </c>
      <c r="B1" s="28" t="s">
        <v>4</v>
      </c>
      <c r="C1" s="28" t="s">
        <v>2</v>
      </c>
      <c r="D1" s="28" t="s">
        <v>133</v>
      </c>
      <c r="E1" s="28" t="s">
        <v>134</v>
      </c>
      <c r="F1" s="28" t="s">
        <v>130</v>
      </c>
      <c r="G1" s="28" t="s">
        <v>131</v>
      </c>
      <c r="H1" s="28" t="s">
        <v>135</v>
      </c>
    </row>
    <row r="2" spans="1:8" x14ac:dyDescent="0.25">
      <c r="A2" s="28">
        <v>2025</v>
      </c>
      <c r="B2" s="13">
        <f>'Historical Financials'!B4*(1+Assumptions!B2)</f>
        <v>262280.54000000004</v>
      </c>
      <c r="C2" s="13">
        <f>B2*Assumptions!B3</f>
        <v>117108.26111000002</v>
      </c>
      <c r="D2" s="13">
        <f>C2*(1-Assumptions!B4)</f>
        <v>95759.425109647011</v>
      </c>
      <c r="E2" s="13">
        <f>B2*Assumptions!B5</f>
        <v>23867.529140000002</v>
      </c>
      <c r="F2" s="13">
        <f>B2*Assumptions!B6</f>
        <v>47472.777740000005</v>
      </c>
      <c r="G2" s="13">
        <f>B2*Assumptions!B7</f>
        <v>2622.8054000000006</v>
      </c>
      <c r="H2" s="13">
        <f>D2+E2-F2-G2</f>
        <v>69531.371109647007</v>
      </c>
    </row>
    <row r="3" spans="1:8" x14ac:dyDescent="0.25">
      <c r="A3" s="28">
        <v>2026</v>
      </c>
      <c r="B3" s="13">
        <f>B2*(1+Assumptions!$B$2)</f>
        <v>280640.17780000006</v>
      </c>
      <c r="C3" s="13">
        <f>B3*Assumptions!$B$3</f>
        <v>125305.83938770003</v>
      </c>
      <c r="D3" s="13">
        <f>C3*(1-Assumptions!$B$4)</f>
        <v>102462.58486732232</v>
      </c>
      <c r="E3" s="13">
        <f>B3*Assumptions!$B$5</f>
        <v>25538.256179800006</v>
      </c>
      <c r="F3" s="13">
        <f>B3*Assumptions!$B$6</f>
        <v>50795.872181800012</v>
      </c>
      <c r="G3" s="13">
        <f>B3*Assumptions!$B$7</f>
        <v>2806.4017780000008</v>
      </c>
      <c r="H3" s="13">
        <f>D3+E3-F3-G3</f>
        <v>74398.567087322328</v>
      </c>
    </row>
    <row r="4" spans="1:8" x14ac:dyDescent="0.25">
      <c r="A4" s="28">
        <v>2027</v>
      </c>
      <c r="B4" s="13">
        <f>B3*(1+Assumptions!$B$2)</f>
        <v>300284.99024600006</v>
      </c>
      <c r="C4" s="13">
        <f>B4*Assumptions!$B$3</f>
        <v>134077.24814483902</v>
      </c>
      <c r="D4" s="13">
        <f>C4*(1-Assumptions!$B$4)</f>
        <v>109634.96580803486</v>
      </c>
      <c r="E4" s="13">
        <f>B4*Assumptions!$B$5</f>
        <v>27325.934112386003</v>
      </c>
      <c r="F4" s="13">
        <f>B4*Assumptions!$B$6</f>
        <v>54351.583234526006</v>
      </c>
      <c r="G4" s="13">
        <f>B4*Assumptions!$B$7</f>
        <v>3002.8499024600005</v>
      </c>
      <c r="H4" s="13">
        <f t="shared" ref="H4:H6" si="0">D4+E4-F4-G4</f>
        <v>79606.466783434851</v>
      </c>
    </row>
    <row r="5" spans="1:8" x14ac:dyDescent="0.25">
      <c r="A5" s="28">
        <v>2028</v>
      </c>
      <c r="B5" s="13">
        <f>B4*(1+Assumptions!$B$2)</f>
        <v>321304.93956322008</v>
      </c>
      <c r="C5" s="13">
        <f>B5*Assumptions!$B$3</f>
        <v>143462.65551497776</v>
      </c>
      <c r="D5" s="13">
        <f>C5*(1-Assumptions!$B$4)</f>
        <v>117309.41341459731</v>
      </c>
      <c r="E5" s="13">
        <f>B5*Assumptions!$B$5</f>
        <v>29238.749500253027</v>
      </c>
      <c r="F5" s="13">
        <f>B5*Assumptions!$B$6</f>
        <v>58156.194060942835</v>
      </c>
      <c r="G5" s="13">
        <f>B5*Assumptions!$B$7</f>
        <v>3213.0493956322007</v>
      </c>
      <c r="H5" s="13">
        <f t="shared" si="0"/>
        <v>85178.919458275312</v>
      </c>
    </row>
    <row r="6" spans="1:8" x14ac:dyDescent="0.25">
      <c r="A6" s="28">
        <v>2029</v>
      </c>
      <c r="B6" s="13">
        <f>B5*(1+Assumptions!$B$2)</f>
        <v>343796.28533264552</v>
      </c>
      <c r="C6" s="13">
        <f>B6*Assumptions!$B$3</f>
        <v>153505.04140102622</v>
      </c>
      <c r="D6" s="13">
        <f>C6*(1-Assumptions!$B$4)</f>
        <v>125521.07235361914</v>
      </c>
      <c r="E6" s="13">
        <f>B6*Assumptions!$B$5</f>
        <v>31285.461965270741</v>
      </c>
      <c r="F6" s="13">
        <f>B6*Assumptions!$B$6</f>
        <v>62227.127645208835</v>
      </c>
      <c r="G6" s="13">
        <f>B6*Assumptions!$B$7</f>
        <v>3437.9628533264554</v>
      </c>
      <c r="H6" s="13">
        <f t="shared" si="0"/>
        <v>91141.443820354572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DD7C8-FBD3-4C7F-B87E-34916D5BB17F}">
  <dimension ref="A1:D16"/>
  <sheetViews>
    <sheetView zoomScale="205" zoomScaleNormal="205" workbookViewId="0">
      <selection activeCell="F12" sqref="F12"/>
    </sheetView>
  </sheetViews>
  <sheetFormatPr defaultRowHeight="15" x14ac:dyDescent="0.25"/>
  <cols>
    <col min="2" max="2" width="11.5703125" bestFit="1" customWidth="1"/>
    <col min="3" max="3" width="15" bestFit="1" customWidth="1"/>
    <col min="4" max="4" width="15.7109375" bestFit="1" customWidth="1"/>
    <col min="9" max="9" width="15" bestFit="1" customWidth="1"/>
  </cols>
  <sheetData>
    <row r="1" spans="1:4" x14ac:dyDescent="0.25">
      <c r="A1" s="28" t="s">
        <v>3</v>
      </c>
      <c r="B1" s="28" t="s">
        <v>135</v>
      </c>
      <c r="C1" s="28" t="s">
        <v>136</v>
      </c>
      <c r="D1" s="28" t="s">
        <v>137</v>
      </c>
    </row>
    <row r="2" spans="1:4" x14ac:dyDescent="0.25">
      <c r="A2" s="28">
        <v>2025</v>
      </c>
      <c r="B2" s="13">
        <f>Forecast!H2</f>
        <v>69531.371109647007</v>
      </c>
      <c r="C2">
        <v>0.92589999999999995</v>
      </c>
      <c r="D2" s="13">
        <f>B2*C2</f>
        <v>64379.096510422161</v>
      </c>
    </row>
    <row r="3" spans="1:4" x14ac:dyDescent="0.25">
      <c r="A3" s="28">
        <v>2026</v>
      </c>
      <c r="B3" s="13">
        <f>Forecast!H3</f>
        <v>74398.567087322328</v>
      </c>
      <c r="C3">
        <v>0.85729999999999995</v>
      </c>
      <c r="D3" s="13">
        <f t="shared" ref="D3:D6" si="0">B3*C3</f>
        <v>63781.891563961428</v>
      </c>
    </row>
    <row r="4" spans="1:4" x14ac:dyDescent="0.25">
      <c r="A4" s="28">
        <v>2027</v>
      </c>
      <c r="B4" s="13">
        <f>Forecast!H4</f>
        <v>79606.466783434851</v>
      </c>
      <c r="C4">
        <v>0.79379999999999995</v>
      </c>
      <c r="D4" s="13">
        <f t="shared" si="0"/>
        <v>63191.613332690584</v>
      </c>
    </row>
    <row r="5" spans="1:4" ht="15" customHeight="1" x14ac:dyDescent="0.25">
      <c r="A5" s="28">
        <v>2028</v>
      </c>
      <c r="B5" s="13">
        <f>Forecast!H5</f>
        <v>85178.919458275312</v>
      </c>
      <c r="C5">
        <v>0.73499999999999999</v>
      </c>
      <c r="D5" s="13">
        <f t="shared" si="0"/>
        <v>62606.505801832354</v>
      </c>
    </row>
    <row r="6" spans="1:4" x14ac:dyDescent="0.25">
      <c r="A6" s="28">
        <v>2029</v>
      </c>
      <c r="B6" s="13">
        <f>Forecast!H6</f>
        <v>91141.443820354572</v>
      </c>
      <c r="C6">
        <v>0.68059999999999998</v>
      </c>
      <c r="D6" s="13">
        <f t="shared" si="0"/>
        <v>62030.866664133318</v>
      </c>
    </row>
    <row r="8" spans="1:4" x14ac:dyDescent="0.25">
      <c r="A8" t="s">
        <v>138</v>
      </c>
    </row>
    <row r="9" spans="1:4" ht="15" customHeight="1" x14ac:dyDescent="0.25">
      <c r="A9" s="14" t="s">
        <v>139</v>
      </c>
      <c r="B9" s="14"/>
      <c r="C9" s="14"/>
    </row>
    <row r="10" spans="1:4" x14ac:dyDescent="0.25">
      <c r="A10" s="14"/>
      <c r="B10" s="14"/>
      <c r="C10" s="14"/>
    </row>
    <row r="11" spans="1:4" x14ac:dyDescent="0.25">
      <c r="A11" s="14"/>
      <c r="B11" s="14"/>
      <c r="C11" s="14"/>
    </row>
    <row r="12" spans="1:4" x14ac:dyDescent="0.25">
      <c r="A12" s="15"/>
      <c r="B12" s="15"/>
      <c r="C12" s="15"/>
    </row>
    <row r="13" spans="1:4" x14ac:dyDescent="0.25">
      <c r="A13" t="s">
        <v>140</v>
      </c>
    </row>
    <row r="14" spans="1:4" x14ac:dyDescent="0.25">
      <c r="A14" t="s">
        <v>141</v>
      </c>
    </row>
    <row r="15" spans="1:4" x14ac:dyDescent="0.25">
      <c r="A15" t="s">
        <v>142</v>
      </c>
    </row>
    <row r="16" spans="1:4" x14ac:dyDescent="0.25">
      <c r="A16" t="s">
        <v>143</v>
      </c>
    </row>
  </sheetData>
  <mergeCells count="1">
    <mergeCell ref="A9:C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3FFF7-15F0-4A95-AEDD-097683AC4611}">
  <dimension ref="A1:J10"/>
  <sheetViews>
    <sheetView tabSelected="1" zoomScale="220" zoomScaleNormal="220" workbookViewId="0">
      <selection activeCell="K6" sqref="K6"/>
    </sheetView>
  </sheetViews>
  <sheetFormatPr defaultRowHeight="15" x14ac:dyDescent="0.25"/>
  <cols>
    <col min="1" max="1" width="18.28515625" bestFit="1" customWidth="1"/>
    <col min="2" max="2" width="14.28515625" bestFit="1" customWidth="1"/>
  </cols>
  <sheetData>
    <row r="1" spans="1:10" x14ac:dyDescent="0.25">
      <c r="A1" s="28" t="s">
        <v>144</v>
      </c>
      <c r="B1" s="28" t="s">
        <v>145</v>
      </c>
    </row>
    <row r="2" spans="1:10" x14ac:dyDescent="0.25">
      <c r="A2" s="28" t="s">
        <v>151</v>
      </c>
      <c r="B2" s="13">
        <f>('DCF Valuation'!B6*(1+$B$10))/($B$9-$B$10)</f>
        <v>1578040.201281477</v>
      </c>
      <c r="F2" s="18"/>
      <c r="G2" s="18"/>
      <c r="H2" s="18"/>
      <c r="I2" s="18"/>
      <c r="J2" s="18"/>
    </row>
    <row r="3" spans="1:10" x14ac:dyDescent="0.25">
      <c r="A3" s="28" t="s">
        <v>152</v>
      </c>
      <c r="B3" s="13">
        <f>B2/((1+B9)^5)</f>
        <v>1053345.9945237231</v>
      </c>
      <c r="D3" s="29">
        <f>B6</f>
        <v>178.87548110814873</v>
      </c>
      <c r="E3" s="31">
        <v>7.0000000000000007E-2</v>
      </c>
      <c r="F3" s="32">
        <v>7.4999999999999997E-2</v>
      </c>
      <c r="G3" s="31">
        <v>0.08</v>
      </c>
      <c r="H3" s="32">
        <v>8.5000000000000006E-2</v>
      </c>
      <c r="I3" s="31">
        <v>0.09</v>
      </c>
    </row>
    <row r="4" spans="1:10" x14ac:dyDescent="0.25">
      <c r="A4" s="28" t="s">
        <v>146</v>
      </c>
      <c r="B4" s="16">
        <f>SUM('DCF Valuation'!D2:D6,B3)</f>
        <v>1369335.9683967629</v>
      </c>
      <c r="D4" s="30">
        <v>0.02</v>
      </c>
      <c r="E4" s="21">
        <f t="dataTable" ref="E4:I8" dt2D="1" dtr="1" r1="B9" r2="B10"/>
        <v>215.33268258721111</v>
      </c>
      <c r="F4" s="21">
        <v>195.47996010198941</v>
      </c>
      <c r="G4" s="21">
        <v>179.02981290280286</v>
      </c>
      <c r="H4" s="21">
        <v>165.1942642678292</v>
      </c>
      <c r="I4" s="21">
        <v>153.4105671081164</v>
      </c>
    </row>
    <row r="5" spans="1:10" x14ac:dyDescent="0.25">
      <c r="A5" s="28" t="s">
        <v>147</v>
      </c>
      <c r="B5" s="16">
        <f>B4+MSFT_Balance_Sheet!B2-51630</f>
        <v>1336020.9683967629</v>
      </c>
      <c r="D5" s="30">
        <v>2.2499999999999999E-2</v>
      </c>
      <c r="E5" s="21">
        <v>225.13197525791981</v>
      </c>
      <c r="F5" s="21">
        <v>203.39107338665582</v>
      </c>
      <c r="G5" s="21">
        <v>185.52930374853349</v>
      </c>
      <c r="H5" s="21">
        <v>170.61278983231176</v>
      </c>
      <c r="I5" s="21">
        <v>157.98445640257736</v>
      </c>
    </row>
    <row r="6" spans="1:10" x14ac:dyDescent="0.25">
      <c r="A6" s="28" t="s">
        <v>148</v>
      </c>
      <c r="B6" s="17">
        <f>B5/Assumptions!B12</f>
        <v>178.87548110814873</v>
      </c>
      <c r="D6" s="30">
        <v>2.5000000000000001E-2</v>
      </c>
      <c r="E6" s="21">
        <v>236.02007822537385</v>
      </c>
      <c r="F6" s="21">
        <v>212.09329799978883</v>
      </c>
      <c r="G6" s="21">
        <v>192.61965739842142</v>
      </c>
      <c r="H6" s="21">
        <v>176.48285919383451</v>
      </c>
      <c r="I6" s="21">
        <v>162.91018333507375</v>
      </c>
    </row>
    <row r="7" spans="1:10" x14ac:dyDescent="0.25">
      <c r="A7" s="28" t="s">
        <v>149</v>
      </c>
      <c r="B7" s="8">
        <v>454.27</v>
      </c>
      <c r="D7" s="30">
        <v>2.75E-2</v>
      </c>
      <c r="E7" s="21">
        <v>248.18913448311667</v>
      </c>
      <c r="F7" s="21">
        <v>221.7115462564096</v>
      </c>
      <c r="G7" s="21">
        <v>200.38528282448914</v>
      </c>
      <c r="H7" s="21">
        <v>182.86336936940273</v>
      </c>
      <c r="I7" s="21">
        <v>168.22996842216986</v>
      </c>
    </row>
    <row r="8" spans="1:10" x14ac:dyDescent="0.25">
      <c r="A8" s="28" t="s">
        <v>150</v>
      </c>
      <c r="B8" s="4">
        <f>((B6-B7)/B7)</f>
        <v>-0.60623532016609338</v>
      </c>
      <c r="D8" s="30">
        <v>0.03</v>
      </c>
      <c r="E8" s="21">
        <v>261.87932277307732</v>
      </c>
      <c r="F8" s="21">
        <v>232.39848876376593</v>
      </c>
      <c r="G8" s="21">
        <v>208.92747079316365</v>
      </c>
      <c r="H8" s="21">
        <v>189.82392592456802</v>
      </c>
      <c r="I8" s="21">
        <v>173.99306893319067</v>
      </c>
    </row>
    <row r="9" spans="1:10" x14ac:dyDescent="0.25">
      <c r="A9" s="28" t="s">
        <v>100</v>
      </c>
      <c r="B9" s="19">
        <v>8.4199999999999997E-2</v>
      </c>
    </row>
    <row r="10" spans="1:10" x14ac:dyDescent="0.25">
      <c r="A10" s="28" t="s">
        <v>153</v>
      </c>
      <c r="B10" s="19">
        <v>2.5000000000000001E-2</v>
      </c>
    </row>
  </sheetData>
  <conditionalFormatting sqref="E4:I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251D-138B-4CF8-997A-9DCBD1A80CFB}">
  <dimension ref="A1:G33"/>
  <sheetViews>
    <sheetView showGridLines="0" topLeftCell="A12" zoomScale="220" zoomScaleNormal="220" workbookViewId="0">
      <selection activeCell="A34" sqref="A34"/>
    </sheetView>
  </sheetViews>
  <sheetFormatPr defaultRowHeight="15" x14ac:dyDescent="0.25"/>
  <cols>
    <col min="1" max="1" width="9.140625" customWidth="1"/>
  </cols>
  <sheetData>
    <row r="1" spans="1:7" ht="15" customHeight="1" x14ac:dyDescent="0.25">
      <c r="A1" s="27" t="s">
        <v>161</v>
      </c>
      <c r="B1" s="27"/>
      <c r="C1" s="27"/>
      <c r="D1" s="27"/>
      <c r="E1" s="27"/>
      <c r="F1" s="27"/>
      <c r="G1" s="27"/>
    </row>
    <row r="2" spans="1:7" x14ac:dyDescent="0.25">
      <c r="A2" s="27"/>
      <c r="B2" s="27"/>
      <c r="C2" s="27"/>
      <c r="D2" s="27"/>
      <c r="E2" s="27"/>
      <c r="F2" s="27"/>
      <c r="G2" s="27"/>
    </row>
    <row r="3" spans="1:7" x14ac:dyDescent="0.25">
      <c r="A3" s="27"/>
      <c r="B3" s="27"/>
      <c r="C3" s="27"/>
      <c r="D3" s="27"/>
      <c r="E3" s="27"/>
      <c r="F3" s="27"/>
      <c r="G3" s="27"/>
    </row>
    <row r="4" spans="1:7" x14ac:dyDescent="0.25">
      <c r="A4" s="27"/>
      <c r="B4" s="27"/>
      <c r="C4" s="27"/>
      <c r="D4" s="27"/>
      <c r="E4" s="27"/>
      <c r="F4" s="27"/>
      <c r="G4" s="27"/>
    </row>
    <row r="5" spans="1:7" x14ac:dyDescent="0.25">
      <c r="A5" s="27"/>
      <c r="B5" s="27"/>
      <c r="C5" s="27"/>
      <c r="D5" s="27"/>
      <c r="E5" s="27"/>
      <c r="F5" s="27"/>
      <c r="G5" s="27"/>
    </row>
    <row r="6" spans="1:7" x14ac:dyDescent="0.25">
      <c r="A6" s="27"/>
      <c r="B6" s="27"/>
      <c r="C6" s="27"/>
      <c r="D6" s="27"/>
      <c r="E6" s="27"/>
      <c r="F6" s="27"/>
      <c r="G6" s="27"/>
    </row>
    <row r="7" spans="1:7" x14ac:dyDescent="0.25">
      <c r="A7" s="27"/>
      <c r="B7" s="27"/>
      <c r="C7" s="27"/>
      <c r="D7" s="27"/>
      <c r="E7" s="27"/>
      <c r="F7" s="27"/>
      <c r="G7" s="27"/>
    </row>
    <row r="8" spans="1:7" x14ac:dyDescent="0.25">
      <c r="A8" s="27"/>
      <c r="B8" s="27"/>
      <c r="C8" s="27"/>
      <c r="D8" s="27"/>
      <c r="E8" s="27"/>
      <c r="F8" s="27"/>
      <c r="G8" s="27"/>
    </row>
    <row r="9" spans="1:7" x14ac:dyDescent="0.25">
      <c r="A9" s="27"/>
      <c r="B9" s="27"/>
      <c r="C9" s="27"/>
      <c r="D9" s="27"/>
      <c r="E9" s="27"/>
      <c r="F9" s="27"/>
      <c r="G9" s="27"/>
    </row>
    <row r="10" spans="1:7" x14ac:dyDescent="0.25">
      <c r="A10" s="27"/>
      <c r="B10" s="27"/>
      <c r="C10" s="27"/>
      <c r="D10" s="27"/>
      <c r="E10" s="27"/>
      <c r="F10" s="27"/>
      <c r="G10" s="27"/>
    </row>
    <row r="11" spans="1:7" x14ac:dyDescent="0.25">
      <c r="A11" s="27"/>
      <c r="B11" s="27"/>
      <c r="C11" s="27"/>
      <c r="D11" s="27"/>
      <c r="E11" s="27"/>
      <c r="F11" s="27"/>
      <c r="G11" s="27"/>
    </row>
    <row r="12" spans="1:7" x14ac:dyDescent="0.25">
      <c r="A12" s="27"/>
      <c r="B12" s="27"/>
      <c r="C12" s="27"/>
      <c r="D12" s="27"/>
      <c r="E12" s="27"/>
      <c r="F12" s="27"/>
      <c r="G12" s="27"/>
    </row>
    <row r="13" spans="1:7" x14ac:dyDescent="0.25">
      <c r="A13" s="27"/>
      <c r="B13" s="27"/>
      <c r="C13" s="27"/>
      <c r="D13" s="27"/>
      <c r="E13" s="27"/>
      <c r="F13" s="27"/>
      <c r="G13" s="27"/>
    </row>
    <row r="14" spans="1:7" x14ac:dyDescent="0.25">
      <c r="A14" s="27"/>
      <c r="B14" s="27"/>
      <c r="C14" s="27"/>
      <c r="D14" s="27"/>
      <c r="E14" s="27"/>
      <c r="F14" s="27"/>
      <c r="G14" s="27"/>
    </row>
    <row r="15" spans="1:7" x14ac:dyDescent="0.25">
      <c r="A15" s="27"/>
      <c r="B15" s="27"/>
      <c r="C15" s="27"/>
      <c r="D15" s="27"/>
      <c r="E15" s="27"/>
      <c r="F15" s="27"/>
      <c r="G15" s="27"/>
    </row>
    <row r="16" spans="1:7" x14ac:dyDescent="0.25">
      <c r="A16" s="27"/>
      <c r="B16" s="27"/>
      <c r="C16" s="27"/>
      <c r="D16" s="27"/>
      <c r="E16" s="27"/>
      <c r="F16" s="27"/>
      <c r="G16" s="27"/>
    </row>
    <row r="17" spans="1:7" x14ac:dyDescent="0.25">
      <c r="A17" s="27"/>
      <c r="B17" s="27"/>
      <c r="C17" s="27"/>
      <c r="D17" s="27"/>
      <c r="E17" s="27"/>
      <c r="F17" s="27"/>
      <c r="G17" s="27"/>
    </row>
    <row r="18" spans="1:7" x14ac:dyDescent="0.25">
      <c r="A18" s="27"/>
      <c r="B18" s="27"/>
      <c r="C18" s="27"/>
      <c r="D18" s="27"/>
      <c r="E18" s="27"/>
      <c r="F18" s="27"/>
      <c r="G18" s="27"/>
    </row>
    <row r="19" spans="1:7" x14ac:dyDescent="0.25">
      <c r="A19" s="27"/>
      <c r="B19" s="27"/>
      <c r="C19" s="27"/>
      <c r="D19" s="27"/>
      <c r="E19" s="27"/>
      <c r="F19" s="27"/>
      <c r="G19" s="27"/>
    </row>
    <row r="20" spans="1:7" x14ac:dyDescent="0.25">
      <c r="A20" s="27"/>
      <c r="B20" s="27"/>
      <c r="C20" s="27"/>
      <c r="D20" s="27"/>
      <c r="E20" s="27"/>
      <c r="F20" s="27"/>
      <c r="G20" s="27"/>
    </row>
    <row r="21" spans="1:7" x14ac:dyDescent="0.25">
      <c r="A21" s="27"/>
      <c r="B21" s="27"/>
      <c r="C21" s="27"/>
      <c r="D21" s="27"/>
      <c r="E21" s="27"/>
      <c r="F21" s="27"/>
      <c r="G21" s="27"/>
    </row>
    <row r="22" spans="1:7" x14ac:dyDescent="0.25">
      <c r="A22" s="27"/>
      <c r="B22" s="27"/>
      <c r="C22" s="27"/>
      <c r="D22" s="27"/>
      <c r="E22" s="27"/>
      <c r="F22" s="27"/>
      <c r="G22" s="27"/>
    </row>
    <row r="23" spans="1:7" x14ac:dyDescent="0.25">
      <c r="A23" s="27"/>
      <c r="B23" s="27"/>
      <c r="C23" s="27"/>
      <c r="D23" s="27"/>
      <c r="E23" s="27"/>
      <c r="F23" s="27"/>
      <c r="G23" s="27"/>
    </row>
    <row r="24" spans="1:7" x14ac:dyDescent="0.25">
      <c r="A24" s="27"/>
      <c r="B24" s="27"/>
      <c r="C24" s="27"/>
      <c r="D24" s="27"/>
      <c r="E24" s="27"/>
      <c r="F24" s="27"/>
      <c r="G24" s="27"/>
    </row>
    <row r="25" spans="1:7" x14ac:dyDescent="0.25">
      <c r="A25" s="27"/>
      <c r="B25" s="27"/>
      <c r="C25" s="27"/>
      <c r="D25" s="27"/>
      <c r="E25" s="27"/>
      <c r="F25" s="27"/>
      <c r="G25" s="27"/>
    </row>
    <row r="26" spans="1:7" x14ac:dyDescent="0.25">
      <c r="A26" s="27"/>
      <c r="B26" s="27"/>
      <c r="C26" s="27"/>
      <c r="D26" s="27"/>
      <c r="E26" s="27"/>
      <c r="F26" s="27"/>
      <c r="G26" s="27"/>
    </row>
    <row r="27" spans="1:7" x14ac:dyDescent="0.25">
      <c r="A27" s="27"/>
      <c r="B27" s="27"/>
      <c r="C27" s="27"/>
      <c r="D27" s="27"/>
      <c r="E27" s="27"/>
      <c r="F27" s="27"/>
      <c r="G27" s="27"/>
    </row>
    <row r="28" spans="1:7" x14ac:dyDescent="0.25">
      <c r="A28" s="27"/>
      <c r="B28" s="27"/>
      <c r="C28" s="27"/>
      <c r="D28" s="27"/>
      <c r="E28" s="27"/>
      <c r="F28" s="27"/>
      <c r="G28" s="27"/>
    </row>
    <row r="29" spans="1:7" x14ac:dyDescent="0.25">
      <c r="A29" s="27"/>
      <c r="B29" s="27"/>
      <c r="C29" s="27"/>
      <c r="D29" s="27"/>
      <c r="E29" s="27"/>
      <c r="F29" s="27"/>
      <c r="G29" s="27"/>
    </row>
    <row r="30" spans="1:7" x14ac:dyDescent="0.25">
      <c r="A30" s="27"/>
      <c r="B30" s="27"/>
      <c r="C30" s="27"/>
      <c r="D30" s="27"/>
      <c r="E30" s="27"/>
      <c r="F30" s="27"/>
      <c r="G30" s="27"/>
    </row>
    <row r="31" spans="1:7" x14ac:dyDescent="0.25">
      <c r="A31" s="27"/>
      <c r="B31" s="27"/>
      <c r="C31" s="27"/>
      <c r="D31" s="27"/>
      <c r="E31" s="27"/>
      <c r="F31" s="27"/>
      <c r="G31" s="27"/>
    </row>
    <row r="32" spans="1:7" x14ac:dyDescent="0.25">
      <c r="A32" s="27"/>
      <c r="B32" s="27"/>
      <c r="C32" s="27"/>
      <c r="D32" s="27"/>
      <c r="E32" s="27"/>
      <c r="F32" s="27"/>
      <c r="G32" s="27"/>
    </row>
    <row r="33" spans="1:7" x14ac:dyDescent="0.25">
      <c r="A33" s="27"/>
      <c r="B33" s="27"/>
      <c r="C33" s="27"/>
      <c r="D33" s="27"/>
      <c r="E33" s="27"/>
      <c r="F33" s="27"/>
      <c r="G33" s="27"/>
    </row>
  </sheetData>
  <mergeCells count="1">
    <mergeCell ref="A1:G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 Page</vt:lpstr>
      <vt:lpstr>Assumptions</vt:lpstr>
      <vt:lpstr>MSFT_Income_Statement</vt:lpstr>
      <vt:lpstr>MSFT_Balance_Sheet</vt:lpstr>
      <vt:lpstr>MSFT_Cash_Flows</vt:lpstr>
      <vt:lpstr>Historical Financials</vt:lpstr>
      <vt:lpstr>Forecast</vt:lpstr>
      <vt:lpstr>DCF Valuation</vt:lpstr>
      <vt:lpstr>Summary and Sensitivity</vt: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Vaid</dc:creator>
  <cp:lastModifiedBy>S. Vaid</cp:lastModifiedBy>
  <dcterms:created xsi:type="dcterms:W3CDTF">2025-05-17T16:27:51Z</dcterms:created>
  <dcterms:modified xsi:type="dcterms:W3CDTF">2025-05-17T19:58:11Z</dcterms:modified>
</cp:coreProperties>
</file>