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460" windowHeight="14360" tabRatio="865" firstSheet="1" activeTab="8"/>
  </bookViews>
  <sheets>
    <sheet name="封面" sheetId="1" r:id="rId1"/>
    <sheet name="项目信息" sheetId="2" r:id="rId2"/>
    <sheet name="项目度量报告" sheetId="3" r:id="rId3"/>
    <sheet name="产品规模" sheetId="4" r:id="rId4"/>
    <sheet name="工作量统计分析" sheetId="5" r:id="rId5"/>
    <sheet name="工期偏差率--修改" sheetId="6" r:id="rId6"/>
    <sheet name="需求变更率--待修改" sheetId="7" r:id="rId7"/>
    <sheet name="缺陷数据汇总表--修改同行评审数据分析" sheetId="8" r:id="rId8"/>
    <sheet name="缺陷数量分布图" sheetId="9" r:id="rId9"/>
  </sheets>
  <definedNames>
    <definedName name="DateStart">#REF!</definedName>
    <definedName name="QGTasksLate">#REF!</definedName>
    <definedName name="QGTasksOnTime">#REF!</definedName>
    <definedName name="QGTasksTotalDue">#REF!</definedName>
  </definedNames>
  <calcPr calcId="144525"/>
</workbook>
</file>

<file path=xl/comments1.xml><?xml version="1.0" encoding="utf-8"?>
<comments xmlns="http://schemas.openxmlformats.org/spreadsheetml/2006/main">
  <authors>
    <author>宋瑞瑞(songruirui)</author>
  </authors>
  <commentList>
    <comment ref="C2" authorId="0">
      <text>
        <r>
          <rPr>
            <sz val="9"/>
            <rFont val="宋体"/>
            <charset val="134"/>
          </rPr>
          <t>宋瑞瑞：
按里程碑填写右侧名称</t>
        </r>
      </text>
    </comment>
  </commentList>
</comments>
</file>

<file path=xl/comments2.xml><?xml version="1.0" encoding="utf-8"?>
<comments xmlns="http://schemas.openxmlformats.org/spreadsheetml/2006/main">
  <authors>
    <author>宋瑞瑞(songruirui)</author>
  </authors>
  <commentList>
    <comment ref="B5" authorId="0">
      <text>
        <r>
          <rPr>
            <sz val="9"/>
            <rFont val="宋体"/>
            <charset val="134"/>
          </rPr>
          <t xml:space="preserve">宋瑞瑞:
按照里程碑填写
</t>
        </r>
      </text>
    </comment>
  </commentList>
</comments>
</file>

<file path=xl/comments3.xml><?xml version="1.0" encoding="utf-8"?>
<comments xmlns="http://schemas.openxmlformats.org/spreadsheetml/2006/main">
  <authors>
    <author>宋瑞瑞(songruirui)</author>
  </authors>
  <commentList>
    <comment ref="B3" authorId="0">
      <text>
        <r>
          <rPr>
            <sz val="9"/>
            <rFont val="宋体"/>
            <charset val="134"/>
          </rPr>
          <t>宋瑞瑞：
填写每次基线之间的需求变更情况</t>
        </r>
      </text>
    </comment>
  </commentList>
</comments>
</file>

<file path=xl/comments4.xml><?xml version="1.0" encoding="utf-8"?>
<comments xmlns="http://schemas.openxmlformats.org/spreadsheetml/2006/main">
  <authors>
    <author>dyl</author>
    <author>Flora</author>
    <author>吴勇</author>
  </authors>
  <commentList>
    <comment ref="C2" authorId="0">
      <text>
        <r>
          <rPr>
            <sz val="9"/>
            <rFont val="宋体"/>
            <charset val="134"/>
          </rPr>
          <t>赵东:
数据来源于评审表</t>
        </r>
      </text>
    </comment>
    <comment ref="F2" authorId="0">
      <text>
        <r>
          <rPr>
            <sz val="9"/>
            <rFont val="宋体"/>
            <charset val="134"/>
          </rPr>
          <t>赵东:
数据来源于《测试报告和缺陷记录》</t>
        </r>
      </text>
    </comment>
    <comment ref="C3" authorId="0">
      <text>
        <r>
          <rPr>
            <sz val="9"/>
            <rFont val="宋体"/>
            <charset val="134"/>
          </rPr>
          <t>赵东:
对应于评审表中缺陷导入的各阶段数，具体填法见下面批注举例</t>
        </r>
      </text>
    </comment>
    <comment ref="I12" authorId="1">
      <text>
        <r>
          <rPr>
            <sz val="9"/>
            <rFont val="宋体"/>
            <charset val="134"/>
          </rPr>
          <t>发现的缺陷总数</t>
        </r>
      </text>
    </comment>
    <comment ref="J12" authorId="1">
      <text>
        <r>
          <rPr>
            <sz val="9"/>
            <rFont val="宋体"/>
            <charset val="134"/>
          </rPr>
          <t>赵东:
关闭的缺陷总数</t>
        </r>
      </text>
    </comment>
    <comment ref="K12" authorId="1">
      <text>
        <r>
          <rPr>
            <sz val="9"/>
            <rFont val="宋体"/>
            <charset val="134"/>
          </rPr>
          <t>赵东:
发现的缺陷总数</t>
        </r>
      </text>
    </comment>
    <comment ref="C16" authorId="0">
      <text>
        <r>
          <rPr>
            <sz val="9"/>
            <rFont val="宋体"/>
            <charset val="134"/>
          </rPr>
          <t>dyl:
数据来源于《测试报告和缺陷记录》</t>
        </r>
      </text>
    </comment>
    <comment ref="C30" authorId="2">
      <text>
        <r>
          <rPr>
            <sz val="9"/>
            <rFont val="宋体"/>
            <charset val="134"/>
          </rPr>
          <t>赵东:
从《评审记录表》与《测试报告与缺陷记录》中获取</t>
        </r>
      </text>
    </comment>
  </commentList>
</comments>
</file>

<file path=xl/comments5.xml><?xml version="1.0" encoding="utf-8"?>
<comments xmlns="http://schemas.openxmlformats.org/spreadsheetml/2006/main">
  <authors>
    <author>Flora</author>
  </authors>
  <commentList>
    <comment ref="C10" authorId="0">
      <text>
        <r>
          <rPr>
            <sz val="9"/>
            <rFont val="宋体"/>
            <charset val="134"/>
          </rPr>
          <t>Flora:
发现的缺陷总数</t>
        </r>
      </text>
    </comment>
    <comment ref="D10" authorId="0">
      <text>
        <r>
          <rPr>
            <sz val="9"/>
            <rFont val="宋体"/>
            <charset val="134"/>
          </rPr>
          <t>Flora:
发现的缺陷总数</t>
        </r>
      </text>
    </comment>
    <comment ref="E10" authorId="0">
      <text>
        <r>
          <rPr>
            <sz val="9"/>
            <rFont val="宋体"/>
            <charset val="134"/>
          </rPr>
          <t>Flora:
关闭的缺陷总数</t>
        </r>
      </text>
    </comment>
  </commentList>
</comments>
</file>

<file path=xl/sharedStrings.xml><?xml version="1.0" encoding="utf-8"?>
<sst xmlns="http://schemas.openxmlformats.org/spreadsheetml/2006/main" count="349" uniqueCount="194">
  <si>
    <t>[公司名称]</t>
  </si>
  <si>
    <t>[项目代号]</t>
  </si>
  <si>
    <t>[项目名称]</t>
  </si>
  <si>
    <t>项目度量库</t>
  </si>
  <si>
    <t>V1.0</t>
  </si>
  <si>
    <t>编写</t>
  </si>
  <si>
    <t>[PM]</t>
  </si>
  <si>
    <t>审核</t>
  </si>
  <si>
    <t>[QA]</t>
  </si>
  <si>
    <t>批准</t>
  </si>
  <si>
    <t>[Senior Manager]</t>
  </si>
  <si>
    <t>日期</t>
  </si>
  <si>
    <t>本文档各表格中图例说明：</t>
  </si>
  <si>
    <t>表头</t>
  </si>
  <si>
    <t>自动计算或不可修改数据</t>
  </si>
  <si>
    <t>需要填写的数据</t>
  </si>
  <si>
    <t>项目信息</t>
  </si>
  <si>
    <t>项目名称</t>
  </si>
  <si>
    <t>彭朗</t>
  </si>
  <si>
    <t>项目类型</t>
  </si>
  <si>
    <t>定制开发型</t>
  </si>
  <si>
    <t>基于产品的版本号</t>
  </si>
  <si>
    <t>项目度量报告</t>
  </si>
  <si>
    <t>编号</t>
  </si>
  <si>
    <t>度量阶段</t>
  </si>
  <si>
    <t>每项活动总计</t>
  </si>
  <si>
    <t>实际工作量/计划工作量</t>
  </si>
  <si>
    <t>工作量(单位：人天)</t>
  </si>
  <si>
    <t>比例</t>
  </si>
  <si>
    <t>1</t>
  </si>
  <si>
    <t>项目计划</t>
  </si>
  <si>
    <t>2</t>
  </si>
  <si>
    <t>需求开发</t>
  </si>
  <si>
    <t>3</t>
  </si>
  <si>
    <t>系统设计</t>
  </si>
  <si>
    <t>4</t>
  </si>
  <si>
    <t>编码实现</t>
  </si>
  <si>
    <t>5</t>
  </si>
  <si>
    <t>产品集成</t>
  </si>
  <si>
    <t>6</t>
  </si>
  <si>
    <t>系统测试</t>
  </si>
  <si>
    <t>7</t>
  </si>
  <si>
    <t>产品交付</t>
  </si>
  <si>
    <t>8</t>
  </si>
  <si>
    <t>项目结项</t>
  </si>
  <si>
    <t>9</t>
  </si>
  <si>
    <t>质量保证</t>
  </si>
  <si>
    <t>10</t>
  </si>
  <si>
    <t>配置管理</t>
  </si>
  <si>
    <t>11</t>
  </si>
  <si>
    <t>同行评审</t>
  </si>
  <si>
    <t>12</t>
  </si>
  <si>
    <t>培训学习</t>
  </si>
  <si>
    <t>13</t>
  </si>
  <si>
    <t>项目总工作量</t>
  </si>
  <si>
    <t>组织基准值</t>
  </si>
  <si>
    <t>警戒值</t>
  </si>
  <si>
    <t>备注</t>
  </si>
  <si>
    <t>工期偏差率</t>
  </si>
  <si>
    <t>相对偏差率</t>
  </si>
  <si>
    <t>取最后一次迭代的偏差率</t>
  </si>
  <si>
    <t>绝对偏差率</t>
  </si>
  <si>
    <t>缺陷解决率</t>
  </si>
  <si>
    <t>测试缺陷解决率</t>
  </si>
  <si>
    <t>取项目最后统计值</t>
  </si>
  <si>
    <t>评审缺陷解决率</t>
  </si>
  <si>
    <t>需求变更率</t>
  </si>
  <si>
    <t>需求稳定性</t>
  </si>
  <si>
    <t>问题解决率</t>
  </si>
  <si>
    <t>不符合项解决率</t>
  </si>
  <si>
    <t>产品规模</t>
  </si>
  <si>
    <t>项目实际生产率（单位：代码行/人天）</t>
  </si>
  <si>
    <t>项目度量结果分析</t>
  </si>
  <si>
    <t>分析日期</t>
  </si>
  <si>
    <t>问题说明</t>
  </si>
  <si>
    <t>负责人</t>
  </si>
  <si>
    <t>纠正措施与结果</t>
  </si>
  <si>
    <t>产品规模及生产率</t>
  </si>
  <si>
    <t>#</t>
  </si>
  <si>
    <t>估算规模
（单位：代码行）</t>
  </si>
  <si>
    <t>实际规模
（单位：代码行）</t>
  </si>
  <si>
    <t>代码实际工作量
（单位：人天）</t>
  </si>
  <si>
    <t>代码规模偏差
（单位:代码行）</t>
  </si>
  <si>
    <t>项目实际生产率
（单位：代码行/人天）</t>
  </si>
  <si>
    <t>组织同类项目生产率
（单位：代码行/人天）</t>
  </si>
  <si>
    <t>数值</t>
  </si>
  <si>
    <t>80~120</t>
  </si>
  <si>
    <t>参考业界标准</t>
  </si>
  <si>
    <t>说明：白色区域手工填写(基本测量)，浅蓝色区域自动生成(派生测量)，工作量统计单位为：人天。</t>
  </si>
  <si>
    <t>项目工作量分布分析</t>
  </si>
  <si>
    <t>度量活动</t>
  </si>
  <si>
    <t>计划工作量</t>
  </si>
  <si>
    <t>实际工作量</t>
  </si>
  <si>
    <t>项目组总工作量</t>
  </si>
  <si>
    <t>备注：
1.项目管理工作量主要包含计划、项目监控、项目结项的工作量。
2.评审主要包含技术评审和管理评审的工作量。
3.培训包含技术培训和管理培训的工作量。</t>
  </si>
  <si>
    <t xml:space="preserve">
</t>
  </si>
  <si>
    <t xml:space="preserve">
     </t>
  </si>
  <si>
    <t>项目工期偏差率</t>
  </si>
  <si>
    <t>项目基准值</t>
  </si>
  <si>
    <t>项目警戒值</t>
  </si>
  <si>
    <t>阶段</t>
  </si>
  <si>
    <t>计划开始时间</t>
  </si>
  <si>
    <t>实际开始时间</t>
  </si>
  <si>
    <t>计划完成时间</t>
  </si>
  <si>
    <t>实际完成时间</t>
  </si>
  <si>
    <t>计划工期</t>
  </si>
  <si>
    <t>实际工期</t>
  </si>
  <si>
    <t>累计计划工期</t>
  </si>
  <si>
    <t>累计实际工期</t>
  </si>
  <si>
    <t>基准值上限</t>
  </si>
  <si>
    <t>基准值下限</t>
  </si>
  <si>
    <t>警戒值上限</t>
  </si>
  <si>
    <t>警戒值下限</t>
  </si>
  <si>
    <t>合计</t>
  </si>
  <si>
    <t>项目生命周期</t>
  </si>
  <si>
    <t>说明：白色区域手工填写（基本测量），浅蓝色区域自动生成（派生测量），超过警戒值时，应给与分析</t>
  </si>
  <si>
    <t>0.2</t>
  </si>
  <si>
    <t>-0.2</t>
  </si>
  <si>
    <t>度量数据分析</t>
  </si>
  <si>
    <t>0.15</t>
  </si>
  <si>
    <t>当∣相对偏差∣&gt;=20%（警戒值18%）时，应该进行分析调整；
当∣绝对偏差∣&gt;=20%（警戒值18%）时，应该进行分析调整。</t>
  </si>
  <si>
    <t>项目需求变更率</t>
  </si>
  <si>
    <t>项目阶段需求数</t>
  </si>
  <si>
    <t>33</t>
  </si>
  <si>
    <t>项目阶段</t>
  </si>
  <si>
    <t>增加需求数</t>
  </si>
  <si>
    <t>修改需求数</t>
  </si>
  <si>
    <t>删除需求数</t>
  </si>
  <si>
    <t>总的需求数</t>
  </si>
  <si>
    <t>变更总数</t>
  </si>
  <si>
    <t>项目计划阶段</t>
  </si>
  <si>
    <t>需求开发阶段</t>
  </si>
  <si>
    <t>系统设计阶段</t>
  </si>
  <si>
    <t>编码实现阶段</t>
  </si>
  <si>
    <t>产品集成阶段</t>
  </si>
  <si>
    <t>系统测试阶段</t>
  </si>
  <si>
    <t>产品交付阶段</t>
  </si>
  <si>
    <t>说明：白色区域手工填写（基本测量），浅蓝色区域自动生成（派生测量），工作量统计单位为：人天。</t>
  </si>
  <si>
    <t xml:space="preserve">        按阶段统计缺陷数据汇总表</t>
  </si>
  <si>
    <t>评审</t>
  </si>
  <si>
    <t>测试</t>
  </si>
  <si>
    <t>引入数</t>
  </si>
  <si>
    <t>缺陷发现数</t>
  </si>
  <si>
    <t>缺陷关闭数</t>
  </si>
  <si>
    <t>导入数</t>
  </si>
  <si>
    <t>缺陷导入数</t>
  </si>
  <si>
    <t>/</t>
  </si>
  <si>
    <t>登入认证</t>
  </si>
  <si>
    <t>个人中心</t>
  </si>
  <si>
    <t>账号管理</t>
  </si>
  <si>
    <t>裁判名单</t>
  </si>
  <si>
    <t>赛事管理</t>
  </si>
  <si>
    <t>赛程信息管理</t>
  </si>
  <si>
    <t>总计</t>
  </si>
  <si>
    <t>排班管理</t>
  </si>
  <si>
    <t>消息通知</t>
  </si>
  <si>
    <t>排班统计</t>
  </si>
  <si>
    <t>按模块统计缺陷汇总表</t>
  </si>
  <si>
    <t>公告管理</t>
  </si>
  <si>
    <t>模块编号</t>
  </si>
  <si>
    <t>选手管理</t>
  </si>
  <si>
    <t>自定义薪资以及自定义评分</t>
  </si>
  <si>
    <t>区域会诊排班管理</t>
  </si>
  <si>
    <t>val 裁判报告添加</t>
  </si>
  <si>
    <t>短信提醒功能</t>
  </si>
  <si>
    <t>val 地图配置管理</t>
  </si>
  <si>
    <t>区域诊断报告</t>
  </si>
  <si>
    <t>赛程信息同步</t>
  </si>
  <si>
    <t>区域图像查询</t>
  </si>
  <si>
    <t>执裁赛事维护</t>
  </si>
  <si>
    <t>PIX查询</t>
  </si>
  <si>
    <t>执裁赛事信息维护</t>
  </si>
  <si>
    <t>人口特征查询</t>
  </si>
  <si>
    <t>薪资配置列表管理</t>
  </si>
  <si>
    <t>身份证卡号查询</t>
  </si>
  <si>
    <t>薪资配置信息维护</t>
  </si>
  <si>
    <t>行政管理与统计</t>
  </si>
  <si>
    <t>区域质控管理</t>
  </si>
  <si>
    <t>缺陷等级数据汇总表</t>
  </si>
  <si>
    <t>缺陷等级</t>
  </si>
  <si>
    <t>致命</t>
  </si>
  <si>
    <t>严重</t>
  </si>
  <si>
    <t>一般</t>
  </si>
  <si>
    <t>轻微</t>
  </si>
  <si>
    <t xml:space="preserve"> </t>
  </si>
  <si>
    <t>注：1、本报告数据来源于：评审记录表；测试报告与缺陷记录。
    2、本表在项目每阶段结束时进行数据采集，项目结束时完成
    3、对测试缺陷还可以进行测试的BUG曲线图分析，详见《测试报告与缺陷记录》
    4、按阶段统计缺陷数据汇总表中的“导入数”与“缺陷发现数”列的填法如下：各阶段 评审和测试的导入数之和等于评审和测试缺陷发现数之和，如：需求阶段发现的评审缺陷数是1，此阶段的1个缺陷的导入源都是需求阶段，则导入数是1，到了策划阶段，评审发现2个错误，其中一个错误的导入阶段是需求，另一个导入阶段是策划，则策划阶段评审发现的缺陷数是2，导入数是1，另一个导入数填入需求阶段的导入数，到此时为止需求阶段：需求阶段评审的导入数共2，发现数是1，策划阶段评审导入数是1，发现数是2，以后依次类推</t>
  </si>
  <si>
    <t>按生命周期阶段进行缺陷分析</t>
  </si>
  <si>
    <t>缺陷关闭率</t>
  </si>
  <si>
    <t>按模块进行缺陷分析</t>
  </si>
  <si>
    <t>类型
模块编号</t>
  </si>
  <si>
    <t>按缺陷类型进行缺陷分析</t>
  </si>
  <si>
    <t>缺陷类型</t>
  </si>
  <si>
    <t>按缺陷等级分析</t>
  </si>
  <si>
    <t>0</t>
  </si>
</sst>
</file>

<file path=xl/styles.xml><?xml version="1.0" encoding="utf-8"?>
<styleSheet xmlns="http://schemas.openxmlformats.org/spreadsheetml/2006/main" xmlns:xr9="http://schemas.microsoft.com/office/spreadsheetml/2016/revision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  <numFmt numFmtId="178" formatCode="0_);\(0\)"/>
    <numFmt numFmtId="179" formatCode="yyyy&quot;年&quot;m&quot;月&quot;d&quot;日&quot;;@"/>
    <numFmt numFmtId="180" formatCode="0_);[Red]\(0\)"/>
    <numFmt numFmtId="181" formatCode="0.00_);[Red]\(0.00\)"/>
    <numFmt numFmtId="182" formatCode="0.00_ "/>
  </numFmts>
  <fonts count="42">
    <font>
      <sz val="12"/>
      <name val="宋体"/>
      <charset val="134"/>
    </font>
    <font>
      <sz val="12"/>
      <name val="微软雅黑"/>
      <charset val="134"/>
    </font>
    <font>
      <b/>
      <sz val="14"/>
      <color rgb="FF0070C0"/>
      <name val="微软雅黑"/>
      <charset val="134"/>
    </font>
    <font>
      <b/>
      <sz val="10"/>
      <color theme="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b/>
      <sz val="12"/>
      <color theme="0"/>
      <name val="微软雅黑"/>
      <charset val="134"/>
    </font>
    <font>
      <sz val="12"/>
      <name val="仿宋"/>
      <charset val="134"/>
    </font>
    <font>
      <sz val="10"/>
      <color indexed="10"/>
      <name val="微软雅黑"/>
      <charset val="134"/>
    </font>
    <font>
      <b/>
      <sz val="18"/>
      <name val="微软雅黑"/>
      <charset val="134"/>
    </font>
    <font>
      <sz val="10"/>
      <color indexed="9"/>
      <name val="微软雅黑"/>
      <charset val="134"/>
    </font>
    <font>
      <sz val="14"/>
      <name val="微软雅黑"/>
      <charset val="134"/>
    </font>
    <font>
      <sz val="10.5"/>
      <name val="微软雅黑"/>
      <charset val="134"/>
    </font>
    <font>
      <b/>
      <sz val="20"/>
      <name val="微软雅黑"/>
      <charset val="134"/>
    </font>
    <font>
      <sz val="20"/>
      <name val="微软雅黑"/>
      <charset val="134"/>
    </font>
    <font>
      <b/>
      <sz val="36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1"/>
      <name val="Arial"/>
      <charset val="134"/>
    </font>
    <font>
      <sz val="10"/>
      <name val="Geneva"/>
      <charset val="134"/>
    </font>
    <font>
      <sz val="12"/>
      <color indexed="20"/>
      <name val="宋体"/>
      <charset val="134"/>
    </font>
    <font>
      <sz val="12"/>
      <color indexed="17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3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27" fillId="9" borderId="35" applyNumberFormat="0" applyAlignment="0" applyProtection="0">
      <alignment vertical="center"/>
    </xf>
    <xf numFmtId="0" fontId="28" fillId="9" borderId="34" applyNumberFormat="0" applyAlignment="0" applyProtection="0">
      <alignment vertical="center"/>
    </xf>
    <xf numFmtId="0" fontId="29" fillId="10" borderId="36" applyNumberFormat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9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38" fillId="0" borderId="0"/>
    <xf numFmtId="0" fontId="39" fillId="38" borderId="0" applyNumberFormat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39" borderId="0" applyNumberFormat="0" applyBorder="0" applyProtection="0"/>
    <xf numFmtId="0" fontId="0" fillId="0" borderId="0">
      <alignment vertical="center"/>
    </xf>
    <xf numFmtId="0" fontId="0" fillId="0" borderId="0">
      <alignment vertical="center"/>
    </xf>
  </cellStyleXfs>
  <cellXfs count="183">
    <xf numFmtId="0" fontId="0" fillId="0" borderId="0" xfId="49" applyAlignment="1"/>
    <xf numFmtId="0" fontId="1" fillId="0" borderId="0" xfId="49" applyFont="1" applyAlignment="1"/>
    <xf numFmtId="0" fontId="2" fillId="0" borderId="0" xfId="49" applyFont="1" applyFill="1" applyBorder="1" applyAlignment="1">
      <alignment horizontal="center" vertical="top"/>
    </xf>
    <xf numFmtId="0" fontId="2" fillId="0" borderId="0" xfId="49" applyFont="1" applyFill="1" applyAlignment="1"/>
    <xf numFmtId="0" fontId="1" fillId="0" borderId="0" xfId="49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center"/>
    </xf>
    <xf numFmtId="0" fontId="4" fillId="3" borderId="1" xfId="49" applyFont="1" applyFill="1" applyBorder="1" applyAlignment="1">
      <alignment horizontal="center" vertical="center"/>
    </xf>
    <xf numFmtId="178" fontId="5" fillId="4" borderId="1" xfId="49" applyNumberFormat="1" applyFont="1" applyFill="1" applyBorder="1" applyAlignment="1" applyProtection="1">
      <alignment horizontal="right"/>
      <protection locked="0"/>
    </xf>
    <xf numFmtId="0" fontId="1" fillId="0" borderId="0" xfId="49" applyFont="1" applyBorder="1" applyAlignment="1">
      <alignment horizontal="center"/>
    </xf>
    <xf numFmtId="0" fontId="3" fillId="2" borderId="2" xfId="49" applyFont="1" applyFill="1" applyBorder="1" applyAlignment="1">
      <alignment horizontal="center" vertical="center" wrapText="1"/>
    </xf>
    <xf numFmtId="178" fontId="5" fillId="4" borderId="1" xfId="49" applyNumberFormat="1" applyFont="1" applyFill="1" applyBorder="1" applyAlignment="1" applyProtection="1">
      <alignment horizontal="right" vertical="center"/>
      <protection locked="0"/>
    </xf>
    <xf numFmtId="9" fontId="5" fillId="4" borderId="1" xfId="49" applyNumberFormat="1" applyFont="1" applyFill="1" applyBorder="1" applyAlignment="1" applyProtection="1">
      <alignment horizontal="right" vertical="center"/>
      <protection locked="0"/>
    </xf>
    <xf numFmtId="0" fontId="1" fillId="0" borderId="0" xfId="49" applyFont="1" applyFill="1" applyBorder="1" applyAlignment="1"/>
    <xf numFmtId="0" fontId="1" fillId="0" borderId="0" xfId="49" applyFont="1" applyFill="1" applyBorder="1" applyAlignment="1">
      <alignment vertical="top"/>
    </xf>
    <xf numFmtId="9" fontId="5" fillId="4" borderId="1" xfId="49" applyNumberFormat="1" applyFont="1" applyFill="1" applyBorder="1" applyAlignment="1" applyProtection="1">
      <alignment horizontal="right"/>
      <protection locked="0"/>
    </xf>
    <xf numFmtId="0" fontId="6" fillId="0" borderId="0" xfId="49" applyFont="1" applyAlignment="1"/>
    <xf numFmtId="0" fontId="1" fillId="0" borderId="0" xfId="49" applyFont="1" applyBorder="1" applyAlignment="1"/>
    <xf numFmtId="1" fontId="5" fillId="0" borderId="0" xfId="55" applyNumberFormat="1" applyFont="1" applyFill="1" applyBorder="1" applyAlignment="1" applyProtection="1">
      <alignment horizontal="center"/>
    </xf>
    <xf numFmtId="0" fontId="7" fillId="2" borderId="1" xfId="49" applyFont="1" applyFill="1" applyBorder="1" applyAlignment="1">
      <alignment horizontal="center" vertical="center"/>
    </xf>
    <xf numFmtId="10" fontId="5" fillId="4" borderId="1" xfId="49" applyNumberFormat="1" applyFont="1" applyFill="1" applyBorder="1" applyAlignment="1" applyProtection="1">
      <alignment horizontal="right" vertical="center"/>
      <protection locked="0"/>
    </xf>
    <xf numFmtId="0" fontId="5" fillId="0" borderId="0" xfId="55" applyFont="1" applyFill="1" applyAlignment="1" applyProtection="1">
      <alignment vertical="center"/>
      <protection locked="0"/>
    </xf>
    <xf numFmtId="0" fontId="5" fillId="0" borderId="0" xfId="49" applyFont="1" applyFill="1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5" fillId="0" borderId="1" xfId="55" applyNumberFormat="1" applyFont="1" applyFill="1" applyBorder="1" applyAlignment="1" applyProtection="1">
      <alignment horizontal="center" vertical="center"/>
    </xf>
    <xf numFmtId="37" fontId="5" fillId="0" borderId="1" xfId="49" applyNumberFormat="1" applyFont="1" applyFill="1" applyBorder="1" applyAlignment="1" applyProtection="1">
      <alignment vertical="center"/>
      <protection locked="0"/>
    </xf>
    <xf numFmtId="0" fontId="5" fillId="0" borderId="1" xfId="49" applyFont="1" applyFill="1" applyBorder="1" applyAlignment="1" applyProtection="1">
      <alignment horizontal="center" vertical="center"/>
      <protection locked="0"/>
    </xf>
    <xf numFmtId="37" fontId="5" fillId="0" borderId="1" xfId="49" applyNumberFormat="1" applyFont="1" applyFill="1" applyBorder="1" applyAlignment="1" applyProtection="1">
      <alignment vertical="center"/>
    </xf>
    <xf numFmtId="37" fontId="5" fillId="0" borderId="1" xfId="55" applyNumberFormat="1" applyFont="1" applyFill="1" applyBorder="1" applyAlignment="1" applyProtection="1">
      <alignment vertical="center"/>
      <protection locked="0"/>
    </xf>
    <xf numFmtId="1" fontId="5" fillId="0" borderId="1" xfId="55" applyNumberFormat="1" applyFont="1" applyFill="1" applyBorder="1" applyAlignment="1" applyProtection="1">
      <alignment horizontal="center" vertical="center"/>
      <protection locked="0"/>
    </xf>
    <xf numFmtId="0" fontId="5" fillId="0" borderId="1" xfId="55" applyFont="1" applyFill="1" applyBorder="1" applyAlignment="1" applyProtection="1">
      <alignment horizontal="center" vertical="center"/>
      <protection locked="0"/>
    </xf>
    <xf numFmtId="1" fontId="5" fillId="4" borderId="1" xfId="55" applyNumberFormat="1" applyFont="1" applyFill="1" applyBorder="1" applyAlignment="1" applyProtection="1">
      <alignment horizontal="right" vertical="center"/>
    </xf>
    <xf numFmtId="37" fontId="5" fillId="4" borderId="1" xfId="49" applyNumberFormat="1" applyFont="1" applyFill="1" applyBorder="1" applyAlignment="1" applyProtection="1">
      <alignment horizontal="right" vertical="center" wrapText="1"/>
      <protection locked="0"/>
    </xf>
    <xf numFmtId="0" fontId="5" fillId="0" borderId="0" xfId="49" applyFont="1" applyFill="1" applyAlignment="1">
      <alignment horizontal="left" vertical="center"/>
    </xf>
    <xf numFmtId="0" fontId="2" fillId="0" borderId="0" xfId="49" applyFont="1" applyFill="1" applyBorder="1" applyAlignment="1">
      <alignment horizontal="center" vertical="center"/>
    </xf>
    <xf numFmtId="0" fontId="4" fillId="3" borderId="1" xfId="49" applyFont="1" applyFill="1" applyBorder="1" applyAlignment="1">
      <alignment vertical="center"/>
    </xf>
    <xf numFmtId="37" fontId="5" fillId="4" borderId="1" xfId="49" applyNumberFormat="1" applyFont="1" applyFill="1" applyBorder="1" applyAlignment="1" applyProtection="1">
      <alignment vertical="center" wrapText="1"/>
      <protection locked="0"/>
    </xf>
    <xf numFmtId="37" fontId="5" fillId="0" borderId="1" xfId="49" applyNumberFormat="1" applyFont="1" applyFill="1" applyBorder="1" applyAlignment="1" applyProtection="1">
      <alignment horizontal="right" vertical="center"/>
      <protection locked="0"/>
    </xf>
    <xf numFmtId="178" fontId="5" fillId="0" borderId="1" xfId="49" applyNumberFormat="1" applyFont="1" applyFill="1" applyBorder="1" applyAlignment="1" applyProtection="1">
      <alignment horizontal="right" vertical="center"/>
      <protection locked="0"/>
    </xf>
    <xf numFmtId="0" fontId="5" fillId="0" borderId="1" xfId="49" applyFont="1" applyFill="1" applyBorder="1" applyAlignment="1">
      <alignment horizontal="right" vertical="center"/>
    </xf>
    <xf numFmtId="1" fontId="5" fillId="0" borderId="0" xfId="55" applyNumberFormat="1" applyFont="1" applyFill="1" applyBorder="1" applyAlignment="1" applyProtection="1">
      <alignment horizontal="left" vertical="center" wrapText="1"/>
      <protection locked="0"/>
    </xf>
    <xf numFmtId="178" fontId="5" fillId="0" borderId="1" xfId="49" applyNumberFormat="1" applyFont="1" applyFill="1" applyBorder="1" applyAlignment="1" applyProtection="1">
      <alignment vertical="center"/>
      <protection locked="0"/>
    </xf>
    <xf numFmtId="178" fontId="5" fillId="0" borderId="1" xfId="49" applyNumberFormat="1" applyFont="1" applyFill="1" applyBorder="1" applyAlignment="1" applyProtection="1">
      <alignment horizontal="center" vertical="center"/>
      <protection locked="0"/>
    </xf>
    <xf numFmtId="178" fontId="5" fillId="0" borderId="1" xfId="49" applyNumberFormat="1" applyFont="1" applyFill="1" applyBorder="1" applyAlignment="1" applyProtection="1">
      <alignment vertical="center"/>
    </xf>
    <xf numFmtId="178" fontId="5" fillId="0" borderId="1" xfId="55" applyNumberFormat="1" applyFont="1" applyFill="1" applyBorder="1" applyAlignment="1" applyProtection="1">
      <alignment vertical="center"/>
      <protection locked="0"/>
    </xf>
    <xf numFmtId="178" fontId="5" fillId="0" borderId="1" xfId="55" applyNumberFormat="1" applyFont="1" applyFill="1" applyBorder="1" applyAlignment="1" applyProtection="1">
      <alignment horizontal="center" vertical="center"/>
      <protection locked="0"/>
    </xf>
    <xf numFmtId="178" fontId="5" fillId="4" borderId="1" xfId="49" applyNumberFormat="1" applyFont="1" applyFill="1" applyBorder="1" applyAlignment="1" applyProtection="1">
      <alignment horizontal="right" vertical="center" wrapText="1"/>
      <protection locked="0"/>
    </xf>
    <xf numFmtId="0" fontId="5" fillId="0" borderId="0" xfId="49" applyFont="1" applyFill="1" applyBorder="1" applyAlignment="1">
      <alignment vertical="center"/>
    </xf>
    <xf numFmtId="178" fontId="5" fillId="4" borderId="1" xfId="49" applyNumberFormat="1" applyFont="1" applyFill="1" applyBorder="1" applyAlignment="1" applyProtection="1">
      <alignment horizontal="center" vertical="center"/>
      <protection locked="0"/>
    </xf>
    <xf numFmtId="0" fontId="4" fillId="0" borderId="0" xfId="49" applyFont="1" applyFill="1" applyBorder="1" applyAlignment="1">
      <alignment vertical="center"/>
    </xf>
    <xf numFmtId="0" fontId="4" fillId="0" borderId="1" xfId="49" applyFont="1" applyFill="1" applyBorder="1" applyAlignment="1">
      <alignment horizontal="center" vertical="center"/>
    </xf>
    <xf numFmtId="0" fontId="8" fillId="5" borderId="1" xfId="62" applyFont="1" applyFill="1" applyBorder="1" applyAlignment="1">
      <alignment vertical="center"/>
    </xf>
    <xf numFmtId="0" fontId="8" fillId="5" borderId="3" xfId="62" applyFont="1" applyFill="1" applyBorder="1" applyAlignment="1">
      <alignment vertical="center"/>
    </xf>
    <xf numFmtId="0" fontId="1" fillId="0" borderId="0" xfId="49" applyFont="1" applyAlignment="1">
      <alignment vertical="center"/>
    </xf>
    <xf numFmtId="0" fontId="2" fillId="5" borderId="0" xfId="49" applyFont="1" applyFill="1" applyAlignment="1">
      <alignment horizontal="center" vertical="center"/>
    </xf>
    <xf numFmtId="0" fontId="4" fillId="3" borderId="4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0" xfId="49" applyFont="1" applyAlignment="1">
      <alignment vertical="center"/>
    </xf>
    <xf numFmtId="0" fontId="3" fillId="2" borderId="6" xfId="49" applyFont="1" applyFill="1" applyBorder="1" applyAlignment="1">
      <alignment horizontal="center" vertical="center"/>
    </xf>
    <xf numFmtId="0" fontId="3" fillId="2" borderId="7" xfId="49" applyFont="1" applyFill="1" applyBorder="1" applyAlignment="1">
      <alignment horizontal="center" vertical="center"/>
    </xf>
    <xf numFmtId="179" fontId="5" fillId="3" borderId="8" xfId="49" applyNumberFormat="1" applyFont="1" applyFill="1" applyBorder="1" applyAlignment="1">
      <alignment horizontal="center" vertical="center"/>
    </xf>
    <xf numFmtId="0" fontId="5" fillId="0" borderId="1" xfId="49" applyFont="1" applyBorder="1" applyAlignment="1">
      <alignment horizontal="right" vertical="center"/>
    </xf>
    <xf numFmtId="0" fontId="5" fillId="3" borderId="9" xfId="49" applyFont="1" applyFill="1" applyBorder="1" applyAlignment="1">
      <alignment horizontal="center" vertical="center"/>
    </xf>
    <xf numFmtId="0" fontId="5" fillId="4" borderId="10" xfId="49" applyFont="1" applyFill="1" applyBorder="1" applyAlignment="1">
      <alignment vertical="center"/>
    </xf>
    <xf numFmtId="0" fontId="5" fillId="5" borderId="0" xfId="49" applyFont="1" applyFill="1" applyBorder="1" applyAlignment="1">
      <alignment vertical="center"/>
    </xf>
    <xf numFmtId="0" fontId="9" fillId="0" borderId="0" xfId="49" applyFont="1" applyAlignment="1">
      <alignment vertical="center"/>
    </xf>
    <xf numFmtId="0" fontId="5" fillId="4" borderId="1" xfId="49" applyFont="1" applyFill="1" applyBorder="1" applyAlignment="1">
      <alignment vertical="center"/>
    </xf>
    <xf numFmtId="10" fontId="5" fillId="4" borderId="1" xfId="49" applyNumberFormat="1" applyFont="1" applyFill="1" applyBorder="1" applyAlignment="1">
      <alignment vertical="center"/>
    </xf>
    <xf numFmtId="0" fontId="3" fillId="2" borderId="11" xfId="49" applyFont="1" applyFill="1" applyBorder="1" applyAlignment="1">
      <alignment horizontal="center" vertical="center"/>
    </xf>
    <xf numFmtId="10" fontId="5" fillId="4" borderId="12" xfId="49" applyNumberFormat="1" applyFont="1" applyFill="1" applyBorder="1" applyAlignment="1">
      <alignment vertical="center"/>
    </xf>
    <xf numFmtId="0" fontId="5" fillId="5" borderId="0" xfId="49" applyFont="1" applyFill="1" applyAlignment="1">
      <alignment vertical="center"/>
    </xf>
    <xf numFmtId="0" fontId="5" fillId="5" borderId="0" xfId="49" applyFont="1" applyFill="1" applyAlignment="1">
      <alignment horizontal="center" vertical="center"/>
    </xf>
    <xf numFmtId="58" fontId="5" fillId="5" borderId="0" xfId="49" applyNumberFormat="1" applyFont="1" applyFill="1" applyAlignment="1">
      <alignment horizontal="center" vertical="center"/>
    </xf>
    <xf numFmtId="58" fontId="5" fillId="5" borderId="0" xfId="49" applyNumberFormat="1" applyFont="1" applyFill="1" applyAlignment="1">
      <alignment vertical="center"/>
    </xf>
    <xf numFmtId="0" fontId="5" fillId="3" borderId="13" xfId="49" applyFont="1" applyFill="1" applyBorder="1" applyAlignment="1">
      <alignment horizontal="center" vertical="center"/>
    </xf>
    <xf numFmtId="10" fontId="5" fillId="4" borderId="1" xfId="49" applyNumberFormat="1" applyFont="1" applyFill="1" applyBorder="1" applyAlignment="1">
      <alignment horizontal="center" vertical="center"/>
    </xf>
    <xf numFmtId="0" fontId="5" fillId="5" borderId="0" xfId="49" applyFont="1" applyFill="1" applyAlignment="1">
      <alignment horizontal="left" vertical="center"/>
    </xf>
    <xf numFmtId="179" fontId="3" fillId="2" borderId="1" xfId="49" applyNumberFormat="1" applyFont="1" applyFill="1" applyBorder="1" applyAlignment="1">
      <alignment horizontal="center" vertical="center"/>
    </xf>
    <xf numFmtId="0" fontId="5" fillId="3" borderId="1" xfId="59" applyFont="1" applyFill="1" applyBorder="1" applyAlignment="1">
      <alignment horizontal="center" vertical="center" wrapText="1"/>
    </xf>
    <xf numFmtId="179" fontId="5" fillId="5" borderId="1" xfId="49" applyNumberFormat="1" applyFont="1" applyFill="1" applyBorder="1" applyAlignment="1">
      <alignment horizontal="center" vertical="center"/>
    </xf>
    <xf numFmtId="179" fontId="5" fillId="3" borderId="1" xfId="49" applyNumberFormat="1" applyFont="1" applyFill="1" applyBorder="1" applyAlignment="1">
      <alignment horizontal="center" vertical="center"/>
    </xf>
    <xf numFmtId="179" fontId="5" fillId="4" borderId="1" xfId="49" applyNumberFormat="1" applyFont="1" applyFill="1" applyBorder="1" applyAlignment="1">
      <alignment horizontal="center" vertical="center"/>
    </xf>
    <xf numFmtId="0" fontId="1" fillId="0" borderId="0" xfId="49" applyFont="1" applyBorder="1" applyAlignment="1">
      <alignment vertical="center"/>
    </xf>
    <xf numFmtId="0" fontId="5" fillId="5" borderId="0" xfId="49" applyFont="1" applyFill="1" applyBorder="1" applyAlignment="1">
      <alignment horizontal="left" vertical="center"/>
    </xf>
    <xf numFmtId="0" fontId="1" fillId="0" borderId="0" xfId="49" applyFont="1" applyBorder="1" applyAlignment="1">
      <alignment horizontal="left" vertical="center"/>
    </xf>
    <xf numFmtId="0" fontId="3" fillId="2" borderId="1" xfId="49" applyFont="1" applyFill="1" applyBorder="1" applyAlignment="1">
      <alignment horizontal="left" vertical="center"/>
    </xf>
    <xf numFmtId="0" fontId="1" fillId="5" borderId="0" xfId="49" applyFont="1" applyFill="1" applyAlignment="1">
      <alignment vertical="center"/>
    </xf>
    <xf numFmtId="0" fontId="5" fillId="3" borderId="1" xfId="49" applyFont="1" applyFill="1" applyBorder="1" applyAlignment="1">
      <alignment horizontal="left" vertical="center" wrapText="1"/>
    </xf>
    <xf numFmtId="0" fontId="1" fillId="3" borderId="1" xfId="49" applyFont="1" applyFill="1" applyBorder="1" applyAlignment="1">
      <alignment horizontal="left" vertical="center" wrapText="1"/>
    </xf>
    <xf numFmtId="58" fontId="3" fillId="2" borderId="1" xfId="49" applyNumberFormat="1" applyFont="1" applyFill="1" applyBorder="1" applyAlignment="1">
      <alignment horizontal="center" vertical="center"/>
    </xf>
    <xf numFmtId="180" fontId="5" fillId="4" borderId="1" xfId="49" applyNumberFormat="1" applyFont="1" applyFill="1" applyBorder="1" applyAlignment="1">
      <alignment horizontal="center" vertical="center"/>
    </xf>
    <xf numFmtId="58" fontId="5" fillId="6" borderId="1" xfId="49" applyNumberFormat="1" applyFont="1" applyFill="1" applyBorder="1" applyAlignment="1">
      <alignment horizontal="center" vertical="center"/>
    </xf>
    <xf numFmtId="0" fontId="1" fillId="5" borderId="0" xfId="49" applyFont="1" applyFill="1" applyAlignment="1">
      <alignment horizontal="center" vertical="center"/>
    </xf>
    <xf numFmtId="180" fontId="5" fillId="6" borderId="1" xfId="49" applyNumberFormat="1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center" vertical="center"/>
    </xf>
    <xf numFmtId="181" fontId="1" fillId="5" borderId="0" xfId="49" applyNumberFormat="1" applyFont="1" applyFill="1" applyAlignment="1">
      <alignment horizontal="center" vertical="center"/>
    </xf>
    <xf numFmtId="0" fontId="10" fillId="0" borderId="0" xfId="49" applyFont="1" applyAlignment="1">
      <alignment vertical="center"/>
    </xf>
    <xf numFmtId="9" fontId="11" fillId="5" borderId="0" xfId="49" applyNumberFormat="1" applyFont="1" applyFill="1" applyAlignment="1">
      <alignment vertical="center"/>
    </xf>
    <xf numFmtId="9" fontId="5" fillId="5" borderId="0" xfId="49" applyNumberFormat="1" applyFont="1" applyFill="1" applyAlignment="1">
      <alignment vertical="center"/>
    </xf>
    <xf numFmtId="10" fontId="5" fillId="5" borderId="0" xfId="49" applyNumberFormat="1" applyFont="1" applyFill="1" applyAlignment="1">
      <alignment vertical="center"/>
    </xf>
    <xf numFmtId="0" fontId="2" fillId="5" borderId="14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horizontal="center" vertical="center"/>
    </xf>
    <xf numFmtId="182" fontId="5" fillId="5" borderId="1" xfId="49" applyNumberFormat="1" applyFont="1" applyFill="1" applyBorder="1" applyAlignment="1">
      <alignment vertical="center"/>
    </xf>
    <xf numFmtId="182" fontId="5" fillId="4" borderId="1" xfId="49" applyNumberFormat="1" applyFont="1" applyFill="1" applyBorder="1" applyAlignment="1">
      <alignment vertical="center"/>
    </xf>
    <xf numFmtId="0" fontId="5" fillId="0" borderId="0" xfId="49" applyFont="1" applyAlignment="1">
      <alignment horizontal="left" vertical="center" wrapText="1"/>
    </xf>
    <xf numFmtId="0" fontId="5" fillId="0" borderId="0" xfId="49" applyFont="1" applyAlignment="1">
      <alignment vertical="center" wrapText="1"/>
    </xf>
    <xf numFmtId="0" fontId="5" fillId="0" borderId="0" xfId="49" applyFont="1" applyAlignment="1">
      <alignment horizontal="left" vertical="center"/>
    </xf>
    <xf numFmtId="0" fontId="7" fillId="2" borderId="1" xfId="49" applyFont="1" applyFill="1" applyBorder="1" applyAlignment="1">
      <alignment horizontal="center" vertical="center" wrapText="1"/>
    </xf>
    <xf numFmtId="182" fontId="5" fillId="5" borderId="0" xfId="49" applyNumberFormat="1" applyFont="1" applyFill="1" applyAlignment="1">
      <alignment vertical="center"/>
    </xf>
    <xf numFmtId="0" fontId="2" fillId="0" borderId="0" xfId="49" applyFont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/>
    </xf>
    <xf numFmtId="0" fontId="5" fillId="6" borderId="13" xfId="49" applyFont="1" applyFill="1" applyBorder="1" applyAlignment="1">
      <alignment horizontal="center" vertical="center"/>
    </xf>
    <xf numFmtId="0" fontId="5" fillId="6" borderId="15" xfId="49" applyFont="1" applyFill="1" applyBorder="1" applyAlignment="1">
      <alignment horizontal="center" vertical="center"/>
    </xf>
    <xf numFmtId="0" fontId="1" fillId="0" borderId="0" xfId="49" applyFont="1" applyBorder="1" applyAlignment="1">
      <alignment horizontal="center" vertical="center"/>
    </xf>
    <xf numFmtId="182" fontId="3" fillId="2" borderId="1" xfId="49" applyNumberFormat="1" applyFont="1" applyFill="1" applyBorder="1" applyAlignment="1">
      <alignment horizontal="center" vertical="center" wrapText="1"/>
    </xf>
    <xf numFmtId="0" fontId="5" fillId="4" borderId="1" xfId="49" applyFont="1" applyFill="1" applyBorder="1" applyAlignment="1">
      <alignment horizontal="center" vertical="center"/>
    </xf>
    <xf numFmtId="0" fontId="5" fillId="6" borderId="16" xfId="49" applyFont="1" applyFill="1" applyBorder="1" applyAlignment="1">
      <alignment horizontal="center" vertical="center"/>
    </xf>
    <xf numFmtId="10" fontId="1" fillId="0" borderId="0" xfId="49" applyNumberFormat="1" applyFont="1" applyAlignment="1">
      <alignment vertical="center"/>
    </xf>
    <xf numFmtId="0" fontId="2" fillId="0" borderId="0" xfId="49" applyFont="1" applyAlignment="1">
      <alignment horizontal="center"/>
    </xf>
    <xf numFmtId="0" fontId="3" fillId="2" borderId="1" xfId="49" applyFont="1" applyFill="1" applyBorder="1" applyAlignment="1">
      <alignment horizontal="center"/>
    </xf>
    <xf numFmtId="0" fontId="5" fillId="3" borderId="1" xfId="49" applyFont="1" applyFill="1" applyBorder="1" applyAlignment="1">
      <alignment horizontal="center"/>
    </xf>
    <xf numFmtId="182" fontId="5" fillId="0" borderId="1" xfId="49" applyNumberFormat="1" applyFont="1" applyFill="1" applyBorder="1" applyAlignment="1">
      <alignment horizontal="right"/>
    </xf>
    <xf numFmtId="182" fontId="5" fillId="4" borderId="1" xfId="49" applyNumberFormat="1" applyFont="1" applyFill="1" applyBorder="1" applyAlignment="1">
      <alignment horizontal="right"/>
    </xf>
    <xf numFmtId="0" fontId="5" fillId="5" borderId="0" xfId="49" applyFont="1" applyFill="1" applyBorder="1" applyAlignment="1">
      <alignment horizontal="center"/>
    </xf>
    <xf numFmtId="0" fontId="5" fillId="5" borderId="0" xfId="49" applyFont="1" applyFill="1" applyBorder="1" applyAlignment="1">
      <alignment horizontal="left"/>
    </xf>
    <xf numFmtId="182" fontId="1" fillId="0" borderId="0" xfId="49" applyNumberFormat="1" applyFont="1" applyBorder="1" applyAlignment="1"/>
    <xf numFmtId="0" fontId="5" fillId="3" borderId="1" xfId="49" applyFont="1" applyFill="1" applyBorder="1" applyAlignment="1">
      <alignment horizontal="center" vertical="center" wrapText="1"/>
    </xf>
    <xf numFmtId="10" fontId="5" fillId="0" borderId="1" xfId="49" applyNumberFormat="1" applyFont="1" applyFill="1" applyBorder="1" applyAlignment="1">
      <alignment horizontal="right"/>
    </xf>
    <xf numFmtId="0" fontId="4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center" vertical="center" wrapText="1"/>
    </xf>
    <xf numFmtId="10" fontId="5" fillId="0" borderId="0" xfId="49" applyNumberFormat="1" applyFont="1" applyFill="1" applyBorder="1" applyAlignment="1">
      <alignment horizontal="center"/>
    </xf>
    <xf numFmtId="0" fontId="3" fillId="2" borderId="13" xfId="49" applyFont="1" applyFill="1" applyBorder="1" applyAlignment="1">
      <alignment horizontal="center"/>
    </xf>
    <xf numFmtId="0" fontId="5" fillId="0" borderId="1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horizontal="center"/>
    </xf>
    <xf numFmtId="0" fontId="1" fillId="0" borderId="0" xfId="49" applyFont="1" applyFill="1" applyAlignment="1"/>
    <xf numFmtId="10" fontId="5" fillId="4" borderId="1" xfId="49" applyNumberFormat="1" applyFont="1" applyFill="1" applyBorder="1" applyAlignment="1">
      <alignment horizontal="right" vertical="center"/>
    </xf>
    <xf numFmtId="182" fontId="1" fillId="4" borderId="1" xfId="49" applyNumberFormat="1" applyFont="1" applyFill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5" fillId="0" borderId="1" xfId="49" applyFont="1" applyBorder="1" applyAlignment="1">
      <alignment horizontal="left" vertical="center"/>
    </xf>
    <xf numFmtId="10" fontId="5" fillId="4" borderId="1" xfId="49" applyNumberFormat="1" applyFont="1" applyFill="1" applyBorder="1" applyAlignment="1">
      <alignment horizontal="right"/>
    </xf>
    <xf numFmtId="10" fontId="5" fillId="0" borderId="0" xfId="49" applyNumberFormat="1" applyFont="1" applyFill="1" applyBorder="1" applyAlignment="1"/>
    <xf numFmtId="182" fontId="1" fillId="0" borderId="0" xfId="49" applyNumberFormat="1" applyFont="1" applyFill="1" applyBorder="1" applyAlignment="1">
      <alignment horizontal="right"/>
    </xf>
    <xf numFmtId="0" fontId="5" fillId="0" borderId="1" xfId="49" applyFont="1" applyBorder="1" applyAlignment="1">
      <alignment horizontal="center"/>
    </xf>
    <xf numFmtId="0" fontId="3" fillId="2" borderId="15" xfId="49" applyFont="1" applyFill="1" applyBorder="1" applyAlignment="1">
      <alignment horizontal="center"/>
    </xf>
    <xf numFmtId="0" fontId="3" fillId="2" borderId="16" xfId="49" applyFont="1" applyFill="1" applyBorder="1" applyAlignment="1">
      <alignment horizontal="center"/>
    </xf>
    <xf numFmtId="0" fontId="5" fillId="4" borderId="1" xfId="49" applyFont="1" applyFill="1" applyBorder="1" applyAlignment="1">
      <alignment horizontal="right" vertical="center"/>
    </xf>
    <xf numFmtId="10" fontId="1" fillId="0" borderId="0" xfId="49" applyNumberFormat="1" applyFont="1" applyAlignment="1"/>
    <xf numFmtId="0" fontId="5" fillId="0" borderId="14" xfId="49" applyFont="1" applyBorder="1" applyAlignment="1">
      <alignment horizontal="left" vertical="center"/>
    </xf>
    <xf numFmtId="0" fontId="5" fillId="2" borderId="1" xfId="49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vertical="center"/>
    </xf>
    <xf numFmtId="0" fontId="5" fillId="0" borderId="0" xfId="49" applyFont="1" applyBorder="1" applyAlignment="1">
      <alignment vertical="center"/>
    </xf>
    <xf numFmtId="0" fontId="4" fillId="0" borderId="0" xfId="49" applyFont="1" applyBorder="1" applyAlignment="1">
      <alignment horizontal="center" vertical="center"/>
    </xf>
    <xf numFmtId="0" fontId="1" fillId="0" borderId="0" xfId="61" applyFont="1" applyAlignment="1">
      <alignment vertical="center"/>
    </xf>
    <xf numFmtId="0" fontId="1" fillId="0" borderId="0" xfId="58" applyFont="1" applyAlignment="1">
      <alignment vertical="center"/>
    </xf>
    <xf numFmtId="0" fontId="12" fillId="0" borderId="17" xfId="61" applyFont="1" applyBorder="1" applyAlignment="1">
      <alignment horizontal="center" vertical="center" wrapText="1"/>
    </xf>
    <xf numFmtId="0" fontId="12" fillId="0" borderId="18" xfId="61" applyFont="1" applyBorder="1" applyAlignment="1">
      <alignment horizontal="center" vertical="center" wrapText="1"/>
    </xf>
    <xf numFmtId="0" fontId="1" fillId="0" borderId="19" xfId="61" applyFont="1" applyBorder="1" applyAlignment="1" applyProtection="1">
      <alignment horizontal="center" vertical="center" wrapText="1"/>
      <protection locked="0"/>
    </xf>
    <xf numFmtId="0" fontId="1" fillId="0" borderId="20" xfId="61" applyFont="1" applyBorder="1" applyAlignment="1" applyProtection="1">
      <alignment horizontal="center" vertical="center" wrapText="1"/>
      <protection locked="0"/>
    </xf>
    <xf numFmtId="0" fontId="13" fillId="0" borderId="21" xfId="61" applyFont="1" applyBorder="1" applyAlignment="1">
      <alignment horizontal="center" vertical="top" wrapText="1"/>
    </xf>
    <xf numFmtId="0" fontId="13" fillId="0" borderId="0" xfId="61" applyFont="1" applyBorder="1" applyAlignment="1">
      <alignment horizontal="center" vertical="top" wrapText="1"/>
    </xf>
    <xf numFmtId="0" fontId="14" fillId="0" borderId="21" xfId="61" applyFont="1" applyBorder="1" applyAlignment="1">
      <alignment horizontal="center" vertical="center" wrapText="1"/>
    </xf>
    <xf numFmtId="0" fontId="15" fillId="0" borderId="0" xfId="61" applyFont="1" applyBorder="1" applyAlignment="1">
      <alignment horizontal="center" vertical="center" wrapText="1"/>
    </xf>
    <xf numFmtId="0" fontId="15" fillId="0" borderId="21" xfId="61" applyFont="1" applyBorder="1" applyAlignment="1">
      <alignment horizontal="center" vertical="center" wrapText="1"/>
    </xf>
    <xf numFmtId="0" fontId="16" fillId="0" borderId="21" xfId="61" applyFont="1" applyBorder="1" applyAlignment="1" applyProtection="1">
      <alignment horizontal="center" vertical="top" wrapText="1"/>
      <protection locked="0"/>
    </xf>
    <xf numFmtId="0" fontId="16" fillId="0" borderId="0" xfId="61" applyFont="1" applyBorder="1" applyAlignment="1" applyProtection="1">
      <alignment horizontal="center" vertical="top" wrapText="1"/>
      <protection locked="0"/>
    </xf>
    <xf numFmtId="0" fontId="16" fillId="0" borderId="21" xfId="61" applyFont="1" applyBorder="1" applyAlignment="1">
      <alignment horizontal="center" vertical="top" wrapText="1"/>
    </xf>
    <xf numFmtId="0" fontId="16" fillId="0" borderId="0" xfId="61" applyFont="1" applyBorder="1" applyAlignment="1">
      <alignment horizontal="center" vertical="top" wrapText="1"/>
    </xf>
    <xf numFmtId="0" fontId="1" fillId="0" borderId="21" xfId="61" applyFont="1" applyBorder="1" applyAlignment="1">
      <alignment horizontal="center" vertical="top" wrapText="1"/>
    </xf>
    <xf numFmtId="0" fontId="1" fillId="0" borderId="0" xfId="61" applyFont="1" applyBorder="1" applyAlignment="1">
      <alignment horizontal="center" vertical="top" wrapText="1"/>
    </xf>
    <xf numFmtId="0" fontId="1" fillId="0" borderId="22" xfId="61" applyFont="1" applyBorder="1" applyAlignment="1" applyProtection="1">
      <alignment horizontal="center" vertical="center" wrapText="1"/>
      <protection locked="0"/>
    </xf>
    <xf numFmtId="0" fontId="1" fillId="0" borderId="23" xfId="61" applyFont="1" applyBorder="1" applyAlignment="1" applyProtection="1">
      <alignment horizontal="center" vertical="center" wrapText="1"/>
      <protection locked="0"/>
    </xf>
    <xf numFmtId="0" fontId="1" fillId="0" borderId="24" xfId="61" applyFont="1" applyBorder="1" applyAlignment="1" applyProtection="1">
      <alignment horizontal="center" vertical="center" wrapText="1"/>
      <protection locked="0"/>
    </xf>
    <xf numFmtId="179" fontId="1" fillId="0" borderId="25" xfId="61" applyNumberFormat="1" applyFont="1" applyBorder="1" applyAlignment="1" applyProtection="1">
      <alignment horizontal="center" vertical="center" wrapText="1"/>
      <protection locked="0"/>
    </xf>
    <xf numFmtId="0" fontId="1" fillId="0" borderId="25" xfId="61" applyFont="1" applyBorder="1" applyAlignment="1" applyProtection="1">
      <alignment horizontal="center" vertical="center" wrapText="1"/>
      <protection locked="0"/>
    </xf>
    <xf numFmtId="0" fontId="12" fillId="0" borderId="26" xfId="61" applyFont="1" applyBorder="1" applyAlignment="1">
      <alignment horizontal="center" vertical="center" wrapText="1"/>
    </xf>
    <xf numFmtId="0" fontId="1" fillId="0" borderId="27" xfId="61" applyFont="1" applyBorder="1" applyAlignment="1" applyProtection="1">
      <alignment horizontal="center" vertical="center" wrapText="1"/>
      <protection locked="0"/>
    </xf>
    <xf numFmtId="0" fontId="13" fillId="0" borderId="28" xfId="61" applyFont="1" applyBorder="1" applyAlignment="1">
      <alignment horizontal="center" vertical="top" wrapText="1"/>
    </xf>
    <xf numFmtId="0" fontId="15" fillId="0" borderId="28" xfId="61" applyFont="1" applyBorder="1" applyAlignment="1">
      <alignment horizontal="center" vertical="center" wrapText="1"/>
    </xf>
    <xf numFmtId="0" fontId="16" fillId="0" borderId="28" xfId="61" applyFont="1" applyBorder="1" applyAlignment="1" applyProtection="1">
      <alignment horizontal="center" vertical="top" wrapText="1"/>
      <protection locked="0"/>
    </xf>
    <xf numFmtId="0" fontId="16" fillId="0" borderId="28" xfId="61" applyFont="1" applyBorder="1" applyAlignment="1">
      <alignment horizontal="center" vertical="top" wrapText="1"/>
    </xf>
    <xf numFmtId="0" fontId="1" fillId="0" borderId="28" xfId="61" applyFont="1" applyBorder="1" applyAlignment="1">
      <alignment horizontal="center" vertical="top" wrapText="1"/>
    </xf>
    <xf numFmtId="0" fontId="1" fillId="0" borderId="29" xfId="61" applyFont="1" applyBorder="1" applyAlignment="1">
      <alignment horizontal="center" vertical="center"/>
    </xf>
    <xf numFmtId="179" fontId="1" fillId="0" borderId="30" xfId="61" applyNumberFormat="1" applyFont="1" applyBorder="1" applyAlignment="1">
      <alignment horizontal="center" vertical="center"/>
    </xf>
  </cellXfs>
  <cellStyles count="6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  <cellStyle name="Normal_Monthly Data" xfId="55"/>
    <cellStyle name="差_项目度量分析报告" xfId="56"/>
    <cellStyle name="常规 2" xfId="57"/>
    <cellStyle name="常规_SUD-TPLA-PDP" xfId="58"/>
    <cellStyle name="常规_度量数据收集参考列表-V0.1" xfId="59"/>
    <cellStyle name="好_项目度量分析报告" xfId="60"/>
    <cellStyle name="常规_Excel封面" xfId="61"/>
    <cellStyle name="常规_项目总结表" xfId="62"/>
  </cellStyles>
  <dxfs count="1">
    <dxf>
      <fill>
        <patternFill patternType="solid">
          <bgColor theme="5" tint="0.599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u="none" baseline="0">
                <a:solidFill>
                  <a:srgbClr val="000000"/>
                </a:solidFill>
              </a:rPr>
              <a:t>项目工作量分布分析</a:t>
            </a:r>
            <a:endParaRPr lang="en-US" u="none" baseline="0">
              <a:solidFill>
                <a:srgbClr val="000000"/>
              </a:solidFill>
            </a:endParaRPr>
          </a:p>
        </c:rich>
      </c:tx>
      <c:layout/>
      <c:overlay val="0"/>
      <c:spPr>
        <a:noFill/>
        <a:ln w="635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"/>
          <c:y val="0.10675"/>
          <c:w val="0.89525"/>
          <c:h val="0.7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工作量统计分析!$D$3</c:f>
              <c:strCache>
                <c:ptCount val="1"/>
                <c:pt idx="0">
                  <c:v>计划工作量</c:v>
                </c:pt>
              </c:strCache>
            </c:strRef>
          </c:tx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工作量统计分析!$C$5:$C$15</c:f>
              <c:strCache>
                <c:ptCount val="11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项目结项</c:v>
                </c:pt>
                <c:pt idx="7">
                  <c:v>质量保证</c:v>
                </c:pt>
                <c:pt idx="8">
                  <c:v>配置管理</c:v>
                </c:pt>
                <c:pt idx="9">
                  <c:v>同行评审</c:v>
                </c:pt>
                <c:pt idx="10">
                  <c:v>培训学习</c:v>
                </c:pt>
              </c:strCache>
            </c:strRef>
          </c:cat>
          <c:val>
            <c:numRef>
              <c:f>工作量统计分析!$D$5:$D$15</c:f>
              <c:numCache>
                <c:formatCode>0.00_ </c:formatCode>
                <c:ptCount val="11"/>
                <c:pt idx="0">
                  <c:v>48</c:v>
                </c:pt>
                <c:pt idx="1">
                  <c:v>40</c:v>
                </c:pt>
                <c:pt idx="2">
                  <c:v>150</c:v>
                </c:pt>
                <c:pt idx="3">
                  <c:v>8</c:v>
                </c:pt>
                <c:pt idx="4">
                  <c:v>48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工作量统计分析!$F$3</c:f>
              <c:strCache>
                <c:ptCount val="1"/>
                <c:pt idx="0">
                  <c:v>实际工作量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工作量统计分析!$C$5:$C$15</c:f>
              <c:strCache>
                <c:ptCount val="11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项目结项</c:v>
                </c:pt>
                <c:pt idx="7">
                  <c:v>质量保证</c:v>
                </c:pt>
                <c:pt idx="8">
                  <c:v>配置管理</c:v>
                </c:pt>
                <c:pt idx="9">
                  <c:v>同行评审</c:v>
                </c:pt>
                <c:pt idx="10">
                  <c:v>培训学习</c:v>
                </c:pt>
              </c:strCache>
            </c:strRef>
          </c:cat>
          <c:val>
            <c:numRef>
              <c:f>工作量统计分析!$F$5:$F$15</c:f>
              <c:numCache>
                <c:formatCode>0.00_ </c:formatCode>
                <c:ptCount val="11"/>
                <c:pt idx="0">
                  <c:v>48</c:v>
                </c:pt>
                <c:pt idx="1">
                  <c:v>40</c:v>
                </c:pt>
                <c:pt idx="2">
                  <c:v>183</c:v>
                </c:pt>
                <c:pt idx="3">
                  <c:v>10</c:v>
                </c:pt>
                <c:pt idx="4">
                  <c:v>48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3766"/>
        <c:axId val="36208166"/>
      </c:barChart>
      <c:catAx>
        <c:axId val="17173766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2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36208166"/>
        <c:crosses val="autoZero"/>
        <c:auto val="1"/>
        <c:lblAlgn val="ctr"/>
        <c:lblOffset val="100"/>
        <c:noMultiLvlLbl val="0"/>
      </c:catAx>
      <c:valAx>
        <c:axId val="3620816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2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7173766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5"/>
          <c:y val="0.895"/>
          <c:w val="0.30775"/>
          <c:h val="0.1037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780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975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项目工期偏差率</a:t>
            </a:r>
            <a:endParaRPr lang="en-US" sz="975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4715"/>
          <c:y val="0.02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25"/>
          <c:y val="0.0885"/>
          <c:w val="0.90225"/>
          <c:h val="0.70475"/>
        </c:manualLayout>
      </c:layout>
      <c:lineChart>
        <c:grouping val="standard"/>
        <c:varyColors val="0"/>
        <c:ser>
          <c:idx val="0"/>
          <c:order val="0"/>
          <c:tx>
            <c:strRef>
              <c:f>"相对偏差率"</c:f>
              <c:strCache>
                <c:ptCount val="1"/>
                <c:pt idx="0">
                  <c:v>相对偏差率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'工期偏差率--修改'!$B$6:$B$13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'工期偏差率--修改'!$K$6:$K$13</c:f>
              <c:numCache>
                <c:formatCode>0.00%</c:formatCode>
                <c:ptCount val="8"/>
                <c:pt idx="0">
                  <c:v>0</c:v>
                </c:pt>
                <c:pt idx="1">
                  <c:v>-0.0434782608695652</c:v>
                </c:pt>
                <c:pt idx="2">
                  <c:v>0</c:v>
                </c:pt>
                <c:pt idx="3">
                  <c:v>0.0454545454545455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"绝对偏差率"</c:f>
              <c:strCache>
                <c:ptCount val="1"/>
                <c:pt idx="0">
                  <c:v>绝对偏差率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6350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'工期偏差率--修改'!$B$6:$B$13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'工期偏差率--修改'!$L$6:$L$13</c:f>
              <c:numCache>
                <c:formatCode>0.00%</c:formatCode>
                <c:ptCount val="8"/>
                <c:pt idx="0">
                  <c:v>0</c:v>
                </c:pt>
                <c:pt idx="1">
                  <c:v>-0.0350877192982456</c:v>
                </c:pt>
                <c:pt idx="2">
                  <c:v>-0.021978021978022</c:v>
                </c:pt>
                <c:pt idx="3">
                  <c:v>-0.00884955752212389</c:v>
                </c:pt>
                <c:pt idx="4">
                  <c:v>-0.00862068965517241</c:v>
                </c:pt>
                <c:pt idx="5">
                  <c:v>-0.0072992700729927</c:v>
                </c:pt>
                <c:pt idx="6">
                  <c:v>-0.00709219858156028</c:v>
                </c:pt>
                <c:pt idx="7">
                  <c:v>-0.00694444444444444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"警戒值"</c:f>
              <c:strCache>
                <c:ptCount val="1"/>
                <c:pt idx="0">
                  <c:v>警戒值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'工期偏差率--修改'!$B$6:$B$13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'工期偏差率--修改'!$P$6:$P$13</c:f>
              <c:numCache>
                <c:formatCode>0.00%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"警戒值"</c:f>
              <c:strCache>
                <c:ptCount val="1"/>
                <c:pt idx="0">
                  <c:v>警戒值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'工期偏差率--修改'!$B$6:$B$13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'工期偏差率--修改'!$Q$6:$Q$13</c:f>
              <c:numCache>
                <c:formatCode>0.00%</c:formatCode>
                <c:ptCount val="8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"组织基准值"</c:f>
              <c:strCache>
                <c:ptCount val="1"/>
                <c:pt idx="0">
                  <c:v>组织基准值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'工期偏差率--修改'!$B$6:$B$13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'工期偏差率--修改'!$N$6:$N$13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"组织基准值"</c:f>
              <c:strCache>
                <c:ptCount val="1"/>
                <c:pt idx="0">
                  <c:v>组织基准值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'工期偏差率--修改'!$B$6:$B$13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'工期偏差率--修改'!$O$6:$O$13</c:f>
              <c:numCache>
                <c:formatCode>0%</c:formatCode>
                <c:ptCount val="8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9670"/>
        <c:axId val="29827724"/>
      </c:lineChart>
      <c:catAx>
        <c:axId val="29369670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975" b="0" i="0" u="non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rPr>
                  <a:t>阶段</a:t>
                </a:r>
                <a:endParaRPr lang="en-US" sz="975" b="0" i="0" u="non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endParaRPr>
              </a:p>
            </c:rich>
          </c:tx>
          <c:layout>
            <c:manualLayout>
              <c:xMode val="edge"/>
              <c:yMode val="edge"/>
              <c:x val="0.44975"/>
              <c:y val="0.8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7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29827724"/>
        <c:crosses val="autoZero"/>
        <c:auto val="1"/>
        <c:lblAlgn val="ctr"/>
        <c:lblOffset val="100"/>
        <c:noMultiLvlLbl val="0"/>
      </c:catAx>
      <c:valAx>
        <c:axId val="298277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975" b="0" i="0" u="non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rPr>
                  <a:t>进度偏差率（%）</a:t>
                </a:r>
                <a:endParaRPr lang="en-US" sz="975" b="0" i="0" u="non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endParaRPr>
              </a:p>
            </c:rich>
          </c:tx>
          <c:layout>
            <c:manualLayout>
              <c:xMode val="edge"/>
              <c:yMode val="edge"/>
              <c:x val="0.01275"/>
              <c:y val="0.31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7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29369670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1125"/>
          <c:y val="0.83075"/>
          <c:w val="0.14125"/>
          <c:h val="0.165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10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1800" b="1" i="0" u="none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需求变更率</a:t>
            </a:r>
            <a:endParaRPr lang="en-US" sz="1800" b="1" i="0" u="none" baseline="0">
              <a:solidFill>
                <a:srgbClr val="000000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54"/>
          <c:y val="0.040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5"/>
          <c:y val="0.1625"/>
          <c:w val="0.8575"/>
          <c:h val="0.64525"/>
        </c:manualLayout>
      </c:layout>
      <c:lineChart>
        <c:grouping val="standard"/>
        <c:varyColors val="0"/>
        <c:ser>
          <c:idx val="0"/>
          <c:order val="0"/>
          <c:tx>
            <c:strRef>
              <c:f>'需求变更率--待修改'!$H$3</c:f>
              <c:strCache>
                <c:ptCount val="1"/>
                <c:pt idx="0">
                  <c:v>需求变更率</c:v>
                </c:pt>
              </c:strCache>
            </c:strRef>
          </c:tx>
          <c:spPr>
            <a:ln w="38100" cap="rnd" cmpd="sng" algn="ctr">
              <a:solidFill>
                <a:srgbClr val="666699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rgbClr val="666699"/>
              </a:solidFill>
              <a:ln w="6350" cap="flat" cmpd="sng" algn="ctr">
                <a:solidFill>
                  <a:srgbClr val="666699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'需求变更率--待修改'!$B$4:$B$11</c:f>
              <c:strCache>
                <c:ptCount val="8"/>
                <c:pt idx="0" c:formatCode="yyyy&quot;年&quot;m&quot;月&quot;d&quot;日&quot;;@">
                  <c:v>项目计划阶段</c:v>
                </c:pt>
                <c:pt idx="1" c:formatCode="yyyy&quot;年&quot;m&quot;月&quot;d&quot;日&quot;;@">
                  <c:v>需求开发阶段</c:v>
                </c:pt>
                <c:pt idx="2" c:formatCode="yyyy&quot;年&quot;m&quot;月&quot;d&quot;日&quot;;@">
                  <c:v>系统设计阶段</c:v>
                </c:pt>
                <c:pt idx="3" c:formatCode="yyyy&quot;年&quot;m&quot;月&quot;d&quot;日&quot;;@">
                  <c:v>编码实现阶段</c:v>
                </c:pt>
                <c:pt idx="4" c:formatCode="yyyy&quot;年&quot;m&quot;月&quot;d&quot;日&quot;;@">
                  <c:v>产品集成阶段</c:v>
                </c:pt>
                <c:pt idx="5" c:formatCode="yyyy&quot;年&quot;m&quot;月&quot;d&quot;日&quot;;@">
                  <c:v>系统测试阶段</c:v>
                </c:pt>
                <c:pt idx="6" c:formatCode="yyyy&quot;年&quot;m&quot;月&quot;d&quot;日&quot;;@">
                  <c:v>产品交付阶段</c:v>
                </c:pt>
                <c:pt idx="7" c:formatCode="yyyy&quot;年&quot;m&quot;月&quot;d&quot;日&quot;;@">
                  <c:v>项目结项</c:v>
                </c:pt>
              </c:strCache>
            </c:strRef>
          </c:cat>
          <c:val>
            <c:numRef>
              <c:f>'需求变更率--待修改'!$H$4:$H$11</c:f>
              <c:numCache>
                <c:formatCode>0.00%</c:formatCode>
                <c:ptCount val="8"/>
                <c:pt idx="0">
                  <c:v>0</c:v>
                </c:pt>
                <c:pt idx="1">
                  <c:v>0.0294117647058824</c:v>
                </c:pt>
                <c:pt idx="2">
                  <c:v>0.0285714285714286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72346"/>
        <c:axId val="11208149"/>
      </c:lineChart>
      <c:catAx>
        <c:axId val="52272346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1000" b="1" i="0" u="none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项目阶段</a:t>
                </a:r>
                <a:endParaRPr lang="en-US" sz="1000" b="1" i="0" u="none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56"/>
              <c:y val="0.9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08149"/>
        <c:crosses val="autoZero"/>
        <c:auto val="1"/>
        <c:lblAlgn val="ctr"/>
        <c:lblOffset val="100"/>
        <c:noMultiLvlLbl val="0"/>
      </c:catAx>
      <c:valAx>
        <c:axId val="1120814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1000" b="1" i="0" u="none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百分比（%）</a:t>
                </a:r>
                <a:endParaRPr lang="en-US" sz="1000" b="1" i="0" u="none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27"/>
              <c:y val="0.417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227234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4325"/>
          <c:y val="0.4485"/>
          <c:w val="0.14875"/>
          <c:h val="0.053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1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80808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生命周期阶段缺陷分布图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37"/>
          <c:y val="0.01425"/>
        </c:manualLayout>
      </c:layout>
      <c:overlay val="0"/>
      <c:spPr>
        <a:noFill/>
        <a:ln w="635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75"/>
          <c:y val="0.09225"/>
          <c:w val="0.46775"/>
          <c:h val="0.782"/>
        </c:manualLayout>
      </c:layout>
      <c:pieChart>
        <c:varyColors val="1"/>
        <c:ser>
          <c:idx val="0"/>
          <c:order val="0"/>
          <c:tx>
            <c:strRef>
              <c:f>缺陷数量分布图!$C$3</c:f>
              <c:strCache>
                <c:ptCount val="1"/>
                <c:pt idx="0">
                  <c:v>缺陷导入数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</c:spPr>
          </c:dPt>
          <c:dLbls>
            <c:numFmt formatCode="0%" sourceLinked="0"/>
            <c:spPr>
              <a:noFill/>
              <a:ln w="635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缺陷数量分布图!$B$4:$B$9</c:f>
              <c:strCache>
                <c:ptCount val="6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</c:strCache>
            </c:strRef>
          </c:cat>
          <c:val>
            <c:numRef>
              <c:f>缺陷数量分布图!$C$4:$C$9</c:f>
              <c:numCache>
                <c:formatCode>0_);\(0\)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缺陷数量分布图!$D$3</c:f>
              <c:strCache>
                <c:ptCount val="1"/>
                <c:pt idx="0">
                  <c:v>缺陷发现数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</c:spPr>
          </c:dPt>
          <c:dLbls>
            <c:numFmt formatCode="0%" sourceLinked="0"/>
            <c:spPr>
              <a:noFill/>
              <a:ln w="635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缺陷数量分布图!$B$4:$B$9</c:f>
              <c:strCache>
                <c:ptCount val="6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</c:strCache>
            </c:strRef>
          </c:cat>
          <c:val>
            <c:numRef>
              <c:f>缺陷数量分布图!$D$4:$D$9</c:f>
              <c:numCache>
                <c:formatCode>0_);\(0\)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41</c:v>
                </c:pt>
                <c:pt idx="3">
                  <c:v>4</c:v>
                </c:pt>
                <c:pt idx="4">
                  <c:v>33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6350">
          <a:noFill/>
        </a:ln>
      </c:spPr>
    </c:plotArea>
    <c:legend>
      <c:legendPos val="b"/>
      <c:layout/>
      <c:overlay val="0"/>
      <c:spPr>
        <a:noFill/>
        <a:ln w="635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900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缺陷分布（按类型）</a:t>
            </a:r>
            <a:endParaRPr lang="en-US" sz="900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4275"/>
          <c:y val="0.017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3"/>
          <c:y val="0.09225"/>
          <c:w val="0.5495"/>
          <c:h val="0.78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99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numFmt formatCode="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00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00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缺陷数量分布图!$C$44:$D$44</c:f>
              <c:strCache>
                <c:ptCount val="2"/>
                <c:pt idx="0">
                  <c:v>评审</c:v>
                </c:pt>
                <c:pt idx="1">
                  <c:v>测试</c:v>
                </c:pt>
              </c:strCache>
            </c:strRef>
          </c:cat>
          <c:val>
            <c:numRef>
              <c:f>缺陷数量分布图!$C$45:$D$45</c:f>
              <c:numCache>
                <c:formatCode>0_);\(0\)</c:formatCode>
                <c:ptCount val="2"/>
                <c:pt idx="0">
                  <c:v>64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48"/>
          <c:y val="0.26675"/>
          <c:w val="0.1145"/>
          <c:h val="0.1177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755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  <a:r>
              <a:rPr lang="en-US" sz="1000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生命周期阶段缺陷关闭情况分析图</a:t>
            </a:r>
            <a:endParaRPr lang="en-US" sz="1000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2535"/>
          <c:y val="0.04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5"/>
          <c:y val="0.2025"/>
          <c:w val="0.75525"/>
          <c:h val="0.4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缺陷数量分布图!$D$3</c:f>
              <c:strCache>
                <c:ptCount val="1"/>
                <c:pt idx="0">
                  <c:v>缺陷发现数</c:v>
                </c:pt>
              </c:strCache>
            </c:strRef>
          </c:tx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缺陷数量分布图!$B$4:$B$10</c:f>
              <c:strCache>
                <c:ptCount val="7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总计</c:v>
                </c:pt>
              </c:strCache>
            </c:strRef>
          </c:cat>
          <c:val>
            <c:numRef>
              <c:f>缺陷数量分布图!$D$4:$D$9</c:f>
              <c:numCache>
                <c:formatCode>0_);\(0\)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41</c:v>
                </c:pt>
                <c:pt idx="3">
                  <c:v>4</c:v>
                </c:pt>
                <c:pt idx="4">
                  <c:v>33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8417"/>
        <c:axId val="112673"/>
      </c:barChart>
      <c:lineChart>
        <c:grouping val="standard"/>
        <c:varyColors val="0"/>
        <c:ser>
          <c:idx val="2"/>
          <c:order val="1"/>
          <c:tx>
            <c:strRef>
              <c:f>缺陷数量分布图!$E$3</c:f>
              <c:strCache>
                <c:ptCount val="1"/>
                <c:pt idx="0">
                  <c:v>缺陷关闭数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6350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缺陷数量分布图!$B$4:$B$10</c:f>
              <c:strCache>
                <c:ptCount val="7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总计</c:v>
                </c:pt>
              </c:strCache>
            </c:strRef>
          </c:cat>
          <c:val>
            <c:numRef>
              <c:f>缺陷数量分布图!$E$4:$E$9</c:f>
              <c:numCache>
                <c:formatCode>0_);\(0\)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41</c:v>
                </c:pt>
                <c:pt idx="3">
                  <c:v>4</c:v>
                </c:pt>
                <c:pt idx="4">
                  <c:v>33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缺陷数量分布图!$F$3</c:f>
              <c:strCache>
                <c:ptCount val="1"/>
                <c:pt idx="0">
                  <c:v>缺陷关闭率</c:v>
                </c:pt>
              </c:strCache>
            </c:strRef>
          </c:tx>
          <c:spPr>
            <a:ln w="12700" cap="rnd" cmpd="sng" algn="ctr">
              <a:solidFill>
                <a:srgbClr val="00FFFF"/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6350" cap="flat" cmpd="sng" algn="ctr">
                <a:solidFill>
                  <a:srgbClr val="00FFFF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缺陷数量分布图!$B$4:$B$10</c:f>
              <c:strCache>
                <c:ptCount val="7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总计</c:v>
                </c:pt>
              </c:strCache>
            </c:strRef>
          </c:cat>
          <c:val>
            <c:numRef>
              <c:f>缺陷数量分布图!$F$4:$F$9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"/>
        <c:axId val="2094481"/>
      </c:lineChart>
      <c:catAx>
        <c:axId val="12328417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12673"/>
        <c:crosses val="autoZero"/>
        <c:auto val="0"/>
        <c:lblAlgn val="ctr"/>
        <c:lblOffset val="100"/>
        <c:noMultiLvlLbl val="0"/>
      </c:catAx>
      <c:valAx>
        <c:axId val="112673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_);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12328417"/>
        <c:crosses val="autoZero"/>
        <c:crossBetween val="between"/>
      </c:valAx>
      <c:catAx>
        <c:axId val="5521019"/>
        <c:scaling>
          <c:orientation val="minMax"/>
        </c:scaling>
        <c:delete val="1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2094481"/>
        <c:crosses val="autoZero"/>
        <c:auto val="0"/>
        <c:lblAlgn val="ctr"/>
        <c:lblOffset val="100"/>
        <c:noMultiLvlLbl val="0"/>
      </c:catAx>
      <c:valAx>
        <c:axId val="2094481"/>
        <c:scaling>
          <c:orientation val="minMax"/>
        </c:scaling>
        <c:delete val="0"/>
        <c:axPos val="r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_);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5521019"/>
        <c:crosses val="max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"/>
          <c:y val="0.84675"/>
          <c:w val="0.50875"/>
          <c:h val="0.131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35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Arial" panose="020B0604020202090204"/>
          <a:ea typeface="Arial" panose="020B0604020202090204"/>
          <a:cs typeface="Arial" panose="020B060402020209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  <a:r>
              <a:rPr lang="en-US" sz="1000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各类型缺陷关闭情况分析图</a:t>
            </a:r>
            <a:endParaRPr lang="en-US" sz="1000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339"/>
          <c:y val="0.0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5"/>
          <c:y val="0.202"/>
          <c:w val="0.71525"/>
          <c:h val="0.583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缺陷数量分布图!$B$45</c:f>
              <c:strCache>
                <c:ptCount val="1"/>
                <c:pt idx="0">
                  <c:v>缺陷发现数</c:v>
                </c:pt>
              </c:strCache>
            </c:strRef>
          </c:tx>
          <c:spPr>
            <a:solidFill>
              <a:srgbClr val="993366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缺陷数量分布图!$C$44:$D$44</c:f>
              <c:strCache>
                <c:ptCount val="2"/>
                <c:pt idx="0">
                  <c:v>评审</c:v>
                </c:pt>
                <c:pt idx="1">
                  <c:v>测试</c:v>
                </c:pt>
              </c:strCache>
            </c:strRef>
          </c:cat>
          <c:val>
            <c:numRef>
              <c:f>缺陷数量分布图!$C$45:$D$45</c:f>
              <c:numCache>
                <c:formatCode>0_);\(0\)</c:formatCode>
                <c:ptCount val="2"/>
                <c:pt idx="0">
                  <c:v>64</c:v>
                </c:pt>
                <c:pt idx="1">
                  <c:v>33</c:v>
                </c:pt>
              </c:numCache>
            </c:numRef>
          </c:val>
        </c:ser>
        <c:ser>
          <c:idx val="0"/>
          <c:order val="1"/>
          <c:tx>
            <c:strRef>
              <c:f>缺陷数量分布图!$B$46</c:f>
              <c:strCache>
                <c:ptCount val="1"/>
                <c:pt idx="0">
                  <c:v>缺陷关闭数</c:v>
                </c:pt>
              </c:strCache>
            </c:strRef>
          </c:tx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缺陷数量分布图!$C$44:$D$44</c:f>
              <c:strCache>
                <c:ptCount val="2"/>
                <c:pt idx="0">
                  <c:v>评审</c:v>
                </c:pt>
                <c:pt idx="1">
                  <c:v>测试</c:v>
                </c:pt>
              </c:strCache>
            </c:strRef>
          </c:cat>
          <c:val>
            <c:numRef>
              <c:f>缺陷数量分布图!$C$46:$D$46</c:f>
              <c:numCache>
                <c:formatCode>0_);\(0\)</c:formatCode>
                <c:ptCount val="2"/>
                <c:pt idx="0">
                  <c:v>64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0711"/>
        <c:axId val="62793283"/>
      </c:barChart>
      <c:lineChart>
        <c:grouping val="standard"/>
        <c:varyColors val="0"/>
        <c:ser>
          <c:idx val="2"/>
          <c:order val="2"/>
          <c:tx>
            <c:strRef>
              <c:f>缺陷数量分布图!$B$47</c:f>
              <c:strCache>
                <c:ptCount val="1"/>
                <c:pt idx="0">
                  <c:v>缺陷关闭率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6350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缺陷数量分布图!$C$44:$D$44</c:f>
              <c:strCache>
                <c:ptCount val="2"/>
                <c:pt idx="0">
                  <c:v>评审</c:v>
                </c:pt>
                <c:pt idx="1">
                  <c:v>测试</c:v>
                </c:pt>
              </c:strCache>
            </c:strRef>
          </c:cat>
          <c:val>
            <c:numRef>
              <c:f>缺陷数量分布图!$C$47:$D$47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2007"/>
        <c:axId val="40164952"/>
      </c:lineChart>
      <c:catAx>
        <c:axId val="35520711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62793283"/>
        <c:crosses val="autoZero"/>
        <c:auto val="0"/>
        <c:lblAlgn val="ctr"/>
        <c:lblOffset val="100"/>
        <c:noMultiLvlLbl val="0"/>
      </c:catAx>
      <c:valAx>
        <c:axId val="62793283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_);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35520711"/>
        <c:crosses val="autoZero"/>
        <c:crossBetween val="between"/>
      </c:valAx>
      <c:catAx>
        <c:axId val="56972007"/>
        <c:scaling>
          <c:orientation val="minMax"/>
        </c:scaling>
        <c:delete val="1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40164952"/>
        <c:crosses val="autoZero"/>
        <c:auto val="0"/>
        <c:lblAlgn val="ctr"/>
        <c:lblOffset val="100"/>
        <c:noMultiLvlLbl val="0"/>
      </c:catAx>
      <c:valAx>
        <c:axId val="40164952"/>
        <c:scaling>
          <c:orientation val="minMax"/>
        </c:scaling>
        <c:delete val="0"/>
        <c:axPos val="r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56972007"/>
        <c:crosses val="max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95"/>
          <c:y val="0.89375"/>
          <c:w val="0.7655"/>
          <c:h val="0.0687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35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Arial" panose="020B0604020202090204"/>
          <a:ea typeface="Arial" panose="020B0604020202090204"/>
          <a:cs typeface="Arial" panose="020B060402020209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925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各缺陷等级缺陷分布率</a:t>
            </a:r>
            <a:endParaRPr lang="en-US" sz="925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0705"/>
          <c:y val="0.04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075"/>
          <c:y val="0.09075"/>
          <c:w val="0.47425"/>
          <c:h val="0.776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9999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25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缺陷数量分布图!$B$68:$F$68</c:f>
              <c:strCache>
                <c:ptCount val="5"/>
                <c:pt idx="0">
                  <c:v>致命</c:v>
                </c:pt>
                <c:pt idx="1">
                  <c:v>严重</c:v>
                </c:pt>
                <c:pt idx="2">
                  <c:v>一般</c:v>
                </c:pt>
                <c:pt idx="3">
                  <c:v>一般</c:v>
                </c:pt>
                <c:pt idx="4">
                  <c:v>轻微</c:v>
                </c:pt>
              </c:strCache>
            </c:strRef>
          </c:cat>
          <c:val>
            <c:numRef>
              <c:f>缺陷数量分布图!$B$69:$F$69</c:f>
              <c:numCache>
                <c:formatCode>0_);\(0\)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12</c:v>
                </c:pt>
                <c:pt idx="4">
                  <c:v>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  <a:r>
              <a:rPr lang="en-US" u="none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rPr>
              <a:t>缺陷分布（按模块）</a:t>
            </a:r>
            <a:endParaRPr lang="en-US" u="none" baseline="0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</a:endParaRPr>
          </a:p>
        </c:rich>
      </c:tx>
      <c:layout>
        <c:manualLayout>
          <c:xMode val="edge"/>
          <c:yMode val="edge"/>
          <c:x val="0.3865"/>
          <c:y val="0.01675"/>
        </c:manualLayout>
      </c:layout>
      <c:overlay val="0"/>
      <c:spPr>
        <a:noFill/>
        <a:ln w="635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"/>
          <c:y val="0.12825"/>
          <c:w val="0.8375"/>
          <c:h val="0.630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缺陷数量分布图!$C$30</c:f>
              <c:strCache>
                <c:ptCount val="1"/>
                <c:pt idx="0">
                  <c:v>缺陷发现数</c:v>
                </c:pt>
              </c:strCache>
            </c:strRef>
          </c:tx>
          <c:spPr>
            <a:solidFill>
              <a:srgbClr val="993366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缺陷数量分布图!$B$31:$B$39</c:f>
              <c:strCache>
                <c:ptCount val="9"/>
                <c:pt idx="0">
                  <c:v>区域会诊排班管理</c:v>
                </c:pt>
                <c:pt idx="1">
                  <c:v>短信提醒功能</c:v>
                </c:pt>
                <c:pt idx="2">
                  <c:v>区域诊断报告</c:v>
                </c:pt>
                <c:pt idx="3">
                  <c:v>区域图像查询</c:v>
                </c:pt>
                <c:pt idx="4">
                  <c:v>PIX查询</c:v>
                </c:pt>
                <c:pt idx="5">
                  <c:v>人口特征查询</c:v>
                </c:pt>
                <c:pt idx="6">
                  <c:v>身份证卡号查询</c:v>
                </c:pt>
                <c:pt idx="7">
                  <c:v>行政管理与统计</c:v>
                </c:pt>
                <c:pt idx="8">
                  <c:v>区域质控管理</c:v>
                </c:pt>
              </c:strCache>
            </c:strRef>
          </c:cat>
          <c:val>
            <c:numRef>
              <c:f>缺陷数量分布图!$C$31:$C$37</c:f>
              <c:numCache>
                <c:formatCode>0_);\(0\)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ser>
          <c:idx val="0"/>
          <c:order val="1"/>
          <c:tx>
            <c:strRef>
              <c:f>缺陷数量分布图!$D$30</c:f>
              <c:strCache>
                <c:ptCount val="1"/>
                <c:pt idx="0">
                  <c:v>缺陷关闭数</c:v>
                </c:pt>
              </c:strCache>
            </c:strRef>
          </c:tx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缺陷数量分布图!$B$31:$B$39</c:f>
              <c:strCache>
                <c:ptCount val="9"/>
                <c:pt idx="0">
                  <c:v>区域会诊排班管理</c:v>
                </c:pt>
                <c:pt idx="1">
                  <c:v>短信提醒功能</c:v>
                </c:pt>
                <c:pt idx="2">
                  <c:v>区域诊断报告</c:v>
                </c:pt>
                <c:pt idx="3">
                  <c:v>区域图像查询</c:v>
                </c:pt>
                <c:pt idx="4">
                  <c:v>PIX查询</c:v>
                </c:pt>
                <c:pt idx="5">
                  <c:v>人口特征查询</c:v>
                </c:pt>
                <c:pt idx="6">
                  <c:v>身份证卡号查询</c:v>
                </c:pt>
                <c:pt idx="7">
                  <c:v>行政管理与统计</c:v>
                </c:pt>
                <c:pt idx="8">
                  <c:v>区域质控管理</c:v>
                </c:pt>
              </c:strCache>
            </c:strRef>
          </c:cat>
          <c:val>
            <c:numRef>
              <c:f>缺陷数量分布图!$D$31:$D$39</c:f>
              <c:numCache>
                <c:formatCode>0_);\(0\)</c:formatCode>
                <c:ptCount val="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5626"/>
        <c:axId val="613872"/>
      </c:barChart>
      <c:lineChart>
        <c:grouping val="standard"/>
        <c:varyColors val="0"/>
        <c:ser>
          <c:idx val="2"/>
          <c:order val="2"/>
          <c:tx>
            <c:strRef>
              <c:f>缺陷数量分布图!$E$30</c:f>
              <c:strCache>
                <c:ptCount val="1"/>
                <c:pt idx="0">
                  <c:v>缺陷关闭率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6350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缺陷数量分布图!$B$31:$B$37</c:f>
              <c:strCache>
                <c:ptCount val="7"/>
                <c:pt idx="0">
                  <c:v>区域会诊排班管理</c:v>
                </c:pt>
                <c:pt idx="1">
                  <c:v>短信提醒功能</c:v>
                </c:pt>
                <c:pt idx="2">
                  <c:v>区域诊断报告</c:v>
                </c:pt>
                <c:pt idx="3">
                  <c:v>区域图像查询</c:v>
                </c:pt>
                <c:pt idx="4">
                  <c:v>PIX查询</c:v>
                </c:pt>
                <c:pt idx="5">
                  <c:v>人口特征查询</c:v>
                </c:pt>
                <c:pt idx="6">
                  <c:v>身份证卡号查询</c:v>
                </c:pt>
              </c:strCache>
            </c:strRef>
          </c:cat>
          <c:val>
            <c:numRef>
              <c:f>缺陷数量分布图!$E$31:$E$37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9776"/>
        <c:axId val="64622892"/>
      </c:lineChart>
      <c:catAx>
        <c:axId val="21925626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613872"/>
        <c:crosses val="autoZero"/>
        <c:auto val="0"/>
        <c:lblAlgn val="ctr"/>
        <c:lblOffset val="100"/>
        <c:noMultiLvlLbl val="0"/>
      </c:catAx>
      <c:valAx>
        <c:axId val="613872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_);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21925626"/>
        <c:crosses val="autoZero"/>
        <c:crossBetween val="between"/>
      </c:valAx>
      <c:catAx>
        <c:axId val="30079776"/>
        <c:scaling>
          <c:orientation val="minMax"/>
        </c:scaling>
        <c:delete val="1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64622892"/>
        <c:crosses val="autoZero"/>
        <c:auto val="0"/>
        <c:lblAlgn val="ctr"/>
        <c:lblOffset val="100"/>
        <c:noMultiLvlLbl val="0"/>
      </c:catAx>
      <c:valAx>
        <c:axId val="64622892"/>
        <c:scaling>
          <c:orientation val="minMax"/>
        </c:scaling>
        <c:delete val="1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30079776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2"/>
          <c:y val="0.88425"/>
          <c:w val="0.505"/>
          <c:h val="0.096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35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Arial" panose="020B0604020202090204"/>
          <a:ea typeface="Arial" panose="020B0604020202090204"/>
          <a:cs typeface="Arial" panose="020B060402020209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21</xdr:row>
      <xdr:rowOff>0</xdr:rowOff>
    </xdr:to>
    <xdr:pic>
      <xdr:nvPicPr>
        <xdr:cNvPr id="7176" name="Picture 2" descr="D:\信雅达logo.jp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915" y="1727200"/>
          <a:ext cx="0" cy="287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</xdr:row>
          <xdr:rowOff>9526</xdr:rowOff>
        </xdr:from>
        <xdr:to>
          <xdr:col>13</xdr:col>
          <xdr:colOff>123825</xdr:colOff>
          <xdr:row>16</xdr:row>
          <xdr:rowOff>193676</xdr:rowOff>
        </xdr:to>
        <xdr:pic>
          <xdr:nvPicPr>
            <xdr:cNvPr id="2" name="图片 1"/>
            <xdr:cNvPicPr>
              <a:picLocks noChangeAspect="1" noChangeArrowheads="1"/>
              <a:extLst>
                <a:ext uri="{84589F7E-364E-4C9E-8A38-B11213B215E9}">
                  <a14:cameraTool cellRange="工作量统计分析!$B$21:$H$38" spid="_x0000_s12329"/>
                </a:ext>
              </a:extLst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6400800" y="268605"/>
              <a:ext cx="7574280" cy="353695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425450</xdr:colOff>
          <xdr:row>17</xdr:row>
          <xdr:rowOff>196850</xdr:rowOff>
        </xdr:from>
        <xdr:to>
          <xdr:col>15</xdr:col>
          <xdr:colOff>501650</xdr:colOff>
          <xdr:row>38</xdr:row>
          <xdr:rowOff>12700</xdr:rowOff>
        </xdr:to>
        <xdr:pic>
          <xdr:nvPicPr>
            <xdr:cNvPr id="3" name="图片 2"/>
            <xdr:cNvPicPr>
              <a:picLocks noChangeAspect="1" noChangeArrowheads="1"/>
              <a:extLst>
                <a:ext uri="{84589F7E-364E-4C9E-8A38-B11213B215E9}">
                  <a14:cameraTool cellRange="'工期偏差率--修改'!$B$21:$L$42" spid="_x0000_s12330"/>
                </a:ext>
              </a:extLst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6435725" y="4032250"/>
              <a:ext cx="10157460" cy="44958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133350</xdr:rowOff>
        </xdr:from>
        <xdr:to>
          <xdr:col>12</xdr:col>
          <xdr:colOff>438150</xdr:colOff>
          <xdr:row>60</xdr:row>
          <xdr:rowOff>123825</xdr:rowOff>
        </xdr:to>
        <xdr:pic>
          <xdr:nvPicPr>
            <xdr:cNvPr id="4" name="图片 3"/>
            <xdr:cNvPicPr>
              <a:picLocks noChangeAspect="1" noChangeArrowheads="1"/>
              <a:extLst>
                <a:ext uri="{84589F7E-364E-4C9E-8A38-B11213B215E9}">
                  <a14:cameraTool cellRange="'需求变更率--待修改'!$B$16:$I$37" spid="_x0000_s12331"/>
                </a:ext>
              </a:extLst>
            </xdr:cNvPicPr>
          </xdr:nvPicPr>
          <xdr:blipFill>
            <a:blip r:embed="rId3"/>
            <a:stretch>
              <a:fillRect/>
            </a:stretch>
          </xdr:blipFill>
          <xdr:spPr>
            <a:xfrm>
              <a:off x="6429375" y="8648700"/>
              <a:ext cx="6739890" cy="490791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61</xdr:row>
          <xdr:rowOff>95250</xdr:rowOff>
        </xdr:from>
        <xdr:to>
          <xdr:col>10</xdr:col>
          <xdr:colOff>485775</xdr:colOff>
          <xdr:row>76</xdr:row>
          <xdr:rowOff>104775</xdr:rowOff>
        </xdr:to>
        <xdr:pic>
          <xdr:nvPicPr>
            <xdr:cNvPr id="5" name="图片 4"/>
            <xdr:cNvPicPr>
              <a:picLocks noChangeAspect="1" noChangeArrowheads="1"/>
              <a:extLst>
                <a:ext uri="{84589F7E-364E-4C9E-8A38-B11213B215E9}">
                  <a14:cameraTool cellRange="缺陷数量分布图!$B$12:$F$26" spid="_x0000_s12332"/>
                </a:ext>
              </a:extLst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6419850" y="13751560"/>
              <a:ext cx="4556760" cy="33623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77</xdr:row>
          <xdr:rowOff>152400</xdr:rowOff>
        </xdr:from>
        <xdr:to>
          <xdr:col>11</xdr:col>
          <xdr:colOff>285750</xdr:colOff>
          <xdr:row>92</xdr:row>
          <xdr:rowOff>161925</xdr:rowOff>
        </xdr:to>
        <xdr:pic>
          <xdr:nvPicPr>
            <xdr:cNvPr id="6" name="图片 5"/>
            <xdr:cNvPicPr>
              <a:picLocks noChangeAspect="1" noChangeArrowheads="1"/>
              <a:extLst>
                <a:ext uri="{84589F7E-364E-4C9E-8A38-B11213B215E9}">
                  <a14:cameraTool cellRange="缺陷数量分布图!$G$12:$M$26" spid="_x0000_s12333"/>
                </a:ext>
              </a:extLst>
            </xdr:cNvPicPr>
          </xdr:nvPicPr>
          <xdr:blipFill>
            <a:blip r:embed="rId5"/>
            <a:stretch>
              <a:fillRect/>
            </a:stretch>
          </xdr:blipFill>
          <xdr:spPr>
            <a:xfrm>
              <a:off x="6496050" y="17385030"/>
              <a:ext cx="5400675" cy="33623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94</xdr:row>
          <xdr:rowOff>0</xdr:rowOff>
        </xdr:from>
        <xdr:to>
          <xdr:col>12</xdr:col>
          <xdr:colOff>0</xdr:colOff>
          <xdr:row>104</xdr:row>
          <xdr:rowOff>139700</xdr:rowOff>
        </xdr:to>
        <xdr:pic>
          <xdr:nvPicPr>
            <xdr:cNvPr id="7" name="图片 6"/>
            <xdr:cNvPicPr>
              <a:picLocks noChangeAspect="1" noChangeArrowheads="1"/>
              <a:extLst>
                <a:ext uri="{84589F7E-364E-4C9E-8A38-B11213B215E9}">
                  <a14:cameraTool cellRange="缺陷数量分布图!$F$30:$M$39" spid="_x0000_s12334"/>
                </a:ext>
              </a:extLst>
            </xdr:cNvPicPr>
          </xdr:nvPicPr>
          <xdr:blipFill>
            <a:blip r:embed="rId6"/>
            <a:stretch>
              <a:fillRect/>
            </a:stretch>
          </xdr:blipFill>
          <xdr:spPr>
            <a:xfrm>
              <a:off x="6515100" y="21032470"/>
              <a:ext cx="6216015" cy="23749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106</xdr:row>
          <xdr:rowOff>38100</xdr:rowOff>
        </xdr:from>
        <xdr:to>
          <xdr:col>10</xdr:col>
          <xdr:colOff>561975</xdr:colOff>
          <xdr:row>121</xdr:row>
          <xdr:rowOff>47625</xdr:rowOff>
        </xdr:to>
        <xdr:pic>
          <xdr:nvPicPr>
            <xdr:cNvPr id="8" name="图片 7"/>
            <xdr:cNvPicPr>
              <a:picLocks noChangeAspect="1" noChangeArrowheads="1"/>
              <a:extLst>
                <a:ext uri="{84589F7E-364E-4C9E-8A38-B11213B215E9}">
                  <a14:cameraTool cellRange="缺陷数量分布图!$B$49:$F$63" spid="_x0000_s12335"/>
                </a:ext>
              </a:extLst>
            </xdr:cNvPicPr>
          </xdr:nvPicPr>
          <xdr:blipFill>
            <a:blip r:embed="rId7"/>
            <a:stretch>
              <a:fillRect/>
            </a:stretch>
          </xdr:blipFill>
          <xdr:spPr>
            <a:xfrm>
              <a:off x="6496050" y="23752810"/>
              <a:ext cx="4556760" cy="33623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122</xdr:row>
          <xdr:rowOff>28575</xdr:rowOff>
        </xdr:from>
        <xdr:to>
          <xdr:col>10</xdr:col>
          <xdr:colOff>857250</xdr:colOff>
          <xdr:row>137</xdr:row>
          <xdr:rowOff>38100</xdr:rowOff>
        </xdr:to>
        <xdr:pic>
          <xdr:nvPicPr>
            <xdr:cNvPr id="9" name="图片 8"/>
            <xdr:cNvPicPr>
              <a:picLocks noChangeAspect="1" noChangeArrowheads="1"/>
              <a:extLst>
                <a:ext uri="{84589F7E-364E-4C9E-8A38-B11213B215E9}">
                  <a14:cameraTool cellRange="缺陷数量分布图!$G$49:$L$63" spid="_x0000_s12336"/>
                </a:ext>
              </a:extLst>
            </xdr:cNvPicPr>
          </xdr:nvPicPr>
          <xdr:blipFill>
            <a:blip r:embed="rId8"/>
            <a:stretch>
              <a:fillRect/>
            </a:stretch>
          </xdr:blipFill>
          <xdr:spPr>
            <a:xfrm>
              <a:off x="6553200" y="27319605"/>
              <a:ext cx="4794885" cy="33623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138</xdr:row>
          <xdr:rowOff>57150</xdr:rowOff>
        </xdr:from>
        <xdr:to>
          <xdr:col>10</xdr:col>
          <xdr:colOff>885825</xdr:colOff>
          <xdr:row>150</xdr:row>
          <xdr:rowOff>69850</xdr:rowOff>
        </xdr:to>
        <xdr:pic>
          <xdr:nvPicPr>
            <xdr:cNvPr id="10" name="图片 9"/>
            <xdr:cNvPicPr>
              <a:picLocks noChangeAspect="1" noChangeArrowheads="1"/>
              <a:extLst>
                <a:ext uri="{84589F7E-364E-4C9E-8A38-B11213B215E9}">
                  <a14:cameraTool cellRange="缺陷数量分布图!$G$67:$L$78" spid="_x0000_s12337"/>
                </a:ext>
              </a:extLst>
            </xdr:cNvPicPr>
          </xdr:nvPicPr>
          <xdr:blipFill>
            <a:blip r:embed="rId9"/>
            <a:stretch>
              <a:fillRect/>
            </a:stretch>
          </xdr:blipFill>
          <xdr:spPr>
            <a:xfrm>
              <a:off x="6581775" y="30924500"/>
              <a:ext cx="4794885" cy="26949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619125</xdr:colOff>
          <xdr:row>152</xdr:row>
          <xdr:rowOff>85725</xdr:rowOff>
        </xdr:from>
        <xdr:to>
          <xdr:col>11</xdr:col>
          <xdr:colOff>552450</xdr:colOff>
          <xdr:row>173</xdr:row>
          <xdr:rowOff>95250</xdr:rowOff>
        </xdr:to>
        <xdr:pic>
          <xdr:nvPicPr>
            <xdr:cNvPr id="11" name="图片 10"/>
            <xdr:cNvPicPr>
              <a:picLocks noChangeAspect="1" noChangeArrowheads="1"/>
              <a:extLst>
                <a:ext uri="{84589F7E-364E-4C9E-8A38-B11213B215E9}">
                  <a14:cameraTool cellRange="'#REF!'!$B$17:$G$37" spid="_x0000_s12338"/>
                </a:ext>
              </a:extLst>
            </xdr:cNvPicPr>
          </xdr:nvPicPr>
          <xdr:blipFill>
            <a:blip r:embed="rId10"/>
            <a:stretch>
              <a:fillRect/>
            </a:stretch>
          </xdr:blipFill>
          <xdr:spPr>
            <a:xfrm>
              <a:off x="6629400" y="34082355"/>
              <a:ext cx="5534025" cy="470344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20</xdr:row>
      <xdr:rowOff>57150</xdr:rowOff>
    </xdr:from>
    <xdr:to>
      <xdr:col>7</xdr:col>
      <xdr:colOff>1676400</xdr:colOff>
      <xdr:row>38</xdr:row>
      <xdr:rowOff>0</xdr:rowOff>
    </xdr:to>
    <xdr:graphicFrame>
      <xdr:nvGraphicFramePr>
        <xdr:cNvPr id="6153" name="Chart 3"/>
        <xdr:cNvGraphicFramePr/>
      </xdr:nvGraphicFramePr>
      <xdr:xfrm>
        <a:off x="149225" y="4765675"/>
        <a:ext cx="7540625" cy="341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20</xdr:row>
      <xdr:rowOff>0</xdr:rowOff>
    </xdr:from>
    <xdr:to>
      <xdr:col>11</xdr:col>
      <xdr:colOff>831850</xdr:colOff>
      <xdr:row>41</xdr:row>
      <xdr:rowOff>171450</xdr:rowOff>
    </xdr:to>
    <xdr:graphicFrame>
      <xdr:nvGraphicFramePr>
        <xdr:cNvPr id="5129" name="Chart 6"/>
        <xdr:cNvGraphicFramePr/>
      </xdr:nvGraphicFramePr>
      <xdr:xfrm>
        <a:off x="130175" y="4194810"/>
        <a:ext cx="10801985" cy="440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15</xdr:row>
      <xdr:rowOff>19050</xdr:rowOff>
    </xdr:from>
    <xdr:to>
      <xdr:col>8</xdr:col>
      <xdr:colOff>863600</xdr:colOff>
      <xdr:row>37</xdr:row>
      <xdr:rowOff>19050</xdr:rowOff>
    </xdr:to>
    <xdr:graphicFrame>
      <xdr:nvGraphicFramePr>
        <xdr:cNvPr id="4106" name="Chart 1"/>
        <xdr:cNvGraphicFramePr/>
      </xdr:nvGraphicFramePr>
      <xdr:xfrm>
        <a:off x="208280" y="3006725"/>
        <a:ext cx="6685915" cy="49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12699</xdr:colOff>
      <xdr:row>11</xdr:row>
      <xdr:rowOff>57149</xdr:rowOff>
    </xdr:from>
    <xdr:to>
      <xdr:col>5</xdr:col>
      <xdr:colOff>828674</xdr:colOff>
      <xdr:row>25</xdr:row>
      <xdr:rowOff>200024</xdr:rowOff>
    </xdr:to>
    <xdr:graphicFrame>
      <xdr:nvGraphicFramePr>
        <xdr:cNvPr id="2094" name="Chart 3"/>
        <xdr:cNvGraphicFramePr/>
      </xdr:nvGraphicFramePr>
      <xdr:xfrm>
        <a:off x="123190" y="2517775"/>
        <a:ext cx="450850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48</xdr:row>
      <xdr:rowOff>28575</xdr:rowOff>
    </xdr:from>
    <xdr:to>
      <xdr:col>5</xdr:col>
      <xdr:colOff>838200</xdr:colOff>
      <xdr:row>62</xdr:row>
      <xdr:rowOff>177800</xdr:rowOff>
    </xdr:to>
    <xdr:graphicFrame>
      <xdr:nvGraphicFramePr>
        <xdr:cNvPr id="2095" name="Chart 4"/>
        <xdr:cNvGraphicFramePr/>
      </xdr:nvGraphicFramePr>
      <xdr:xfrm>
        <a:off x="142875" y="10920095"/>
        <a:ext cx="4488815" cy="327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11</xdr:row>
      <xdr:rowOff>57150</xdr:rowOff>
    </xdr:from>
    <xdr:to>
      <xdr:col>12</xdr:col>
      <xdr:colOff>619125</xdr:colOff>
      <xdr:row>25</xdr:row>
      <xdr:rowOff>190500</xdr:rowOff>
    </xdr:to>
    <xdr:graphicFrame>
      <xdr:nvGraphicFramePr>
        <xdr:cNvPr id="2096" name="Chart 8"/>
        <xdr:cNvGraphicFramePr/>
      </xdr:nvGraphicFramePr>
      <xdr:xfrm>
        <a:off x="4679315" y="2518410"/>
        <a:ext cx="5327650" cy="3262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25401</xdr:colOff>
      <xdr:row>48</xdr:row>
      <xdr:rowOff>31750</xdr:rowOff>
    </xdr:from>
    <xdr:to>
      <xdr:col>11</xdr:col>
      <xdr:colOff>666751</xdr:colOff>
      <xdr:row>62</xdr:row>
      <xdr:rowOff>161925</xdr:rowOff>
    </xdr:to>
    <xdr:graphicFrame>
      <xdr:nvGraphicFramePr>
        <xdr:cNvPr id="2097" name="Chart 9"/>
        <xdr:cNvGraphicFramePr/>
      </xdr:nvGraphicFramePr>
      <xdr:xfrm>
        <a:off x="4657090" y="10923270"/>
        <a:ext cx="4730750" cy="3259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57149</xdr:colOff>
      <xdr:row>66</xdr:row>
      <xdr:rowOff>9525</xdr:rowOff>
    </xdr:from>
    <xdr:to>
      <xdr:col>11</xdr:col>
      <xdr:colOff>657224</xdr:colOff>
      <xdr:row>77</xdr:row>
      <xdr:rowOff>200026</xdr:rowOff>
    </xdr:to>
    <xdr:graphicFrame>
      <xdr:nvGraphicFramePr>
        <xdr:cNvPr id="2098" name="Chart 12"/>
        <xdr:cNvGraphicFramePr/>
      </xdr:nvGraphicFramePr>
      <xdr:xfrm>
        <a:off x="4688205" y="14959965"/>
        <a:ext cx="469963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29</xdr:row>
      <xdr:rowOff>25400</xdr:rowOff>
    </xdr:from>
    <xdr:to>
      <xdr:col>12</xdr:col>
      <xdr:colOff>571500</xdr:colOff>
      <xdr:row>39</xdr:row>
      <xdr:rowOff>6350</xdr:rowOff>
    </xdr:to>
    <xdr:graphicFrame>
      <xdr:nvGraphicFramePr>
        <xdr:cNvPr id="2099" name="Chart 14"/>
        <xdr:cNvGraphicFramePr/>
      </xdr:nvGraphicFramePr>
      <xdr:xfrm>
        <a:off x="3884295" y="6545580"/>
        <a:ext cx="6075045" cy="22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G19"/>
  <sheetViews>
    <sheetView showGridLines="0" workbookViewId="0">
      <selection activeCell="F33" sqref="F33"/>
    </sheetView>
  </sheetViews>
  <sheetFormatPr defaultColWidth="9" defaultRowHeight="17.6" outlineLevelCol="6"/>
  <cols>
    <col min="1" max="1" width="1.5" style="152" customWidth="1"/>
    <col min="2" max="2" width="10.5625" style="152" customWidth="1"/>
    <col min="3" max="3" width="20.5625" style="152" customWidth="1"/>
    <col min="4" max="4" width="10.5625" style="152" customWidth="1"/>
    <col min="5" max="5" width="20.5625" style="152" customWidth="1"/>
    <col min="6" max="6" width="10.5625" style="152" customWidth="1"/>
    <col min="7" max="7" width="20.5625" style="152" customWidth="1"/>
    <col min="8" max="16384" width="9" style="153"/>
  </cols>
  <sheetData>
    <row r="1" ht="18.35"/>
    <row r="2" ht="20.4" spans="2:7">
      <c r="B2" s="154" t="s">
        <v>0</v>
      </c>
      <c r="C2" s="155"/>
      <c r="D2" s="155"/>
      <c r="E2" s="155"/>
      <c r="F2" s="155"/>
      <c r="G2" s="174"/>
    </row>
    <row r="3" spans="2:7">
      <c r="B3" s="156" t="s">
        <v>1</v>
      </c>
      <c r="C3" s="157"/>
      <c r="D3" s="157"/>
      <c r="E3" s="157"/>
      <c r="F3" s="157"/>
      <c r="G3" s="175"/>
    </row>
    <row r="4" spans="2:7">
      <c r="B4" s="158"/>
      <c r="C4" s="159"/>
      <c r="D4" s="159"/>
      <c r="E4" s="159"/>
      <c r="F4" s="159"/>
      <c r="G4" s="176"/>
    </row>
    <row r="5" spans="2:7">
      <c r="B5" s="158"/>
      <c r="C5" s="159"/>
      <c r="D5" s="159"/>
      <c r="E5" s="159"/>
      <c r="F5" s="159"/>
      <c r="G5" s="176"/>
    </row>
    <row r="6" spans="2:7">
      <c r="B6" s="160" t="s">
        <v>2</v>
      </c>
      <c r="C6" s="161"/>
      <c r="D6" s="161"/>
      <c r="E6" s="161"/>
      <c r="F6" s="161"/>
      <c r="G6" s="177"/>
    </row>
    <row r="7" spans="2:7">
      <c r="B7" s="162"/>
      <c r="C7" s="161"/>
      <c r="D7" s="161"/>
      <c r="E7" s="161"/>
      <c r="F7" s="161"/>
      <c r="G7" s="177"/>
    </row>
    <row r="8" ht="51.2" spans="2:7">
      <c r="B8" s="163" t="s">
        <v>3</v>
      </c>
      <c r="C8" s="164"/>
      <c r="D8" s="164"/>
      <c r="E8" s="164"/>
      <c r="F8" s="164"/>
      <c r="G8" s="178"/>
    </row>
    <row r="9" ht="51.2" spans="2:7">
      <c r="B9" s="165"/>
      <c r="C9" s="166"/>
      <c r="D9" s="166"/>
      <c r="E9" s="166"/>
      <c r="F9" s="166"/>
      <c r="G9" s="179"/>
    </row>
    <row r="10" ht="51.2" spans="2:7">
      <c r="B10" s="163" t="s">
        <v>4</v>
      </c>
      <c r="C10" s="164"/>
      <c r="D10" s="164"/>
      <c r="E10" s="164"/>
      <c r="F10" s="164"/>
      <c r="G10" s="178"/>
    </row>
    <row r="11" spans="2:7">
      <c r="B11" s="158"/>
      <c r="C11" s="159"/>
      <c r="D11" s="159"/>
      <c r="E11" s="159"/>
      <c r="F11" s="159"/>
      <c r="G11" s="176"/>
    </row>
    <row r="12" spans="2:7">
      <c r="B12" s="158"/>
      <c r="C12" s="159"/>
      <c r="D12" s="159"/>
      <c r="E12" s="159"/>
      <c r="F12" s="159"/>
      <c r="G12" s="176"/>
    </row>
    <row r="13" spans="2:7">
      <c r="B13" s="158"/>
      <c r="C13" s="159"/>
      <c r="D13" s="159"/>
      <c r="E13" s="159"/>
      <c r="F13" s="159"/>
      <c r="G13" s="176"/>
    </row>
    <row r="14" spans="2:7">
      <c r="B14" s="158"/>
      <c r="C14" s="159"/>
      <c r="D14" s="159"/>
      <c r="E14" s="159"/>
      <c r="F14" s="159"/>
      <c r="G14" s="176"/>
    </row>
    <row r="15" spans="2:7">
      <c r="B15" s="167"/>
      <c r="C15" s="168"/>
      <c r="D15" s="168"/>
      <c r="E15" s="168"/>
      <c r="F15" s="168"/>
      <c r="G15" s="180"/>
    </row>
    <row r="16" spans="2:7">
      <c r="B16" s="158"/>
      <c r="C16" s="159"/>
      <c r="D16" s="159"/>
      <c r="E16" s="159"/>
      <c r="F16" s="159"/>
      <c r="G16" s="176"/>
    </row>
    <row r="17" spans="2:7">
      <c r="B17" s="158"/>
      <c r="C17" s="159"/>
      <c r="D17" s="159"/>
      <c r="E17" s="159"/>
      <c r="F17" s="159"/>
      <c r="G17" s="176"/>
    </row>
    <row r="18" ht="18" spans="2:7">
      <c r="B18" s="169" t="s">
        <v>5</v>
      </c>
      <c r="C18" s="170" t="s">
        <v>6</v>
      </c>
      <c r="D18" s="170" t="s">
        <v>7</v>
      </c>
      <c r="E18" s="170" t="s">
        <v>8</v>
      </c>
      <c r="F18" s="170" t="s">
        <v>9</v>
      </c>
      <c r="G18" s="181" t="s">
        <v>10</v>
      </c>
    </row>
    <row r="19" ht="18.75" spans="2:7">
      <c r="B19" s="171" t="s">
        <v>11</v>
      </c>
      <c r="C19" s="172"/>
      <c r="D19" s="173" t="s">
        <v>11</v>
      </c>
      <c r="E19" s="172"/>
      <c r="F19" s="173" t="s">
        <v>11</v>
      </c>
      <c r="G19" s="182"/>
    </row>
  </sheetData>
  <mergeCells count="15">
    <mergeCell ref="B2:G2"/>
    <mergeCell ref="B3:G3"/>
    <mergeCell ref="B4:G4"/>
    <mergeCell ref="B5:G5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6:G7"/>
  </mergeCells>
  <conditionalFormatting sqref="C18:C19 E18:E19 G18:G19">
    <cfRule type="expression" dxfId="0" priority="1">
      <formula>IF(OR(LEFT(C18,1)="[",C18=""),1,0)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M12"/>
  <sheetViews>
    <sheetView showGridLines="0" workbookViewId="0">
      <selection activeCell="E30" sqref="E30"/>
    </sheetView>
  </sheetViews>
  <sheetFormatPr defaultColWidth="9" defaultRowHeight="17.6"/>
  <cols>
    <col min="1" max="1" width="1.5625" style="52" customWidth="1"/>
    <col min="2" max="2" width="14.8125" style="52" customWidth="1"/>
    <col min="3" max="3" width="24.0625" style="52" customWidth="1"/>
    <col min="4" max="16384" width="9" style="52"/>
  </cols>
  <sheetData>
    <row r="1" spans="2:3">
      <c r="B1" s="147" t="s">
        <v>12</v>
      </c>
      <c r="C1" s="147"/>
    </row>
    <row r="2" spans="2:3">
      <c r="B2" s="148"/>
      <c r="C2" s="110" t="s">
        <v>13</v>
      </c>
    </row>
    <row r="3" spans="2:3">
      <c r="B3" s="66"/>
      <c r="C3" s="137" t="s">
        <v>14</v>
      </c>
    </row>
    <row r="4" spans="2:3">
      <c r="B4" s="149"/>
      <c r="C4" s="137" t="s">
        <v>15</v>
      </c>
    </row>
    <row r="5" spans="2:3">
      <c r="B5" s="150"/>
      <c r="C5" s="150"/>
    </row>
    <row r="6" spans="2:13">
      <c r="B6" s="151" t="s">
        <v>16</v>
      </c>
      <c r="C6" s="15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="56" customFormat="1" ht="15.2" spans="2:13">
      <c r="B7" s="137" t="s">
        <v>17</v>
      </c>
      <c r="C7" s="137" t="s">
        <v>2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="56" customFormat="1" ht="15.2" spans="2:13">
      <c r="B8" s="137" t="s">
        <v>18</v>
      </c>
      <c r="C8" s="137" t="s">
        <v>6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</row>
    <row r="9" s="56" customFormat="1" ht="15.2" spans="2:3">
      <c r="B9" s="137" t="s">
        <v>19</v>
      </c>
      <c r="C9" s="137" t="s">
        <v>20</v>
      </c>
    </row>
    <row r="10" spans="2:3">
      <c r="B10" s="137" t="s">
        <v>21</v>
      </c>
      <c r="C10" s="137"/>
    </row>
    <row r="11" spans="2:3">
      <c r="B11" s="56"/>
      <c r="C11" s="56"/>
    </row>
    <row r="12" spans="2:3">
      <c r="B12" s="56"/>
      <c r="C12" s="56"/>
    </row>
  </sheetData>
  <mergeCells count="2">
    <mergeCell ref="B1:C1"/>
    <mergeCell ref="B6:C6"/>
  </mergeCells>
  <dataValidations count="1">
    <dataValidation type="list" allowBlank="1" showInputMessage="1" showErrorMessage="1" sqref="C9">
      <formula1>"产品研发型,定制开发型,升级维护型    "</formula1>
    </dataValidation>
  </dataValidations>
  <printOptions horizontalCentered="1"/>
  <pageMargins left="0.747916666666667" right="0.747916666666667" top="0.590277777777778" bottom="0" header="0.393055555555556" footer="0"/>
  <pageSetup paperSize="9" orientation="landscape"/>
  <headerFooter alignWithMargins="0">
    <oddHeader>&amp;R&amp;9第 &amp;P 页，共 &amp;N 页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J65"/>
  <sheetViews>
    <sheetView showGridLines="0" zoomScale="104" zoomScaleNormal="104" workbookViewId="0">
      <selection activeCell="F18" sqref="F18"/>
    </sheetView>
  </sheetViews>
  <sheetFormatPr defaultColWidth="15.75" defaultRowHeight="17.6"/>
  <cols>
    <col min="1" max="1" width="1.5625" style="1" customWidth="1"/>
    <col min="2" max="2" width="10.25" style="1" customWidth="1"/>
    <col min="3" max="3" width="20.5625" style="1" customWidth="1"/>
    <col min="4" max="4" width="19.5" style="1" customWidth="1"/>
    <col min="5" max="5" width="9.57142857142857" style="1" customWidth="1"/>
    <col min="6" max="6" width="23.0625" style="1" customWidth="1"/>
    <col min="7" max="16384" width="15.75" style="1"/>
  </cols>
  <sheetData>
    <row r="1" ht="20.4" spans="2:6">
      <c r="B1" s="118" t="s">
        <v>22</v>
      </c>
      <c r="C1" s="118"/>
      <c r="D1" s="118"/>
      <c r="E1" s="118"/>
      <c r="F1" s="118"/>
    </row>
    <row r="2" spans="2:6">
      <c r="B2" s="109" t="s">
        <v>23</v>
      </c>
      <c r="C2" s="5" t="s">
        <v>24</v>
      </c>
      <c r="D2" s="119" t="s">
        <v>25</v>
      </c>
      <c r="E2" s="119"/>
      <c r="F2" s="5" t="s">
        <v>26</v>
      </c>
    </row>
    <row r="3" spans="2:6">
      <c r="B3" s="109"/>
      <c r="C3" s="5"/>
      <c r="D3" s="5" t="s">
        <v>27</v>
      </c>
      <c r="E3" s="5" t="s">
        <v>28</v>
      </c>
      <c r="F3" s="5"/>
    </row>
    <row r="4" spans="2:10">
      <c r="B4" s="120" t="s">
        <v>29</v>
      </c>
      <c r="C4" s="77" t="s">
        <v>30</v>
      </c>
      <c r="D4" s="121">
        <f>工作量统计分析!F4</f>
        <v>24</v>
      </c>
      <c r="E4" s="139">
        <f>IFERROR(D4/D$16,"")</f>
        <v>0.0588235294117647</v>
      </c>
      <c r="F4" s="139">
        <f>工作量统计分析!H4</f>
        <v>0</v>
      </c>
      <c r="J4" s="146"/>
    </row>
    <row r="5" spans="2:10">
      <c r="B5" s="120" t="s">
        <v>31</v>
      </c>
      <c r="C5" s="77" t="s">
        <v>32</v>
      </c>
      <c r="D5" s="121">
        <f>工作量统计分析!F5</f>
        <v>48</v>
      </c>
      <c r="E5" s="139">
        <f t="shared" ref="E5:E16" si="0">IFERROR(D5/D$16,"")</f>
        <v>0.117647058823529</v>
      </c>
      <c r="F5" s="139">
        <f>工作量统计分析!H5</f>
        <v>0</v>
      </c>
      <c r="J5" s="146"/>
    </row>
    <row r="6" spans="2:10">
      <c r="B6" s="120" t="s">
        <v>33</v>
      </c>
      <c r="C6" s="77" t="s">
        <v>34</v>
      </c>
      <c r="D6" s="121">
        <f>工作量统计分析!F6</f>
        <v>40</v>
      </c>
      <c r="E6" s="139">
        <f t="shared" si="0"/>
        <v>0.0980392156862745</v>
      </c>
      <c r="F6" s="139">
        <f>工作量统计分析!H6</f>
        <v>0</v>
      </c>
      <c r="J6" s="146"/>
    </row>
    <row r="7" spans="2:10">
      <c r="B7" s="120" t="s">
        <v>35</v>
      </c>
      <c r="C7" s="77" t="s">
        <v>36</v>
      </c>
      <c r="D7" s="121">
        <f>工作量统计分析!F7</f>
        <v>183</v>
      </c>
      <c r="E7" s="139">
        <f t="shared" si="0"/>
        <v>0.448529411764706</v>
      </c>
      <c r="F7" s="139">
        <f>工作量统计分析!H7</f>
        <v>0.22</v>
      </c>
      <c r="J7" s="146"/>
    </row>
    <row r="8" spans="2:10">
      <c r="B8" s="120" t="s">
        <v>37</v>
      </c>
      <c r="C8" s="77" t="s">
        <v>38</v>
      </c>
      <c r="D8" s="121">
        <f>工作量统计分析!F8</f>
        <v>10</v>
      </c>
      <c r="E8" s="139">
        <f t="shared" si="0"/>
        <v>0.0245098039215686</v>
      </c>
      <c r="F8" s="139">
        <f>工作量统计分析!H8</f>
        <v>0.25</v>
      </c>
      <c r="J8" s="146"/>
    </row>
    <row r="9" spans="2:10">
      <c r="B9" s="120" t="s">
        <v>39</v>
      </c>
      <c r="C9" s="77" t="s">
        <v>40</v>
      </c>
      <c r="D9" s="121">
        <f>工作量统计分析!F9</f>
        <v>48</v>
      </c>
      <c r="E9" s="139">
        <f t="shared" si="0"/>
        <v>0.117647058823529</v>
      </c>
      <c r="F9" s="139">
        <f>工作量统计分析!H9</f>
        <v>0</v>
      </c>
      <c r="J9" s="146"/>
    </row>
    <row r="10" spans="2:10">
      <c r="B10" s="120" t="s">
        <v>41</v>
      </c>
      <c r="C10" s="77" t="s">
        <v>42</v>
      </c>
      <c r="D10" s="121">
        <f>工作量统计分析!F10</f>
        <v>20</v>
      </c>
      <c r="E10" s="139">
        <f t="shared" si="0"/>
        <v>0.0490196078431373</v>
      </c>
      <c r="F10" s="139">
        <f>工作量统计分析!H10</f>
        <v>0</v>
      </c>
      <c r="J10" s="146"/>
    </row>
    <row r="11" spans="2:10">
      <c r="B11" s="120" t="s">
        <v>43</v>
      </c>
      <c r="C11" s="77" t="s">
        <v>44</v>
      </c>
      <c r="D11" s="121">
        <f>工作量统计分析!F11</f>
        <v>8</v>
      </c>
      <c r="E11" s="139">
        <f t="shared" si="0"/>
        <v>0.0196078431372549</v>
      </c>
      <c r="F11" s="139">
        <f>工作量统计分析!H11</f>
        <v>0</v>
      </c>
      <c r="J11" s="146"/>
    </row>
    <row r="12" spans="2:10">
      <c r="B12" s="120" t="s">
        <v>45</v>
      </c>
      <c r="C12" s="77" t="s">
        <v>46</v>
      </c>
      <c r="D12" s="121">
        <f>工作量统计分析!F12</f>
        <v>8</v>
      </c>
      <c r="E12" s="139">
        <f t="shared" si="0"/>
        <v>0.0196078431372549</v>
      </c>
      <c r="F12" s="139">
        <f>工作量统计分析!H12</f>
        <v>0</v>
      </c>
      <c r="J12" s="146"/>
    </row>
    <row r="13" spans="2:10">
      <c r="B13" s="120" t="s">
        <v>47</v>
      </c>
      <c r="C13" s="77" t="s">
        <v>48</v>
      </c>
      <c r="D13" s="121">
        <f>工作量统计分析!F13</f>
        <v>8</v>
      </c>
      <c r="E13" s="139">
        <f t="shared" si="0"/>
        <v>0.0196078431372549</v>
      </c>
      <c r="F13" s="139">
        <f>工作量统计分析!H13</f>
        <v>0</v>
      </c>
      <c r="J13" s="146"/>
    </row>
    <row r="14" spans="2:10">
      <c r="B14" s="120" t="s">
        <v>49</v>
      </c>
      <c r="C14" s="77" t="s">
        <v>50</v>
      </c>
      <c r="D14" s="121">
        <f>工作量统计分析!F14</f>
        <v>7</v>
      </c>
      <c r="E14" s="139">
        <f t="shared" si="0"/>
        <v>0.017156862745098</v>
      </c>
      <c r="F14" s="139">
        <f>工作量统计分析!H14</f>
        <v>2.5</v>
      </c>
      <c r="J14" s="146"/>
    </row>
    <row r="15" spans="2:10">
      <c r="B15" s="120" t="s">
        <v>51</v>
      </c>
      <c r="C15" s="77" t="s">
        <v>52</v>
      </c>
      <c r="D15" s="121">
        <f>工作量统计分析!F15</f>
        <v>4</v>
      </c>
      <c r="E15" s="139">
        <f t="shared" si="0"/>
        <v>0.00980392156862745</v>
      </c>
      <c r="F15" s="139">
        <f>工作量统计分析!H15</f>
        <v>0.333333333333333</v>
      </c>
      <c r="J15" s="146"/>
    </row>
    <row r="16" spans="2:10">
      <c r="B16" s="120" t="s">
        <v>53</v>
      </c>
      <c r="C16" s="120" t="s">
        <v>54</v>
      </c>
      <c r="D16" s="122">
        <f>SUM(D4:D15)</f>
        <v>408</v>
      </c>
      <c r="E16" s="139">
        <f t="shared" si="0"/>
        <v>1</v>
      </c>
      <c r="F16" s="139">
        <f>工作量统计分析!H16</f>
        <v>0.111716621253406</v>
      </c>
      <c r="J16" s="146"/>
    </row>
    <row r="17" spans="2:6">
      <c r="B17" s="123"/>
      <c r="C17" s="124"/>
      <c r="D17" s="125"/>
      <c r="E17" s="140"/>
      <c r="F17" s="141"/>
    </row>
    <row r="18" spans="2:6">
      <c r="B18" s="123"/>
      <c r="C18" s="124"/>
      <c r="D18" s="125"/>
      <c r="E18" s="140"/>
      <c r="F18" s="141"/>
    </row>
    <row r="19" spans="4:6">
      <c r="D19" s="119" t="s">
        <v>55</v>
      </c>
      <c r="E19" s="119" t="s">
        <v>56</v>
      </c>
      <c r="F19" s="119" t="s">
        <v>57</v>
      </c>
    </row>
    <row r="20" ht="16.5" customHeight="1" spans="2:6">
      <c r="B20" s="109" t="s">
        <v>58</v>
      </c>
      <c r="C20" s="126" t="s">
        <v>59</v>
      </c>
      <c r="D20" s="127">
        <v>0.2</v>
      </c>
      <c r="E20" s="127">
        <v>0.15</v>
      </c>
      <c r="F20" s="142" t="s">
        <v>60</v>
      </c>
    </row>
    <row r="21" spans="2:6">
      <c r="B21" s="109"/>
      <c r="C21" s="126" t="s">
        <v>61</v>
      </c>
      <c r="D21" s="127">
        <v>0.2</v>
      </c>
      <c r="E21" s="127">
        <v>0.15</v>
      </c>
      <c r="F21" s="142" t="s">
        <v>60</v>
      </c>
    </row>
    <row r="22" spans="2:6">
      <c r="B22" s="128"/>
      <c r="C22" s="129"/>
      <c r="D22" s="130"/>
      <c r="E22" s="130"/>
      <c r="F22" s="8"/>
    </row>
    <row r="23" spans="4:6">
      <c r="D23" s="131" t="s">
        <v>57</v>
      </c>
      <c r="E23" s="143"/>
      <c r="F23" s="144"/>
    </row>
    <row r="24" spans="2:6">
      <c r="B24" s="109" t="s">
        <v>62</v>
      </c>
      <c r="C24" s="126" t="s">
        <v>63</v>
      </c>
      <c r="D24" s="132" t="s">
        <v>64</v>
      </c>
      <c r="E24" s="132"/>
      <c r="F24" s="132"/>
    </row>
    <row r="25" spans="2:6">
      <c r="B25" s="109"/>
      <c r="C25" s="126" t="s">
        <v>65</v>
      </c>
      <c r="D25" s="132" t="s">
        <v>64</v>
      </c>
      <c r="E25" s="132"/>
      <c r="F25" s="132"/>
    </row>
    <row r="26" spans="2:6">
      <c r="B26" s="128"/>
      <c r="C26" s="129"/>
      <c r="D26" s="130"/>
      <c r="E26" s="130"/>
      <c r="F26" s="8"/>
    </row>
    <row r="27" spans="2:3">
      <c r="B27" s="133"/>
      <c r="C27" s="133"/>
    </row>
    <row r="28" spans="2:6">
      <c r="B28" s="134"/>
      <c r="C28" s="134"/>
      <c r="D28" s="131" t="s">
        <v>57</v>
      </c>
      <c r="E28" s="143"/>
      <c r="F28" s="144"/>
    </row>
    <row r="29" spans="2:9">
      <c r="B29" s="109" t="s">
        <v>66</v>
      </c>
      <c r="C29" s="126" t="s">
        <v>66</v>
      </c>
      <c r="D29" s="135">
        <f>'需求变更率--待修改'!H12</f>
        <v>0.0571428571428571</v>
      </c>
      <c r="E29" s="145"/>
      <c r="F29" s="145"/>
      <c r="H29" s="146"/>
      <c r="I29" s="146"/>
    </row>
    <row r="30" spans="2:9">
      <c r="B30" s="109"/>
      <c r="C30" s="126" t="s">
        <v>67</v>
      </c>
      <c r="D30" s="135">
        <f>'需求变更率--待修改'!I12</f>
        <v>0.942857142857143</v>
      </c>
      <c r="E30" s="145"/>
      <c r="F30" s="145"/>
      <c r="H30" s="146"/>
      <c r="I30" s="146"/>
    </row>
    <row r="33" spans="2:6">
      <c r="B33" s="16"/>
      <c r="C33" s="16"/>
      <c r="D33" s="131" t="s">
        <v>57</v>
      </c>
      <c r="E33" s="143"/>
      <c r="F33" s="144"/>
    </row>
    <row r="34" spans="2:6">
      <c r="B34" s="109" t="s">
        <v>68</v>
      </c>
      <c r="C34" s="126" t="s">
        <v>69</v>
      </c>
      <c r="D34" s="135" t="e">
        <f>#REF!</f>
        <v>#REF!</v>
      </c>
      <c r="E34" s="145"/>
      <c r="F34" s="145"/>
    </row>
    <row r="36" spans="2:5">
      <c r="B36" s="109" t="s">
        <v>70</v>
      </c>
      <c r="C36" s="119" t="s">
        <v>71</v>
      </c>
      <c r="D36" s="119"/>
      <c r="E36" s="16"/>
    </row>
    <row r="37" spans="2:5">
      <c r="B37" s="109"/>
      <c r="C37" s="136">
        <f>产品规模!G3</f>
        <v>4.07</v>
      </c>
      <c r="D37" s="136"/>
      <c r="E37" s="16"/>
    </row>
    <row r="39" spans="2:6">
      <c r="B39" s="18" t="s">
        <v>72</v>
      </c>
      <c r="C39" s="18"/>
      <c r="D39" s="18"/>
      <c r="E39" s="18"/>
      <c r="F39" s="18"/>
    </row>
    <row r="40" spans="2:6">
      <c r="B40" s="5" t="s">
        <v>73</v>
      </c>
      <c r="C40" s="5" t="s">
        <v>74</v>
      </c>
      <c r="D40" s="5"/>
      <c r="E40" s="5" t="s">
        <v>75</v>
      </c>
      <c r="F40" s="5" t="s">
        <v>76</v>
      </c>
    </row>
    <row r="41" spans="2:6">
      <c r="B41" s="137"/>
      <c r="C41" s="138"/>
      <c r="D41" s="138"/>
      <c r="E41" s="137"/>
      <c r="F41" s="137"/>
    </row>
    <row r="42" spans="2:6">
      <c r="B42" s="137"/>
      <c r="C42" s="138"/>
      <c r="D42" s="138"/>
      <c r="E42" s="137"/>
      <c r="F42" s="137"/>
    </row>
    <row r="43" spans="2:6">
      <c r="B43" s="137"/>
      <c r="C43" s="138"/>
      <c r="D43" s="138"/>
      <c r="E43" s="137"/>
      <c r="F43" s="137"/>
    </row>
    <row r="44" spans="2:6">
      <c r="B44" s="137"/>
      <c r="C44" s="138"/>
      <c r="D44" s="138"/>
      <c r="E44" s="137"/>
      <c r="F44" s="137"/>
    </row>
    <row r="45" spans="2:6">
      <c r="B45" s="137"/>
      <c r="C45" s="138"/>
      <c r="D45" s="138"/>
      <c r="E45" s="137"/>
      <c r="F45" s="137"/>
    </row>
    <row r="46" spans="2:6">
      <c r="B46" s="137"/>
      <c r="C46" s="138"/>
      <c r="D46" s="138"/>
      <c r="E46" s="137"/>
      <c r="F46" s="137"/>
    </row>
    <row r="47" spans="2:6">
      <c r="B47" s="137"/>
      <c r="C47" s="138"/>
      <c r="D47" s="138"/>
      <c r="E47" s="137"/>
      <c r="F47" s="137"/>
    </row>
    <row r="48" spans="2:6">
      <c r="B48" s="137"/>
      <c r="C48" s="138"/>
      <c r="D48" s="138"/>
      <c r="E48" s="137"/>
      <c r="F48" s="137"/>
    </row>
    <row r="49" spans="2:6">
      <c r="B49" s="137"/>
      <c r="C49" s="138"/>
      <c r="D49" s="138"/>
      <c r="E49" s="137"/>
      <c r="F49" s="137"/>
    </row>
    <row r="50" spans="2:6">
      <c r="B50" s="137"/>
      <c r="C50" s="138"/>
      <c r="D50" s="138"/>
      <c r="E50" s="137"/>
      <c r="F50" s="137"/>
    </row>
    <row r="51" spans="2:6">
      <c r="B51" s="137"/>
      <c r="C51" s="138"/>
      <c r="D51" s="138"/>
      <c r="E51" s="137"/>
      <c r="F51" s="137"/>
    </row>
    <row r="52" spans="2:6">
      <c r="B52" s="137"/>
      <c r="C52" s="138"/>
      <c r="D52" s="138"/>
      <c r="E52" s="137"/>
      <c r="F52" s="137"/>
    </row>
    <row r="53" spans="2:6">
      <c r="B53" s="137"/>
      <c r="C53" s="138"/>
      <c r="D53" s="138"/>
      <c r="E53" s="137"/>
      <c r="F53" s="137"/>
    </row>
    <row r="54" spans="2:6">
      <c r="B54" s="137"/>
      <c r="C54" s="138"/>
      <c r="D54" s="138"/>
      <c r="E54" s="137"/>
      <c r="F54" s="137"/>
    </row>
    <row r="55" spans="2:6">
      <c r="B55" s="137"/>
      <c r="C55" s="138"/>
      <c r="D55" s="138"/>
      <c r="E55" s="137"/>
      <c r="F55" s="137"/>
    </row>
    <row r="56" spans="2:6">
      <c r="B56" s="137"/>
      <c r="C56" s="138"/>
      <c r="D56" s="138"/>
      <c r="E56" s="137"/>
      <c r="F56" s="137"/>
    </row>
    <row r="57" spans="2:6">
      <c r="B57" s="137"/>
      <c r="C57" s="138"/>
      <c r="D57" s="138"/>
      <c r="E57" s="137"/>
      <c r="F57" s="137"/>
    </row>
    <row r="58" spans="2:6">
      <c r="B58" s="137"/>
      <c r="C58" s="138"/>
      <c r="D58" s="138"/>
      <c r="E58" s="137"/>
      <c r="F58" s="137"/>
    </row>
    <row r="59" spans="2:6">
      <c r="B59" s="137"/>
      <c r="C59" s="138"/>
      <c r="D59" s="138"/>
      <c r="E59" s="137"/>
      <c r="F59" s="137"/>
    </row>
    <row r="60" spans="2:6">
      <c r="B60" s="137"/>
      <c r="C60" s="138"/>
      <c r="D60" s="138"/>
      <c r="E60" s="137"/>
      <c r="F60" s="137"/>
    </row>
    <row r="61" spans="2:6">
      <c r="B61" s="137"/>
      <c r="C61" s="138"/>
      <c r="D61" s="138"/>
      <c r="E61" s="137"/>
      <c r="F61" s="137"/>
    </row>
    <row r="62" spans="2:6">
      <c r="B62" s="137"/>
      <c r="C62" s="138"/>
      <c r="D62" s="138"/>
      <c r="E62" s="137"/>
      <c r="F62" s="137"/>
    </row>
    <row r="63" spans="2:6">
      <c r="B63" s="137"/>
      <c r="C63" s="138"/>
      <c r="D63" s="138"/>
      <c r="E63" s="137"/>
      <c r="F63" s="137"/>
    </row>
    <row r="64" spans="2:6">
      <c r="B64" s="137"/>
      <c r="C64" s="138"/>
      <c r="D64" s="138"/>
      <c r="E64" s="137"/>
      <c r="F64" s="137"/>
    </row>
    <row r="65" spans="2:6">
      <c r="B65" s="137"/>
      <c r="C65" s="138"/>
      <c r="D65" s="138"/>
      <c r="E65" s="137"/>
      <c r="F65" s="137"/>
    </row>
  </sheetData>
  <mergeCells count="46">
    <mergeCell ref="B1:F1"/>
    <mergeCell ref="D2:E2"/>
    <mergeCell ref="D23:F23"/>
    <mergeCell ref="D24:F24"/>
    <mergeCell ref="D25:F25"/>
    <mergeCell ref="D28:F28"/>
    <mergeCell ref="D29:F29"/>
    <mergeCell ref="D30:F30"/>
    <mergeCell ref="D33:F33"/>
    <mergeCell ref="D34:F34"/>
    <mergeCell ref="C36:D36"/>
    <mergeCell ref="C37:D37"/>
    <mergeCell ref="B39:F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B2:B3"/>
    <mergeCell ref="B20:B21"/>
    <mergeCell ref="B24:B25"/>
    <mergeCell ref="B29:B30"/>
    <mergeCell ref="B36:B37"/>
    <mergeCell ref="C2:C3"/>
    <mergeCell ref="F2:F3"/>
  </mergeCell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L6"/>
  <sheetViews>
    <sheetView showGridLines="0" workbookViewId="0">
      <selection activeCell="G9" sqref="G9"/>
    </sheetView>
  </sheetViews>
  <sheetFormatPr defaultColWidth="8.75" defaultRowHeight="17.6" outlineLevelRow="5"/>
  <cols>
    <col min="1" max="1" width="1.5625" style="52" customWidth="1"/>
    <col min="2" max="2" width="6.8125" style="52" customWidth="1"/>
    <col min="3" max="4" width="17.8125" style="52" customWidth="1"/>
    <col min="5" max="5" width="15.75" style="52" customWidth="1"/>
    <col min="6" max="6" width="16.3125" style="52" customWidth="1"/>
    <col min="7" max="8" width="23.0625" style="52" customWidth="1"/>
    <col min="9" max="16384" width="8.75" style="52"/>
  </cols>
  <sheetData>
    <row r="1" ht="20.4" spans="2:8">
      <c r="B1" s="108" t="s">
        <v>77</v>
      </c>
      <c r="C1" s="108"/>
      <c r="D1" s="108"/>
      <c r="E1" s="108"/>
      <c r="F1" s="108"/>
      <c r="G1" s="108"/>
      <c r="H1" s="108"/>
    </row>
    <row r="2" ht="31" spans="2:8">
      <c r="B2" s="5" t="s">
        <v>78</v>
      </c>
      <c r="C2" s="109" t="s">
        <v>79</v>
      </c>
      <c r="D2" s="109" t="s">
        <v>80</v>
      </c>
      <c r="E2" s="109" t="s">
        <v>81</v>
      </c>
      <c r="F2" s="109" t="s">
        <v>82</v>
      </c>
      <c r="G2" s="109" t="s">
        <v>83</v>
      </c>
      <c r="H2" s="114" t="s">
        <v>84</v>
      </c>
    </row>
    <row r="3" spans="2:12">
      <c r="B3" s="100" t="s">
        <v>85</v>
      </c>
      <c r="C3" s="110">
        <v>367</v>
      </c>
      <c r="D3" s="110">
        <v>407</v>
      </c>
      <c r="E3" s="110">
        <v>100</v>
      </c>
      <c r="F3" s="74">
        <f>IFERROR((D3-C3)/C3,"")</f>
        <v>0.108991825613079</v>
      </c>
      <c r="G3" s="115">
        <f>D3/E3</f>
        <v>4.07</v>
      </c>
      <c r="H3" s="110" t="s">
        <v>86</v>
      </c>
      <c r="L3" s="117"/>
    </row>
    <row r="4" ht="23.25" customHeight="1" spans="2:8">
      <c r="B4" s="111"/>
      <c r="C4" s="112"/>
      <c r="D4" s="112"/>
      <c r="E4" s="112"/>
      <c r="F4" s="112"/>
      <c r="G4" s="116"/>
      <c r="H4" s="100" t="s">
        <v>87</v>
      </c>
    </row>
    <row r="5" ht="12" customHeight="1" spans="2:4">
      <c r="B5" s="113"/>
      <c r="C5" s="113"/>
      <c r="D5" s="113"/>
    </row>
    <row r="6" ht="21" customHeight="1" spans="2:8">
      <c r="B6" s="105" t="s">
        <v>88</v>
      </c>
      <c r="C6" s="105"/>
      <c r="D6" s="105"/>
      <c r="E6" s="105"/>
      <c r="F6" s="105"/>
      <c r="G6" s="105"/>
      <c r="H6" s="105"/>
    </row>
  </sheetData>
  <mergeCells count="3">
    <mergeCell ref="B1:H1"/>
    <mergeCell ref="B4:G4"/>
    <mergeCell ref="B6:H6"/>
  </mergeCells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38"/>
  <sheetViews>
    <sheetView showGridLines="0" workbookViewId="0">
      <pane xSplit="1" ySplit="3" topLeftCell="B4" activePane="bottomRight" state="frozen"/>
      <selection/>
      <selection pane="topRight"/>
      <selection pane="bottomLeft"/>
      <selection pane="bottomRight" activeCell="G20" sqref="G20"/>
    </sheetView>
  </sheetViews>
  <sheetFormatPr defaultColWidth="8.75" defaultRowHeight="15.2"/>
  <cols>
    <col min="1" max="1" width="1.5625" style="56" customWidth="1"/>
    <col min="2" max="2" width="8.75" style="56" customWidth="1"/>
    <col min="3" max="3" width="17.75" style="56" customWidth="1"/>
    <col min="4" max="4" width="13.5" style="56" customWidth="1"/>
    <col min="5" max="5" width="12.5" style="56" customWidth="1"/>
    <col min="6" max="6" width="16.8125" style="56" customWidth="1"/>
    <col min="7" max="7" width="15" style="56" customWidth="1"/>
    <col min="8" max="8" width="22.25" style="56" customWidth="1"/>
    <col min="9" max="16384" width="8.75" style="56"/>
  </cols>
  <sheetData>
    <row r="1" s="69" customFormat="1" ht="20.4" spans="2:8">
      <c r="B1" s="99" t="s">
        <v>89</v>
      </c>
      <c r="C1" s="99"/>
      <c r="D1" s="99"/>
      <c r="E1" s="99"/>
      <c r="F1" s="99"/>
      <c r="G1" s="99"/>
      <c r="H1" s="99"/>
    </row>
    <row r="2" s="69" customFormat="1" ht="15" customHeight="1" spans="2:8">
      <c r="B2" s="18" t="s">
        <v>78</v>
      </c>
      <c r="C2" s="18" t="s">
        <v>90</v>
      </c>
      <c r="D2" s="18" t="s">
        <v>91</v>
      </c>
      <c r="E2" s="18"/>
      <c r="F2" s="18" t="s">
        <v>92</v>
      </c>
      <c r="G2" s="18"/>
      <c r="H2" s="106" t="s">
        <v>26</v>
      </c>
    </row>
    <row r="3" s="69" customFormat="1" ht="15" customHeight="1" spans="2:8">
      <c r="B3" s="18"/>
      <c r="C3" s="18"/>
      <c r="D3" s="18" t="s">
        <v>91</v>
      </c>
      <c r="E3" s="18" t="s">
        <v>28</v>
      </c>
      <c r="F3" s="18" t="s">
        <v>92</v>
      </c>
      <c r="G3" s="18" t="s">
        <v>28</v>
      </c>
      <c r="H3" s="106"/>
    </row>
    <row r="4" s="69" customFormat="1" ht="16" spans="2:8">
      <c r="B4" s="100" t="s">
        <v>29</v>
      </c>
      <c r="C4" s="77" t="s">
        <v>30</v>
      </c>
      <c r="D4" s="101">
        <v>24</v>
      </c>
      <c r="E4" s="66">
        <f>IFERROR(D4/D$16,"")</f>
        <v>0.0653950953678474</v>
      </c>
      <c r="F4" s="101">
        <v>24</v>
      </c>
      <c r="G4" s="66">
        <f>IFERROR(F4/F$16,"")</f>
        <v>0.0588235294117647</v>
      </c>
      <c r="H4" s="66">
        <f>IFERROR((F4-D4)/D4,"")</f>
        <v>0</v>
      </c>
    </row>
    <row r="5" s="69" customFormat="1" ht="16" spans="2:8">
      <c r="B5" s="100" t="s">
        <v>31</v>
      </c>
      <c r="C5" s="77" t="s">
        <v>32</v>
      </c>
      <c r="D5" s="101">
        <v>48</v>
      </c>
      <c r="E5" s="66">
        <f t="shared" ref="E5:E16" si="0">IFERROR(D5/D$16,"")</f>
        <v>0.130790190735695</v>
      </c>
      <c r="F5" s="101">
        <v>48</v>
      </c>
      <c r="G5" s="66">
        <f t="shared" ref="G5:G16" si="1">IFERROR(F5/F$16,"")</f>
        <v>0.117647058823529</v>
      </c>
      <c r="H5" s="66">
        <f t="shared" ref="H5:H16" si="2">IFERROR((F5-D5)/D5,"")</f>
        <v>0</v>
      </c>
    </row>
    <row r="6" s="69" customFormat="1" ht="16" spans="2:8">
      <c r="B6" s="100" t="s">
        <v>33</v>
      </c>
      <c r="C6" s="77" t="s">
        <v>34</v>
      </c>
      <c r="D6" s="101">
        <v>40</v>
      </c>
      <c r="E6" s="66">
        <f t="shared" si="0"/>
        <v>0.108991825613079</v>
      </c>
      <c r="F6" s="101">
        <v>40</v>
      </c>
      <c r="G6" s="66">
        <f t="shared" si="1"/>
        <v>0.0980392156862745</v>
      </c>
      <c r="H6" s="66">
        <f t="shared" si="2"/>
        <v>0</v>
      </c>
    </row>
    <row r="7" s="69" customFormat="1" ht="16" spans="2:8">
      <c r="B7" s="100" t="s">
        <v>35</v>
      </c>
      <c r="C7" s="77" t="s">
        <v>36</v>
      </c>
      <c r="D7" s="101">
        <v>150</v>
      </c>
      <c r="E7" s="66">
        <f t="shared" si="0"/>
        <v>0.408719346049046</v>
      </c>
      <c r="F7" s="101">
        <v>183</v>
      </c>
      <c r="G7" s="66">
        <f t="shared" si="1"/>
        <v>0.448529411764706</v>
      </c>
      <c r="H7" s="66">
        <f t="shared" si="2"/>
        <v>0.22</v>
      </c>
    </row>
    <row r="8" s="69" customFormat="1" ht="16" spans="2:8">
      <c r="B8" s="100" t="s">
        <v>37</v>
      </c>
      <c r="C8" s="77" t="s">
        <v>38</v>
      </c>
      <c r="D8" s="101">
        <v>8</v>
      </c>
      <c r="E8" s="66">
        <f t="shared" si="0"/>
        <v>0.0217983651226158</v>
      </c>
      <c r="F8" s="101">
        <v>10</v>
      </c>
      <c r="G8" s="66">
        <f t="shared" si="1"/>
        <v>0.0245098039215686</v>
      </c>
      <c r="H8" s="66">
        <f t="shared" si="2"/>
        <v>0.25</v>
      </c>
    </row>
    <row r="9" s="69" customFormat="1" ht="16" spans="2:8">
      <c r="B9" s="100" t="s">
        <v>39</v>
      </c>
      <c r="C9" s="77" t="s">
        <v>40</v>
      </c>
      <c r="D9" s="101">
        <v>48</v>
      </c>
      <c r="E9" s="66">
        <f t="shared" si="0"/>
        <v>0.130790190735695</v>
      </c>
      <c r="F9" s="101">
        <v>48</v>
      </c>
      <c r="G9" s="66">
        <f t="shared" si="1"/>
        <v>0.117647058823529</v>
      </c>
      <c r="H9" s="66">
        <f t="shared" si="2"/>
        <v>0</v>
      </c>
    </row>
    <row r="10" s="69" customFormat="1" ht="16" spans="2:8">
      <c r="B10" s="100" t="s">
        <v>41</v>
      </c>
      <c r="C10" s="77" t="s">
        <v>42</v>
      </c>
      <c r="D10" s="101">
        <v>20</v>
      </c>
      <c r="E10" s="66">
        <f t="shared" si="0"/>
        <v>0.0544959128065395</v>
      </c>
      <c r="F10" s="101">
        <v>20</v>
      </c>
      <c r="G10" s="66">
        <f t="shared" si="1"/>
        <v>0.0490196078431373</v>
      </c>
      <c r="H10" s="66">
        <f t="shared" si="2"/>
        <v>0</v>
      </c>
    </row>
    <row r="11" s="69" customFormat="1" ht="16" spans="2:8">
      <c r="B11" s="100" t="s">
        <v>43</v>
      </c>
      <c r="C11" s="77" t="s">
        <v>44</v>
      </c>
      <c r="D11" s="101">
        <v>8</v>
      </c>
      <c r="E11" s="66">
        <f t="shared" si="0"/>
        <v>0.0217983651226158</v>
      </c>
      <c r="F11" s="101">
        <v>8</v>
      </c>
      <c r="G11" s="66">
        <f t="shared" si="1"/>
        <v>0.0196078431372549</v>
      </c>
      <c r="H11" s="66">
        <f t="shared" si="2"/>
        <v>0</v>
      </c>
    </row>
    <row r="12" s="69" customFormat="1" ht="16" spans="2:8">
      <c r="B12" s="100" t="s">
        <v>45</v>
      </c>
      <c r="C12" s="77" t="s">
        <v>46</v>
      </c>
      <c r="D12" s="101">
        <v>8</v>
      </c>
      <c r="E12" s="66">
        <f t="shared" si="0"/>
        <v>0.0217983651226158</v>
      </c>
      <c r="F12" s="101">
        <v>8</v>
      </c>
      <c r="G12" s="66">
        <f t="shared" si="1"/>
        <v>0.0196078431372549</v>
      </c>
      <c r="H12" s="66">
        <f t="shared" si="2"/>
        <v>0</v>
      </c>
    </row>
    <row r="13" s="69" customFormat="1" ht="16" spans="2:8">
      <c r="B13" s="100" t="s">
        <v>47</v>
      </c>
      <c r="C13" s="77" t="s">
        <v>48</v>
      </c>
      <c r="D13" s="101">
        <v>8</v>
      </c>
      <c r="E13" s="66">
        <f t="shared" si="0"/>
        <v>0.0217983651226158</v>
      </c>
      <c r="F13" s="101">
        <v>8</v>
      </c>
      <c r="G13" s="66">
        <f t="shared" si="1"/>
        <v>0.0196078431372549</v>
      </c>
      <c r="H13" s="66">
        <f t="shared" si="2"/>
        <v>0</v>
      </c>
    </row>
    <row r="14" s="69" customFormat="1" ht="16" spans="2:8">
      <c r="B14" s="100" t="s">
        <v>49</v>
      </c>
      <c r="C14" s="77" t="s">
        <v>50</v>
      </c>
      <c r="D14" s="101">
        <v>2</v>
      </c>
      <c r="E14" s="66">
        <f t="shared" si="0"/>
        <v>0.00544959128065395</v>
      </c>
      <c r="F14" s="101">
        <v>7</v>
      </c>
      <c r="G14" s="66">
        <f t="shared" si="1"/>
        <v>0.017156862745098</v>
      </c>
      <c r="H14" s="66">
        <f t="shared" si="2"/>
        <v>2.5</v>
      </c>
    </row>
    <row r="15" s="69" customFormat="1" ht="16" spans="2:8">
      <c r="B15" s="100" t="s">
        <v>51</v>
      </c>
      <c r="C15" s="77" t="s">
        <v>52</v>
      </c>
      <c r="D15" s="101">
        <v>3</v>
      </c>
      <c r="E15" s="66">
        <f t="shared" si="0"/>
        <v>0.00817438692098093</v>
      </c>
      <c r="F15" s="101">
        <v>4</v>
      </c>
      <c r="G15" s="66">
        <f t="shared" si="1"/>
        <v>0.00980392156862745</v>
      </c>
      <c r="H15" s="66">
        <f t="shared" si="2"/>
        <v>0.333333333333333</v>
      </c>
    </row>
    <row r="16" s="69" customFormat="1" spans="2:10">
      <c r="B16" s="100" t="s">
        <v>93</v>
      </c>
      <c r="C16" s="100"/>
      <c r="D16" s="102">
        <f>SUM(D4:D15)</f>
        <v>367</v>
      </c>
      <c r="E16" s="66">
        <f t="shared" si="0"/>
        <v>1</v>
      </c>
      <c r="F16" s="102">
        <f>SUM(F4:F15)</f>
        <v>408</v>
      </c>
      <c r="G16" s="66">
        <f t="shared" si="1"/>
        <v>1</v>
      </c>
      <c r="H16" s="66">
        <f t="shared" si="2"/>
        <v>0.111716621253406</v>
      </c>
      <c r="J16" s="107"/>
    </row>
    <row r="17" s="69" customFormat="1" ht="21.75" customHeight="1" spans="2:5">
      <c r="B17" s="63" t="s">
        <v>88</v>
      </c>
      <c r="C17" s="63"/>
      <c r="D17" s="63"/>
      <c r="E17" s="63"/>
    </row>
    <row r="19" spans="2:5">
      <c r="B19" s="103" t="s">
        <v>94</v>
      </c>
      <c r="C19" s="103"/>
      <c r="D19" s="103"/>
      <c r="E19" s="103"/>
    </row>
    <row r="20" ht="61" spans="1:5">
      <c r="A20" s="104" t="s">
        <v>95</v>
      </c>
      <c r="B20" s="103"/>
      <c r="C20" s="103"/>
      <c r="D20" s="103"/>
      <c r="E20" s="103"/>
    </row>
    <row r="38" spans="3:6">
      <c r="C38" s="103" t="s">
        <v>96</v>
      </c>
      <c r="D38" s="105"/>
      <c r="E38" s="105"/>
      <c r="F38" s="105"/>
    </row>
  </sheetData>
  <mergeCells count="9">
    <mergeCell ref="B1:H1"/>
    <mergeCell ref="D2:E2"/>
    <mergeCell ref="F2:G2"/>
    <mergeCell ref="B16:C16"/>
    <mergeCell ref="C38:F38"/>
    <mergeCell ref="B2:B3"/>
    <mergeCell ref="C2:C3"/>
    <mergeCell ref="H2:H3"/>
    <mergeCell ref="B19:E20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B1:Q26"/>
  <sheetViews>
    <sheetView showGridLines="0" workbookViewId="0">
      <pane xSplit="1" ySplit="5" topLeftCell="B6" activePane="bottomRight" state="frozen"/>
      <selection/>
      <selection pane="topRight"/>
      <selection pane="bottomLeft"/>
      <selection pane="bottomRight" activeCell="N23" sqref="N23"/>
    </sheetView>
  </sheetViews>
  <sheetFormatPr defaultColWidth="9" defaultRowHeight="15.2"/>
  <cols>
    <col min="1" max="1" width="1.5625" style="69" customWidth="1"/>
    <col min="2" max="2" width="16.0625" style="70" customWidth="1"/>
    <col min="3" max="3" width="16.9285714285714" style="70" customWidth="1"/>
    <col min="4" max="5" width="16.9285714285714" style="71" customWidth="1"/>
    <col min="6" max="6" width="16.9285714285714" style="72" customWidth="1"/>
    <col min="7" max="7" width="9.3125" style="72" customWidth="1"/>
    <col min="8" max="8" width="9.3125" style="71" customWidth="1"/>
    <col min="9" max="10" width="13.5625" style="71" customWidth="1"/>
    <col min="11" max="11" width="11.3125" style="71" customWidth="1"/>
    <col min="12" max="12" width="11.3125" style="70" customWidth="1"/>
    <col min="13" max="13" width="9.75" style="70" customWidth="1"/>
    <col min="14" max="16" width="9.5625" style="69" customWidth="1"/>
    <col min="17" max="16384" width="9" style="69"/>
  </cols>
  <sheetData>
    <row r="1" ht="26" spans="2:13">
      <c r="B1" s="53" t="s">
        <v>97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95"/>
    </row>
    <row r="2" ht="15" customHeight="1" spans="2:13">
      <c r="B2" s="73" t="s">
        <v>98</v>
      </c>
      <c r="C2" s="74">
        <v>0.2</v>
      </c>
      <c r="E2" s="72"/>
      <c r="G2" s="71"/>
      <c r="K2" s="70"/>
      <c r="M2" s="69"/>
    </row>
    <row r="3" ht="15" customHeight="1" spans="2:13">
      <c r="B3" s="73" t="s">
        <v>99</v>
      </c>
      <c r="C3" s="74">
        <v>0.15</v>
      </c>
      <c r="E3" s="72"/>
      <c r="G3" s="71"/>
      <c r="K3" s="70"/>
      <c r="M3" s="69"/>
    </row>
    <row r="4" ht="15" customHeight="1" spans="2:13">
      <c r="B4" s="75"/>
      <c r="C4" s="72"/>
      <c r="E4" s="72"/>
      <c r="G4" s="71"/>
      <c r="K4" s="70"/>
      <c r="M4" s="69"/>
    </row>
    <row r="5" ht="15" customHeight="1" spans="2:17">
      <c r="B5" s="76" t="s">
        <v>100</v>
      </c>
      <c r="C5" s="76" t="s">
        <v>101</v>
      </c>
      <c r="D5" s="76" t="s">
        <v>102</v>
      </c>
      <c r="E5" s="76" t="s">
        <v>103</v>
      </c>
      <c r="F5" s="76" t="s">
        <v>104</v>
      </c>
      <c r="G5" s="88" t="s">
        <v>105</v>
      </c>
      <c r="H5" s="88" t="s">
        <v>106</v>
      </c>
      <c r="I5" s="88" t="s">
        <v>107</v>
      </c>
      <c r="J5" s="88" t="s">
        <v>108</v>
      </c>
      <c r="K5" s="5" t="s">
        <v>59</v>
      </c>
      <c r="L5" s="5" t="s">
        <v>61</v>
      </c>
      <c r="M5" s="69"/>
      <c r="N5" s="69" t="s">
        <v>109</v>
      </c>
      <c r="O5" s="69" t="s">
        <v>110</v>
      </c>
      <c r="P5" s="69" t="s">
        <v>111</v>
      </c>
      <c r="Q5" s="69" t="s">
        <v>112</v>
      </c>
    </row>
    <row r="6" ht="15" customHeight="1" spans="2:17">
      <c r="B6" s="77" t="s">
        <v>30</v>
      </c>
      <c r="C6" s="78">
        <v>43701</v>
      </c>
      <c r="D6" s="78">
        <v>43701</v>
      </c>
      <c r="E6" s="78">
        <v>43712</v>
      </c>
      <c r="F6" s="78">
        <v>43712</v>
      </c>
      <c r="G6" s="89">
        <f>E6-C6</f>
        <v>11</v>
      </c>
      <c r="H6" s="89">
        <f>F6-D6</f>
        <v>11</v>
      </c>
      <c r="I6" s="89">
        <f>G6</f>
        <v>11</v>
      </c>
      <c r="J6" s="89">
        <f>H6</f>
        <v>11</v>
      </c>
      <c r="K6" s="74">
        <f>IFERROR((H6-G6)/G6,"")</f>
        <v>0</v>
      </c>
      <c r="L6" s="74">
        <f>IFERROR((J6-I6)/I6,"")</f>
        <v>0</v>
      </c>
      <c r="M6" s="96"/>
      <c r="N6" s="97">
        <f>$C$2</f>
        <v>0.2</v>
      </c>
      <c r="O6" s="97">
        <f>-$C$2</f>
        <v>-0.2</v>
      </c>
      <c r="P6" s="98">
        <f>$C$3</f>
        <v>0.15</v>
      </c>
      <c r="Q6" s="98">
        <f>-$C$3</f>
        <v>-0.15</v>
      </c>
    </row>
    <row r="7" ht="15" customHeight="1" spans="2:17">
      <c r="B7" s="77" t="s">
        <v>32</v>
      </c>
      <c r="C7" s="78">
        <v>43712</v>
      </c>
      <c r="D7" s="78">
        <v>43712</v>
      </c>
      <c r="E7" s="78">
        <v>43758</v>
      </c>
      <c r="F7" s="78">
        <v>43756</v>
      </c>
      <c r="G7" s="89">
        <f t="shared" ref="G7:G14" si="0">E7-C7</f>
        <v>46</v>
      </c>
      <c r="H7" s="89">
        <f t="shared" ref="H7:H14" si="1">F7-D7</f>
        <v>44</v>
      </c>
      <c r="I7" s="89">
        <f>I6+G7</f>
        <v>57</v>
      </c>
      <c r="J7" s="89">
        <f>J6+H7</f>
        <v>55</v>
      </c>
      <c r="K7" s="74">
        <f t="shared" ref="K7:K14" si="2">IFERROR((H7-G7)/G7,"")</f>
        <v>-0.0434782608695652</v>
      </c>
      <c r="L7" s="74">
        <f t="shared" ref="L7:L13" si="3">IFERROR((J7-I7)/I7,"")</f>
        <v>-0.0350877192982456</v>
      </c>
      <c r="M7" s="96"/>
      <c r="N7" s="97">
        <f t="shared" ref="N7:N15" si="4">$C$2</f>
        <v>0.2</v>
      </c>
      <c r="O7" s="97">
        <f t="shared" ref="O7:O15" si="5">-$C$2</f>
        <v>-0.2</v>
      </c>
      <c r="P7" s="98">
        <f t="shared" ref="P7:P15" si="6">$C$3</f>
        <v>0.15</v>
      </c>
      <c r="Q7" s="98">
        <f t="shared" ref="Q7:Q15" si="7">-$C$3</f>
        <v>-0.15</v>
      </c>
    </row>
    <row r="8" ht="15" customHeight="1" spans="2:17">
      <c r="B8" s="77" t="s">
        <v>34</v>
      </c>
      <c r="C8" s="78">
        <v>43758</v>
      </c>
      <c r="D8" s="78">
        <v>43758</v>
      </c>
      <c r="E8" s="78">
        <v>43792</v>
      </c>
      <c r="F8" s="78">
        <v>43792</v>
      </c>
      <c r="G8" s="89">
        <f t="shared" si="0"/>
        <v>34</v>
      </c>
      <c r="H8" s="89">
        <f t="shared" si="1"/>
        <v>34</v>
      </c>
      <c r="I8" s="89">
        <f>I7+G8</f>
        <v>91</v>
      </c>
      <c r="J8" s="89">
        <f t="shared" ref="J8:J13" si="8">J7+H8</f>
        <v>89</v>
      </c>
      <c r="K8" s="74">
        <f t="shared" si="2"/>
        <v>0</v>
      </c>
      <c r="L8" s="74">
        <f t="shared" si="3"/>
        <v>-0.021978021978022</v>
      </c>
      <c r="M8" s="96"/>
      <c r="N8" s="97">
        <f t="shared" si="4"/>
        <v>0.2</v>
      </c>
      <c r="O8" s="97">
        <f t="shared" si="5"/>
        <v>-0.2</v>
      </c>
      <c r="P8" s="98">
        <f t="shared" si="6"/>
        <v>0.15</v>
      </c>
      <c r="Q8" s="98">
        <f t="shared" si="7"/>
        <v>-0.15</v>
      </c>
    </row>
    <row r="9" ht="15" customHeight="1" spans="2:17">
      <c r="B9" s="77" t="s">
        <v>36</v>
      </c>
      <c r="C9" s="78">
        <v>43792</v>
      </c>
      <c r="D9" s="78">
        <v>43792</v>
      </c>
      <c r="E9" s="78">
        <v>43814</v>
      </c>
      <c r="F9" s="78">
        <v>43815</v>
      </c>
      <c r="G9" s="89">
        <f t="shared" si="0"/>
        <v>22</v>
      </c>
      <c r="H9" s="89">
        <f t="shared" si="1"/>
        <v>23</v>
      </c>
      <c r="I9" s="89">
        <f t="shared" ref="I9:I13" si="9">I8+G9</f>
        <v>113</v>
      </c>
      <c r="J9" s="89">
        <f t="shared" si="8"/>
        <v>112</v>
      </c>
      <c r="K9" s="74">
        <f t="shared" si="2"/>
        <v>0.0454545454545455</v>
      </c>
      <c r="L9" s="74">
        <f t="shared" si="3"/>
        <v>-0.00884955752212389</v>
      </c>
      <c r="M9" s="96"/>
      <c r="N9" s="97">
        <f t="shared" si="4"/>
        <v>0.2</v>
      </c>
      <c r="O9" s="97">
        <f t="shared" si="5"/>
        <v>-0.2</v>
      </c>
      <c r="P9" s="98">
        <f t="shared" si="6"/>
        <v>0.15</v>
      </c>
      <c r="Q9" s="98">
        <f t="shared" si="7"/>
        <v>-0.15</v>
      </c>
    </row>
    <row r="10" ht="15" customHeight="1" spans="2:17">
      <c r="B10" s="77" t="s">
        <v>38</v>
      </c>
      <c r="C10" s="78">
        <v>43814</v>
      </c>
      <c r="D10" s="78">
        <v>43814</v>
      </c>
      <c r="E10" s="78">
        <v>43817</v>
      </c>
      <c r="F10" s="78">
        <v>43817</v>
      </c>
      <c r="G10" s="89">
        <f t="shared" si="0"/>
        <v>3</v>
      </c>
      <c r="H10" s="89">
        <f t="shared" si="1"/>
        <v>3</v>
      </c>
      <c r="I10" s="89">
        <f t="shared" si="9"/>
        <v>116</v>
      </c>
      <c r="J10" s="89">
        <f t="shared" si="8"/>
        <v>115</v>
      </c>
      <c r="K10" s="74">
        <f t="shared" si="2"/>
        <v>0</v>
      </c>
      <c r="L10" s="74">
        <f t="shared" si="3"/>
        <v>-0.00862068965517241</v>
      </c>
      <c r="M10" s="96"/>
      <c r="N10" s="97">
        <f t="shared" si="4"/>
        <v>0.2</v>
      </c>
      <c r="O10" s="97">
        <f t="shared" si="5"/>
        <v>-0.2</v>
      </c>
      <c r="P10" s="98">
        <f t="shared" si="6"/>
        <v>0.15</v>
      </c>
      <c r="Q10" s="98">
        <f t="shared" si="7"/>
        <v>-0.15</v>
      </c>
    </row>
    <row r="11" ht="15" customHeight="1" spans="2:17">
      <c r="B11" s="77" t="s">
        <v>40</v>
      </c>
      <c r="C11" s="78">
        <v>43817</v>
      </c>
      <c r="D11" s="78">
        <v>43817</v>
      </c>
      <c r="E11" s="78">
        <v>43838</v>
      </c>
      <c r="F11" s="78">
        <v>43838</v>
      </c>
      <c r="G11" s="89">
        <f t="shared" si="0"/>
        <v>21</v>
      </c>
      <c r="H11" s="89">
        <f t="shared" si="1"/>
        <v>21</v>
      </c>
      <c r="I11" s="89">
        <f t="shared" si="9"/>
        <v>137</v>
      </c>
      <c r="J11" s="89">
        <f t="shared" si="8"/>
        <v>136</v>
      </c>
      <c r="K11" s="74">
        <f t="shared" si="2"/>
        <v>0</v>
      </c>
      <c r="L11" s="74">
        <f t="shared" si="3"/>
        <v>-0.0072992700729927</v>
      </c>
      <c r="M11" s="96"/>
      <c r="N11" s="97">
        <f t="shared" si="4"/>
        <v>0.2</v>
      </c>
      <c r="O11" s="97">
        <f t="shared" si="5"/>
        <v>-0.2</v>
      </c>
      <c r="P11" s="98">
        <f t="shared" si="6"/>
        <v>0.15</v>
      </c>
      <c r="Q11" s="98">
        <f t="shared" si="7"/>
        <v>-0.15</v>
      </c>
    </row>
    <row r="12" ht="15" customHeight="1" spans="2:17">
      <c r="B12" s="77" t="s">
        <v>42</v>
      </c>
      <c r="C12" s="78">
        <v>43838</v>
      </c>
      <c r="D12" s="78">
        <v>43838</v>
      </c>
      <c r="E12" s="78">
        <v>43842</v>
      </c>
      <c r="F12" s="78">
        <v>43842</v>
      </c>
      <c r="G12" s="89">
        <f t="shared" si="0"/>
        <v>4</v>
      </c>
      <c r="H12" s="89">
        <f t="shared" si="1"/>
        <v>4</v>
      </c>
      <c r="I12" s="89">
        <f t="shared" si="9"/>
        <v>141</v>
      </c>
      <c r="J12" s="89">
        <f t="shared" si="8"/>
        <v>140</v>
      </c>
      <c r="K12" s="74">
        <f t="shared" si="2"/>
        <v>0</v>
      </c>
      <c r="L12" s="74">
        <f t="shared" si="3"/>
        <v>-0.00709219858156028</v>
      </c>
      <c r="M12" s="96"/>
      <c r="N12" s="97">
        <f t="shared" si="4"/>
        <v>0.2</v>
      </c>
      <c r="O12" s="97">
        <f t="shared" si="5"/>
        <v>-0.2</v>
      </c>
      <c r="P12" s="98">
        <f t="shared" si="6"/>
        <v>0.15</v>
      </c>
      <c r="Q12" s="98">
        <f t="shared" si="7"/>
        <v>-0.15</v>
      </c>
    </row>
    <row r="13" ht="15" customHeight="1" spans="2:17">
      <c r="B13" s="77" t="s">
        <v>44</v>
      </c>
      <c r="C13" s="78">
        <v>43842</v>
      </c>
      <c r="D13" s="78">
        <v>43842</v>
      </c>
      <c r="E13" s="78">
        <v>43845</v>
      </c>
      <c r="F13" s="78">
        <v>43845</v>
      </c>
      <c r="G13" s="89">
        <f t="shared" si="0"/>
        <v>3</v>
      </c>
      <c r="H13" s="89">
        <f t="shared" si="1"/>
        <v>3</v>
      </c>
      <c r="I13" s="89">
        <f t="shared" si="9"/>
        <v>144</v>
      </c>
      <c r="J13" s="89">
        <f t="shared" si="8"/>
        <v>143</v>
      </c>
      <c r="K13" s="74">
        <f t="shared" si="2"/>
        <v>0</v>
      </c>
      <c r="L13" s="74">
        <f t="shared" si="3"/>
        <v>-0.00694444444444444</v>
      </c>
      <c r="M13" s="96"/>
      <c r="N13" s="97">
        <f t="shared" si="4"/>
        <v>0.2</v>
      </c>
      <c r="O13" s="97">
        <f t="shared" si="5"/>
        <v>-0.2</v>
      </c>
      <c r="P13" s="98">
        <f t="shared" si="6"/>
        <v>0.15</v>
      </c>
      <c r="Q13" s="98">
        <f t="shared" si="7"/>
        <v>-0.15</v>
      </c>
    </row>
    <row r="14" ht="19.5" customHeight="1" spans="2:17">
      <c r="B14" s="79" t="s">
        <v>113</v>
      </c>
      <c r="C14" s="78">
        <v>43701</v>
      </c>
      <c r="D14" s="78">
        <v>43701</v>
      </c>
      <c r="E14" s="78">
        <v>43845</v>
      </c>
      <c r="F14" s="78">
        <v>43845</v>
      </c>
      <c r="G14" s="89">
        <f t="shared" si="0"/>
        <v>144</v>
      </c>
      <c r="H14" s="89">
        <f t="shared" si="1"/>
        <v>144</v>
      </c>
      <c r="I14" s="92"/>
      <c r="J14" s="92"/>
      <c r="K14" s="74">
        <f t="shared" si="2"/>
        <v>0</v>
      </c>
      <c r="L14" s="74"/>
      <c r="M14" s="96"/>
      <c r="N14" s="97">
        <f t="shared" si="4"/>
        <v>0.2</v>
      </c>
      <c r="O14" s="97">
        <f t="shared" si="5"/>
        <v>-0.2</v>
      </c>
      <c r="P14" s="98">
        <f t="shared" si="6"/>
        <v>0.15</v>
      </c>
      <c r="Q14" s="98">
        <f t="shared" si="7"/>
        <v>-0.15</v>
      </c>
    </row>
    <row r="15" spans="2:17">
      <c r="B15" s="79" t="s">
        <v>114</v>
      </c>
      <c r="C15" s="80">
        <f>MIN(C6:C14)</f>
        <v>43701</v>
      </c>
      <c r="D15" s="80">
        <f>MIN(D6:D14)</f>
        <v>43701</v>
      </c>
      <c r="E15" s="80">
        <f>MAX(E6:E14)</f>
        <v>43845</v>
      </c>
      <c r="F15" s="80">
        <f>MAX(F6:F14)</f>
        <v>43845</v>
      </c>
      <c r="G15" s="90"/>
      <c r="H15" s="90"/>
      <c r="I15" s="92"/>
      <c r="J15" s="90"/>
      <c r="K15" s="93"/>
      <c r="L15" s="93"/>
      <c r="M15" s="96"/>
      <c r="N15" s="97">
        <f t="shared" si="4"/>
        <v>0.2</v>
      </c>
      <c r="O15" s="97">
        <f t="shared" si="5"/>
        <v>-0.2</v>
      </c>
      <c r="P15" s="98">
        <f t="shared" si="6"/>
        <v>0.15</v>
      </c>
      <c r="Q15" s="98">
        <f t="shared" si="7"/>
        <v>-0.15</v>
      </c>
    </row>
    <row r="16" ht="15" customHeight="1" spans="2:15">
      <c r="B16" s="63" t="s">
        <v>115</v>
      </c>
      <c r="C16" s="63"/>
      <c r="D16" s="81"/>
      <c r="E16" s="81"/>
      <c r="F16" s="81"/>
      <c r="G16" s="81"/>
      <c r="M16" s="96"/>
      <c r="N16" s="96" t="s">
        <v>116</v>
      </c>
      <c r="O16" s="96" t="s">
        <v>117</v>
      </c>
    </row>
    <row r="17" ht="15" customHeight="1" spans="2:15">
      <c r="B17" s="82"/>
      <c r="C17" s="82"/>
      <c r="D17" s="83"/>
      <c r="E17" s="83"/>
      <c r="F17" s="83"/>
      <c r="G17" s="83"/>
      <c r="M17" s="96"/>
      <c r="N17" s="96" t="s">
        <v>116</v>
      </c>
      <c r="O17" s="96" t="s">
        <v>117</v>
      </c>
    </row>
    <row r="18" ht="15" customHeight="1" spans="2:15">
      <c r="B18" s="84" t="s">
        <v>118</v>
      </c>
      <c r="C18" s="84"/>
      <c r="D18" s="85"/>
      <c r="E18" s="85"/>
      <c r="F18" s="85"/>
      <c r="G18" s="91"/>
      <c r="H18" s="91"/>
      <c r="I18" s="91"/>
      <c r="J18" s="91"/>
      <c r="K18" s="91"/>
      <c r="M18" s="96" t="s">
        <v>119</v>
      </c>
      <c r="N18" s="96" t="s">
        <v>116</v>
      </c>
      <c r="O18" s="96" t="s">
        <v>117</v>
      </c>
    </row>
    <row r="19" ht="27" customHeight="1" spans="2:13">
      <c r="B19" s="86" t="s">
        <v>120</v>
      </c>
      <c r="C19" s="87"/>
      <c r="D19" s="87"/>
      <c r="E19" s="87"/>
      <c r="F19" s="87"/>
      <c r="G19" s="85"/>
      <c r="H19" s="91"/>
      <c r="I19" s="94"/>
      <c r="J19" s="91"/>
      <c r="K19" s="91"/>
      <c r="L19" s="91"/>
      <c r="M19" s="97"/>
    </row>
    <row r="20" ht="17.6" spans="2:12">
      <c r="B20" s="85"/>
      <c r="C20" s="85"/>
      <c r="D20" s="85"/>
      <c r="E20" s="85"/>
      <c r="F20" s="85"/>
      <c r="G20" s="85"/>
      <c r="H20" s="91"/>
      <c r="I20" s="91"/>
      <c r="J20" s="91"/>
      <c r="K20" s="91"/>
      <c r="L20" s="91"/>
    </row>
    <row r="21" ht="17.6" spans="2:12">
      <c r="B21" s="85"/>
      <c r="C21" s="85"/>
      <c r="D21" s="85"/>
      <c r="E21" s="85"/>
      <c r="F21" s="85"/>
      <c r="G21" s="85"/>
      <c r="H21" s="91"/>
      <c r="I21" s="91"/>
      <c r="J21" s="91"/>
      <c r="K21" s="91"/>
      <c r="L21" s="91"/>
    </row>
    <row r="22" ht="17.6" spans="2:13">
      <c r="B22" s="85"/>
      <c r="C22" s="85"/>
      <c r="D22" s="85"/>
      <c r="E22" s="85"/>
      <c r="F22" s="85"/>
      <c r="G22" s="85"/>
      <c r="H22" s="91"/>
      <c r="I22" s="91"/>
      <c r="J22" s="91"/>
      <c r="K22" s="91"/>
      <c r="L22" s="91"/>
      <c r="M22" s="69"/>
    </row>
    <row r="23" ht="17.6" spans="2:12">
      <c r="B23" s="85"/>
      <c r="C23" s="85"/>
      <c r="D23" s="85"/>
      <c r="E23" s="85"/>
      <c r="F23" s="85"/>
      <c r="G23" s="85"/>
      <c r="H23" s="91"/>
      <c r="I23" s="91"/>
      <c r="J23" s="91"/>
      <c r="K23" s="91"/>
      <c r="L23" s="91"/>
    </row>
    <row r="24" ht="17.6" spans="2:12">
      <c r="B24" s="85"/>
      <c r="C24" s="85"/>
      <c r="D24" s="85"/>
      <c r="E24" s="85"/>
      <c r="F24" s="85"/>
      <c r="G24" s="85"/>
      <c r="H24" s="91"/>
      <c r="I24" s="91"/>
      <c r="J24" s="91"/>
      <c r="K24" s="91"/>
      <c r="L24" s="91"/>
    </row>
    <row r="25" ht="17.6" spans="2:12">
      <c r="B25" s="85"/>
      <c r="C25" s="85"/>
      <c r="D25" s="85"/>
      <c r="E25" s="85"/>
      <c r="F25" s="85"/>
      <c r="G25" s="85"/>
      <c r="H25" s="91"/>
      <c r="I25" s="91"/>
      <c r="J25" s="91"/>
      <c r="K25" s="91"/>
      <c r="L25" s="91"/>
    </row>
    <row r="26" ht="17.6" spans="2:12">
      <c r="B26" s="85"/>
      <c r="C26" s="85"/>
      <c r="D26" s="85"/>
      <c r="E26" s="85"/>
      <c r="F26" s="85"/>
      <c r="G26" s="85"/>
      <c r="H26" s="91"/>
      <c r="I26" s="91"/>
      <c r="J26" s="91"/>
      <c r="K26" s="91"/>
      <c r="L26" s="91"/>
    </row>
  </sheetData>
  <mergeCells count="6">
    <mergeCell ref="B1:L1"/>
    <mergeCell ref="K14:L14"/>
    <mergeCell ref="G15:H15"/>
    <mergeCell ref="K15:L15"/>
    <mergeCell ref="B18:C18"/>
    <mergeCell ref="B19:F19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1:I15"/>
  <sheetViews>
    <sheetView showGridLines="0" workbookViewId="0">
      <selection activeCell="K32" sqref="K32"/>
    </sheetView>
  </sheetViews>
  <sheetFormatPr defaultColWidth="9" defaultRowHeight="17.6"/>
  <cols>
    <col min="1" max="1" width="2.75" style="52" customWidth="1"/>
    <col min="2" max="2" width="17" style="52" customWidth="1"/>
    <col min="3" max="6" width="11.3125" style="52" customWidth="1"/>
    <col min="7" max="7" width="9.3125" style="52" customWidth="1"/>
    <col min="8" max="9" width="11.3125" style="52" customWidth="1"/>
    <col min="10" max="16384" width="9" style="52"/>
  </cols>
  <sheetData>
    <row r="1" ht="21.15" spans="2:9">
      <c r="B1" s="53" t="s">
        <v>121</v>
      </c>
      <c r="C1" s="53"/>
      <c r="D1" s="53"/>
      <c r="E1" s="53"/>
      <c r="F1" s="53"/>
      <c r="G1" s="53"/>
      <c r="H1" s="53"/>
      <c r="I1" s="53"/>
    </row>
    <row r="2" ht="15" customHeight="1" spans="2:9">
      <c r="B2" s="54" t="s">
        <v>122</v>
      </c>
      <c r="C2" s="55" t="s">
        <v>123</v>
      </c>
      <c r="D2" s="56"/>
      <c r="E2" s="56"/>
      <c r="F2" s="56"/>
      <c r="G2" s="56"/>
      <c r="H2" s="56"/>
      <c r="I2" s="56"/>
    </row>
    <row r="3" spans="2:9">
      <c r="B3" s="57" t="s">
        <v>124</v>
      </c>
      <c r="C3" s="58" t="s">
        <v>125</v>
      </c>
      <c r="D3" s="58" t="s">
        <v>126</v>
      </c>
      <c r="E3" s="58" t="s">
        <v>127</v>
      </c>
      <c r="F3" s="58" t="s">
        <v>128</v>
      </c>
      <c r="G3" s="58" t="s">
        <v>129</v>
      </c>
      <c r="H3" s="58" t="s">
        <v>66</v>
      </c>
      <c r="I3" s="67" t="s">
        <v>67</v>
      </c>
    </row>
    <row r="4" ht="15" customHeight="1" spans="2:9">
      <c r="B4" s="59" t="s">
        <v>130</v>
      </c>
      <c r="C4" s="60">
        <v>0</v>
      </c>
      <c r="D4" s="60">
        <v>0</v>
      </c>
      <c r="E4" s="60">
        <v>0</v>
      </c>
      <c r="F4" s="65">
        <f>C2+C4-E4</f>
        <v>33</v>
      </c>
      <c r="G4" s="65">
        <f>SUM(C4:E4)</f>
        <v>0</v>
      </c>
      <c r="H4" s="66">
        <f t="shared" ref="H4:H12" si="0">IFERROR(SUM(C4:E4)/F4,0)</f>
        <v>0</v>
      </c>
      <c r="I4" s="68">
        <f t="shared" ref="I4:I12" si="1">1-H4</f>
        <v>1</v>
      </c>
    </row>
    <row r="5" ht="15" customHeight="1" spans="2:9">
      <c r="B5" s="59" t="s">
        <v>131</v>
      </c>
      <c r="C5" s="60">
        <v>1</v>
      </c>
      <c r="D5" s="60">
        <v>0</v>
      </c>
      <c r="E5" s="60">
        <v>0</v>
      </c>
      <c r="F5" s="65">
        <f>F4+C5-E5</f>
        <v>34</v>
      </c>
      <c r="G5" s="65">
        <f t="shared" ref="G5:G11" si="2">SUM(C5:E5)+G4</f>
        <v>1</v>
      </c>
      <c r="H5" s="66">
        <f t="shared" si="0"/>
        <v>0.0294117647058824</v>
      </c>
      <c r="I5" s="68">
        <f t="shared" si="1"/>
        <v>0.970588235294118</v>
      </c>
    </row>
    <row r="6" ht="15" customHeight="1" spans="2:9">
      <c r="B6" s="59" t="s">
        <v>132</v>
      </c>
      <c r="C6" s="60">
        <v>1</v>
      </c>
      <c r="D6" s="60">
        <v>0</v>
      </c>
      <c r="E6" s="60">
        <v>0</v>
      </c>
      <c r="F6" s="65">
        <f t="shared" ref="F6:F11" si="3">F5+C6-E6</f>
        <v>35</v>
      </c>
      <c r="G6" s="65">
        <f t="shared" si="2"/>
        <v>2</v>
      </c>
      <c r="H6" s="66">
        <f t="shared" si="0"/>
        <v>0.0285714285714286</v>
      </c>
      <c r="I6" s="68">
        <f t="shared" si="1"/>
        <v>0.971428571428571</v>
      </c>
    </row>
    <row r="7" ht="15" customHeight="1" spans="2:9">
      <c r="B7" s="59" t="s">
        <v>133</v>
      </c>
      <c r="C7" s="60">
        <v>0</v>
      </c>
      <c r="D7" s="60">
        <v>0</v>
      </c>
      <c r="E7" s="60">
        <v>0</v>
      </c>
      <c r="F7" s="65">
        <f t="shared" si="3"/>
        <v>35</v>
      </c>
      <c r="G7" s="65">
        <f t="shared" si="2"/>
        <v>2</v>
      </c>
      <c r="H7" s="66">
        <f t="shared" si="0"/>
        <v>0</v>
      </c>
      <c r="I7" s="68">
        <f t="shared" si="1"/>
        <v>1</v>
      </c>
    </row>
    <row r="8" ht="15" customHeight="1" spans="2:9">
      <c r="B8" s="59" t="s">
        <v>134</v>
      </c>
      <c r="C8" s="60">
        <v>0</v>
      </c>
      <c r="D8" s="60">
        <v>0</v>
      </c>
      <c r="E8" s="60">
        <v>0</v>
      </c>
      <c r="F8" s="65">
        <f t="shared" si="3"/>
        <v>35</v>
      </c>
      <c r="G8" s="65">
        <f t="shared" si="2"/>
        <v>2</v>
      </c>
      <c r="H8" s="66">
        <f t="shared" si="0"/>
        <v>0</v>
      </c>
      <c r="I8" s="68">
        <f t="shared" si="1"/>
        <v>1</v>
      </c>
    </row>
    <row r="9" ht="15" customHeight="1" spans="2:9">
      <c r="B9" s="59" t="s">
        <v>135</v>
      </c>
      <c r="C9" s="60">
        <v>0</v>
      </c>
      <c r="D9" s="60">
        <v>0</v>
      </c>
      <c r="E9" s="60">
        <v>0</v>
      </c>
      <c r="F9" s="65">
        <f t="shared" si="3"/>
        <v>35</v>
      </c>
      <c r="G9" s="65">
        <f t="shared" si="2"/>
        <v>2</v>
      </c>
      <c r="H9" s="66">
        <f t="shared" si="0"/>
        <v>0</v>
      </c>
      <c r="I9" s="68">
        <f t="shared" si="1"/>
        <v>1</v>
      </c>
    </row>
    <row r="10" ht="15" customHeight="1" spans="2:9">
      <c r="B10" s="59" t="s">
        <v>136</v>
      </c>
      <c r="C10" s="60">
        <v>0</v>
      </c>
      <c r="D10" s="60">
        <v>0</v>
      </c>
      <c r="E10" s="60">
        <v>0</v>
      </c>
      <c r="F10" s="65">
        <f t="shared" si="3"/>
        <v>35</v>
      </c>
      <c r="G10" s="65">
        <f t="shared" si="2"/>
        <v>2</v>
      </c>
      <c r="H10" s="66">
        <f t="shared" si="0"/>
        <v>0</v>
      </c>
      <c r="I10" s="68">
        <f t="shared" si="1"/>
        <v>1</v>
      </c>
    </row>
    <row r="11" ht="15" customHeight="1" spans="2:9">
      <c r="B11" s="59" t="s">
        <v>44</v>
      </c>
      <c r="C11" s="60">
        <v>0</v>
      </c>
      <c r="D11" s="60">
        <v>0</v>
      </c>
      <c r="E11" s="60">
        <v>0</v>
      </c>
      <c r="F11" s="65">
        <f t="shared" si="3"/>
        <v>35</v>
      </c>
      <c r="G11" s="65">
        <f t="shared" si="2"/>
        <v>2</v>
      </c>
      <c r="H11" s="66">
        <f t="shared" si="0"/>
        <v>0</v>
      </c>
      <c r="I11" s="68">
        <f t="shared" si="1"/>
        <v>1</v>
      </c>
    </row>
    <row r="12" ht="22.5" customHeight="1" spans="2:9">
      <c r="B12" s="61" t="s">
        <v>113</v>
      </c>
      <c r="C12" s="62">
        <f>SUM(C4:C11)</f>
        <v>2</v>
      </c>
      <c r="D12" s="62">
        <v>0</v>
      </c>
      <c r="E12" s="62">
        <v>0</v>
      </c>
      <c r="F12" s="62">
        <f>F11</f>
        <v>35</v>
      </c>
      <c r="G12" s="65">
        <f>G11</f>
        <v>2</v>
      </c>
      <c r="H12" s="66">
        <f t="shared" si="0"/>
        <v>0.0571428571428571</v>
      </c>
      <c r="I12" s="68">
        <f t="shared" si="1"/>
        <v>0.942857142857143</v>
      </c>
    </row>
    <row r="13" ht="15" customHeight="1" spans="2:9">
      <c r="B13" s="63" t="s">
        <v>137</v>
      </c>
      <c r="C13" s="56"/>
      <c r="D13" s="56"/>
      <c r="E13" s="56"/>
      <c r="F13" s="56"/>
      <c r="G13" s="56"/>
      <c r="H13" s="56"/>
      <c r="I13" s="56"/>
    </row>
    <row r="14" ht="15" customHeight="1" spans="2:2">
      <c r="B14" s="64"/>
    </row>
    <row r="15" ht="9" customHeight="1"/>
  </sheetData>
  <mergeCells count="1">
    <mergeCell ref="B1:I1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1:N42"/>
  <sheetViews>
    <sheetView showGridLines="0" topLeftCell="A18" workbookViewId="0">
      <selection activeCell="L40" sqref="L40"/>
    </sheetView>
  </sheetViews>
  <sheetFormatPr defaultColWidth="9" defaultRowHeight="15.2"/>
  <cols>
    <col min="1" max="1" width="1.5625" style="21" customWidth="1"/>
    <col min="2" max="2" width="14.8125" style="21" customWidth="1"/>
    <col min="3" max="3" width="9.5" style="21" customWidth="1"/>
    <col min="4" max="5" width="11.3125" style="21" customWidth="1"/>
    <col min="6" max="6" width="7.3125" style="21" customWidth="1"/>
    <col min="7" max="11" width="11.3125" style="21" customWidth="1"/>
    <col min="12" max="12" width="9" style="21" customWidth="1"/>
    <col min="13" max="13" width="12.0625" style="21" customWidth="1"/>
    <col min="14" max="16384" width="9" style="21"/>
  </cols>
  <sheetData>
    <row r="1" s="20" customFormat="1" ht="20.4" spans="2:11">
      <c r="B1" s="22" t="s">
        <v>138</v>
      </c>
      <c r="C1" s="22"/>
      <c r="D1" s="22"/>
      <c r="E1" s="22"/>
      <c r="F1" s="22"/>
      <c r="G1" s="22"/>
      <c r="H1" s="22"/>
      <c r="I1" s="22"/>
      <c r="J1" s="22"/>
      <c r="K1" s="22"/>
    </row>
    <row r="2" spans="2:11">
      <c r="B2" s="5" t="s">
        <v>100</v>
      </c>
      <c r="C2" s="5" t="s">
        <v>139</v>
      </c>
      <c r="D2" s="5"/>
      <c r="E2" s="5"/>
      <c r="F2" s="5" t="s">
        <v>140</v>
      </c>
      <c r="G2" s="5"/>
      <c r="H2" s="5"/>
      <c r="I2" s="5" t="s">
        <v>113</v>
      </c>
      <c r="J2" s="5"/>
      <c r="K2" s="5"/>
    </row>
    <row r="3" spans="2:12">
      <c r="B3" s="5"/>
      <c r="C3" s="5" t="s">
        <v>141</v>
      </c>
      <c r="D3" s="5" t="s">
        <v>142</v>
      </c>
      <c r="E3" s="5" t="s">
        <v>143</v>
      </c>
      <c r="F3" s="5" t="s">
        <v>144</v>
      </c>
      <c r="G3" s="5" t="s">
        <v>142</v>
      </c>
      <c r="H3" s="5" t="s">
        <v>143</v>
      </c>
      <c r="I3" s="5" t="s">
        <v>142</v>
      </c>
      <c r="J3" s="5" t="s">
        <v>143</v>
      </c>
      <c r="K3" s="5" t="s">
        <v>145</v>
      </c>
      <c r="L3" s="46"/>
    </row>
    <row r="4" spans="2:11">
      <c r="B4" s="6" t="s">
        <v>30</v>
      </c>
      <c r="C4" s="23" t="s">
        <v>146</v>
      </c>
      <c r="D4" s="24">
        <v>7</v>
      </c>
      <c r="E4" s="40">
        <v>7</v>
      </c>
      <c r="F4" s="41" t="s">
        <v>146</v>
      </c>
      <c r="G4" s="24">
        <v>0</v>
      </c>
      <c r="H4" s="24">
        <v>0</v>
      </c>
      <c r="I4" s="10">
        <f>D4+G4</f>
        <v>7</v>
      </c>
      <c r="J4" s="10">
        <f>E4+H4</f>
        <v>7</v>
      </c>
      <c r="K4" s="47" t="s">
        <v>146</v>
      </c>
    </row>
    <row r="5" spans="2:11">
      <c r="B5" s="6" t="s">
        <v>32</v>
      </c>
      <c r="C5" s="23" t="s">
        <v>146</v>
      </c>
      <c r="D5" s="24">
        <v>6</v>
      </c>
      <c r="E5" s="40">
        <v>6</v>
      </c>
      <c r="F5" s="41" t="s">
        <v>146</v>
      </c>
      <c r="G5" s="24">
        <v>0</v>
      </c>
      <c r="H5" s="24">
        <v>0</v>
      </c>
      <c r="I5" s="10">
        <f t="shared" ref="I5:I11" si="0">D5+G5</f>
        <v>6</v>
      </c>
      <c r="J5" s="10">
        <f t="shared" ref="J5:J11" si="1">E5+H5</f>
        <v>6</v>
      </c>
      <c r="K5" s="47" t="s">
        <v>146</v>
      </c>
    </row>
    <row r="6" ht="17.6" spans="2:14">
      <c r="B6" s="6" t="s">
        <v>34</v>
      </c>
      <c r="C6" s="25" t="s">
        <v>146</v>
      </c>
      <c r="D6" s="26">
        <v>3</v>
      </c>
      <c r="E6" s="42">
        <v>3</v>
      </c>
      <c r="F6" s="41" t="s">
        <v>146</v>
      </c>
      <c r="G6" s="24">
        <v>0</v>
      </c>
      <c r="H6" s="24">
        <v>0</v>
      </c>
      <c r="I6" s="10">
        <f t="shared" si="0"/>
        <v>3</v>
      </c>
      <c r="J6" s="10">
        <f t="shared" si="1"/>
        <v>3</v>
      </c>
      <c r="K6" s="47" t="s">
        <v>146</v>
      </c>
      <c r="N6" s="50" t="s">
        <v>147</v>
      </c>
    </row>
    <row r="7" ht="17.6" spans="2:14">
      <c r="B7" s="6" t="s">
        <v>36</v>
      </c>
      <c r="C7" s="23" t="s">
        <v>146</v>
      </c>
      <c r="D7" s="27">
        <v>41</v>
      </c>
      <c r="E7" s="43">
        <v>41</v>
      </c>
      <c r="F7" s="41" t="s">
        <v>146</v>
      </c>
      <c r="G7" s="24">
        <v>0</v>
      </c>
      <c r="H7" s="24">
        <v>0</v>
      </c>
      <c r="I7" s="10">
        <f t="shared" si="0"/>
        <v>41</v>
      </c>
      <c r="J7" s="10">
        <f t="shared" si="1"/>
        <v>41</v>
      </c>
      <c r="K7" s="47" t="s">
        <v>146</v>
      </c>
      <c r="N7" s="50" t="s">
        <v>148</v>
      </c>
    </row>
    <row r="8" ht="17.6" spans="2:14">
      <c r="B8" s="6" t="s">
        <v>38</v>
      </c>
      <c r="C8" s="23" t="s">
        <v>146</v>
      </c>
      <c r="D8" s="27">
        <v>1</v>
      </c>
      <c r="E8" s="43">
        <v>1</v>
      </c>
      <c r="F8" s="44" t="s">
        <v>146</v>
      </c>
      <c r="G8" s="24">
        <v>3</v>
      </c>
      <c r="H8" s="24">
        <v>3</v>
      </c>
      <c r="I8" s="10">
        <f t="shared" si="0"/>
        <v>4</v>
      </c>
      <c r="J8" s="10">
        <f t="shared" si="1"/>
        <v>4</v>
      </c>
      <c r="K8" s="47" t="s">
        <v>146</v>
      </c>
      <c r="N8" s="50" t="s">
        <v>149</v>
      </c>
    </row>
    <row r="9" ht="17.6" spans="2:14">
      <c r="B9" s="6" t="s">
        <v>40</v>
      </c>
      <c r="C9" s="23" t="s">
        <v>146</v>
      </c>
      <c r="D9" s="24">
        <v>3</v>
      </c>
      <c r="E9" s="40">
        <v>3</v>
      </c>
      <c r="F9" s="41" t="s">
        <v>146</v>
      </c>
      <c r="G9" s="24">
        <v>30</v>
      </c>
      <c r="H9" s="24">
        <v>30</v>
      </c>
      <c r="I9" s="10">
        <f t="shared" si="0"/>
        <v>33</v>
      </c>
      <c r="J9" s="10">
        <f t="shared" si="1"/>
        <v>33</v>
      </c>
      <c r="K9" s="47" t="s">
        <v>146</v>
      </c>
      <c r="N9" s="50" t="s">
        <v>150</v>
      </c>
    </row>
    <row r="10" ht="17.6" spans="2:14">
      <c r="B10" s="6" t="s">
        <v>42</v>
      </c>
      <c r="C10" s="28" t="s">
        <v>146</v>
      </c>
      <c r="D10" s="27">
        <v>1</v>
      </c>
      <c r="E10" s="43">
        <v>1</v>
      </c>
      <c r="F10" s="44" t="s">
        <v>146</v>
      </c>
      <c r="G10" s="27">
        <v>0</v>
      </c>
      <c r="H10" s="27">
        <v>0</v>
      </c>
      <c r="I10" s="10">
        <f t="shared" si="0"/>
        <v>1</v>
      </c>
      <c r="J10" s="10">
        <f t="shared" si="1"/>
        <v>1</v>
      </c>
      <c r="K10" s="47" t="s">
        <v>146</v>
      </c>
      <c r="N10" s="50" t="s">
        <v>151</v>
      </c>
    </row>
    <row r="11" ht="17.6" spans="2:14">
      <c r="B11" s="6" t="s">
        <v>44</v>
      </c>
      <c r="C11" s="29" t="s">
        <v>146</v>
      </c>
      <c r="D11" s="27">
        <v>2</v>
      </c>
      <c r="E11" s="43">
        <v>2</v>
      </c>
      <c r="F11" s="44" t="s">
        <v>146</v>
      </c>
      <c r="G11" s="27">
        <v>0</v>
      </c>
      <c r="H11" s="27">
        <v>0</v>
      </c>
      <c r="I11" s="10">
        <f t="shared" si="0"/>
        <v>2</v>
      </c>
      <c r="J11" s="10">
        <f t="shared" si="1"/>
        <v>2</v>
      </c>
      <c r="K11" s="47" t="s">
        <v>146</v>
      </c>
      <c r="N11" s="50" t="s">
        <v>152</v>
      </c>
    </row>
    <row r="12" ht="17.6" spans="2:14">
      <c r="B12" s="6" t="s">
        <v>153</v>
      </c>
      <c r="C12" s="30">
        <f t="shared" ref="C12:K12" si="2">SUM(C4:C11)</f>
        <v>0</v>
      </c>
      <c r="D12" s="31">
        <f t="shared" si="2"/>
        <v>64</v>
      </c>
      <c r="E12" s="45">
        <f t="shared" si="2"/>
        <v>64</v>
      </c>
      <c r="F12" s="45">
        <f t="shared" si="2"/>
        <v>0</v>
      </c>
      <c r="G12" s="31">
        <f t="shared" si="2"/>
        <v>33</v>
      </c>
      <c r="H12" s="31">
        <f t="shared" si="2"/>
        <v>33</v>
      </c>
      <c r="I12" s="10">
        <f t="shared" si="2"/>
        <v>97</v>
      </c>
      <c r="J12" s="10">
        <f t="shared" si="2"/>
        <v>97</v>
      </c>
      <c r="K12" s="10">
        <f t="shared" si="2"/>
        <v>0</v>
      </c>
      <c r="N12" s="50" t="s">
        <v>154</v>
      </c>
    </row>
    <row r="13" ht="17.6" spans="2:14">
      <c r="B13" s="32" t="s">
        <v>137</v>
      </c>
      <c r="C13" s="32"/>
      <c r="D13" s="32"/>
      <c r="E13" s="32"/>
      <c r="F13" s="32"/>
      <c r="G13" s="32"/>
      <c r="H13" s="32"/>
      <c r="N13" s="50" t="s">
        <v>155</v>
      </c>
    </row>
    <row r="14" ht="17.6" spans="2:14">
      <c r="B14" s="32"/>
      <c r="C14" s="32"/>
      <c r="D14" s="32"/>
      <c r="E14" s="32"/>
      <c r="F14" s="32"/>
      <c r="G14" s="32"/>
      <c r="H14" s="32"/>
      <c r="N14" s="50" t="s">
        <v>156</v>
      </c>
    </row>
    <row r="15" ht="20.4" spans="2:14">
      <c r="B15" s="33" t="s">
        <v>157</v>
      </c>
      <c r="C15" s="33"/>
      <c r="D15" s="33"/>
      <c r="I15" s="48"/>
      <c r="J15" s="48"/>
      <c r="N15" s="50" t="s">
        <v>158</v>
      </c>
    </row>
    <row r="16" ht="15" customHeight="1" spans="2:14">
      <c r="B16" s="5" t="s">
        <v>159</v>
      </c>
      <c r="C16" s="5" t="s">
        <v>140</v>
      </c>
      <c r="D16" s="5"/>
      <c r="N16" s="50" t="s">
        <v>160</v>
      </c>
    </row>
    <row r="17" ht="17.6" spans="2:14">
      <c r="B17" s="5"/>
      <c r="C17" s="5" t="s">
        <v>142</v>
      </c>
      <c r="D17" s="5" t="s">
        <v>143</v>
      </c>
      <c r="N17" s="50" t="s">
        <v>161</v>
      </c>
    </row>
    <row r="18" ht="17.6" spans="2:14">
      <c r="B18" s="34" t="s">
        <v>162</v>
      </c>
      <c r="C18" s="27">
        <v>3</v>
      </c>
      <c r="D18" s="27">
        <v>3</v>
      </c>
      <c r="N18" s="50" t="s">
        <v>163</v>
      </c>
    </row>
    <row r="19" ht="17.6" spans="2:14">
      <c r="B19" s="34" t="s">
        <v>164</v>
      </c>
      <c r="C19" s="27">
        <v>6</v>
      </c>
      <c r="D19" s="27">
        <v>6</v>
      </c>
      <c r="N19" s="50" t="s">
        <v>165</v>
      </c>
    </row>
    <row r="20" ht="17.6" spans="2:14">
      <c r="B20" s="34" t="s">
        <v>166</v>
      </c>
      <c r="C20" s="27">
        <v>4</v>
      </c>
      <c r="D20" s="27">
        <v>4</v>
      </c>
      <c r="N20" s="50" t="s">
        <v>167</v>
      </c>
    </row>
    <row r="21" ht="17.6" spans="2:14">
      <c r="B21" s="34" t="s">
        <v>168</v>
      </c>
      <c r="C21" s="27">
        <v>5</v>
      </c>
      <c r="D21" s="27">
        <v>5</v>
      </c>
      <c r="N21" s="50" t="s">
        <v>169</v>
      </c>
    </row>
    <row r="22" ht="17.6" spans="2:14">
      <c r="B22" s="34" t="s">
        <v>170</v>
      </c>
      <c r="C22" s="27">
        <v>6</v>
      </c>
      <c r="D22" s="27">
        <v>6</v>
      </c>
      <c r="N22" s="50" t="s">
        <v>171</v>
      </c>
    </row>
    <row r="23" ht="17.6" spans="2:14">
      <c r="B23" s="34" t="s">
        <v>172</v>
      </c>
      <c r="C23" s="27">
        <v>4</v>
      </c>
      <c r="D23" s="27">
        <v>4</v>
      </c>
      <c r="N23" s="51" t="s">
        <v>173</v>
      </c>
    </row>
    <row r="24" ht="17.6" spans="2:14">
      <c r="B24" s="34" t="s">
        <v>174</v>
      </c>
      <c r="C24" s="27">
        <v>5</v>
      </c>
      <c r="D24" s="27">
        <v>5</v>
      </c>
      <c r="N24" s="51" t="s">
        <v>175</v>
      </c>
    </row>
    <row r="25" spans="2:4">
      <c r="B25" s="34" t="s">
        <v>176</v>
      </c>
      <c r="C25" s="27">
        <v>5</v>
      </c>
      <c r="D25" s="27">
        <v>5</v>
      </c>
    </row>
    <row r="26" spans="2:4">
      <c r="B26" s="34" t="s">
        <v>177</v>
      </c>
      <c r="C26" s="27">
        <v>90</v>
      </c>
      <c r="D26" s="27">
        <v>90</v>
      </c>
    </row>
    <row r="27" spans="2:4">
      <c r="B27" s="34" t="s">
        <v>153</v>
      </c>
      <c r="C27" s="35">
        <v>259</v>
      </c>
      <c r="D27" s="35">
        <f>SUM(D18:D26)</f>
        <v>128</v>
      </c>
    </row>
    <row r="28" spans="2:8">
      <c r="B28" s="32"/>
      <c r="C28" s="32"/>
      <c r="D28" s="32"/>
      <c r="E28" s="32"/>
      <c r="F28" s="32"/>
      <c r="G28" s="32"/>
      <c r="H28" s="32"/>
    </row>
    <row r="29" ht="20.4" spans="2:10">
      <c r="B29" s="22" t="s">
        <v>178</v>
      </c>
      <c r="C29" s="22"/>
      <c r="D29" s="22"/>
      <c r="E29" s="22"/>
      <c r="F29" s="22"/>
      <c r="G29" s="22"/>
      <c r="H29" s="22"/>
      <c r="I29" s="22"/>
      <c r="J29" s="22"/>
    </row>
    <row r="30" spans="2:10">
      <c r="B30" s="5" t="s">
        <v>100</v>
      </c>
      <c r="C30" s="5" t="s">
        <v>179</v>
      </c>
      <c r="D30" s="5"/>
      <c r="E30" s="5"/>
      <c r="F30" s="5"/>
      <c r="G30" s="5"/>
      <c r="H30" s="5" t="s">
        <v>113</v>
      </c>
      <c r="I30" s="5" t="s">
        <v>57</v>
      </c>
      <c r="J30" s="5"/>
    </row>
    <row r="31" spans="2:10">
      <c r="B31" s="5"/>
      <c r="C31" s="5" t="s">
        <v>180</v>
      </c>
      <c r="D31" s="5" t="s">
        <v>181</v>
      </c>
      <c r="E31" s="5" t="s">
        <v>182</v>
      </c>
      <c r="F31" s="5" t="s">
        <v>183</v>
      </c>
      <c r="G31" s="5"/>
      <c r="H31" s="5"/>
      <c r="I31" s="5"/>
      <c r="J31" s="5"/>
    </row>
    <row r="32" spans="2:10">
      <c r="B32" s="6" t="s">
        <v>30</v>
      </c>
      <c r="C32" s="36">
        <v>0</v>
      </c>
      <c r="D32" s="37">
        <v>0</v>
      </c>
      <c r="E32" s="36">
        <v>1</v>
      </c>
      <c r="F32" s="36">
        <v>6</v>
      </c>
      <c r="G32" s="36"/>
      <c r="H32" s="10">
        <f>SUM(C32:G32)</f>
        <v>7</v>
      </c>
      <c r="I32" s="49" t="s">
        <v>184</v>
      </c>
      <c r="J32" s="49"/>
    </row>
    <row r="33" spans="2:10">
      <c r="B33" s="6" t="s">
        <v>32</v>
      </c>
      <c r="C33" s="36">
        <v>0</v>
      </c>
      <c r="D33" s="37">
        <v>0</v>
      </c>
      <c r="E33" s="36">
        <v>0</v>
      </c>
      <c r="F33" s="36">
        <v>6</v>
      </c>
      <c r="G33" s="36"/>
      <c r="H33" s="10">
        <f>SUM(C33:G33)</f>
        <v>6</v>
      </c>
      <c r="I33" s="49" t="s">
        <v>184</v>
      </c>
      <c r="J33" s="49"/>
    </row>
    <row r="34" spans="2:10">
      <c r="B34" s="6" t="s">
        <v>34</v>
      </c>
      <c r="C34" s="38">
        <v>0</v>
      </c>
      <c r="D34" s="38">
        <v>0</v>
      </c>
      <c r="E34" s="38">
        <v>0</v>
      </c>
      <c r="F34" s="38">
        <v>3</v>
      </c>
      <c r="G34" s="38"/>
      <c r="H34" s="10">
        <f t="shared" ref="H34:H39" si="3">SUM(C34:G34)</f>
        <v>3</v>
      </c>
      <c r="I34" s="49" t="s">
        <v>184</v>
      </c>
      <c r="J34" s="49"/>
    </row>
    <row r="35" spans="2:10">
      <c r="B35" s="6" t="s">
        <v>36</v>
      </c>
      <c r="C35" s="38">
        <v>0</v>
      </c>
      <c r="D35" s="38">
        <v>0</v>
      </c>
      <c r="E35" s="38">
        <v>0</v>
      </c>
      <c r="F35" s="38">
        <v>41</v>
      </c>
      <c r="G35" s="38"/>
      <c r="H35" s="10">
        <f t="shared" si="3"/>
        <v>41</v>
      </c>
      <c r="I35" s="49" t="s">
        <v>184</v>
      </c>
      <c r="J35" s="49"/>
    </row>
    <row r="36" spans="2:10">
      <c r="B36" s="6" t="s">
        <v>38</v>
      </c>
      <c r="C36" s="38">
        <v>0</v>
      </c>
      <c r="D36" s="38">
        <v>0</v>
      </c>
      <c r="E36" s="38">
        <v>0</v>
      </c>
      <c r="F36" s="38">
        <v>4</v>
      </c>
      <c r="G36" s="38"/>
      <c r="H36" s="10">
        <f t="shared" si="3"/>
        <v>4</v>
      </c>
      <c r="I36" s="49" t="s">
        <v>184</v>
      </c>
      <c r="J36" s="49"/>
    </row>
    <row r="37" spans="2:10">
      <c r="B37" s="6" t="s">
        <v>40</v>
      </c>
      <c r="C37" s="38">
        <v>0</v>
      </c>
      <c r="D37" s="38">
        <v>1</v>
      </c>
      <c r="E37" s="38">
        <v>11</v>
      </c>
      <c r="F37" s="38">
        <v>21</v>
      </c>
      <c r="G37" s="38"/>
      <c r="H37" s="10">
        <f t="shared" si="3"/>
        <v>33</v>
      </c>
      <c r="I37" s="49" t="s">
        <v>184</v>
      </c>
      <c r="J37" s="49"/>
    </row>
    <row r="38" spans="2:10">
      <c r="B38" s="6" t="s">
        <v>42</v>
      </c>
      <c r="C38" s="38">
        <v>0</v>
      </c>
      <c r="D38" s="38">
        <v>0</v>
      </c>
      <c r="E38" s="38">
        <v>0</v>
      </c>
      <c r="F38" s="38">
        <v>1</v>
      </c>
      <c r="G38" s="38"/>
      <c r="H38" s="10">
        <f t="shared" si="3"/>
        <v>1</v>
      </c>
      <c r="I38" s="49" t="s">
        <v>184</v>
      </c>
      <c r="J38" s="49"/>
    </row>
    <row r="39" spans="2:10">
      <c r="B39" s="6" t="s">
        <v>44</v>
      </c>
      <c r="C39" s="38">
        <v>0</v>
      </c>
      <c r="D39" s="38">
        <v>0</v>
      </c>
      <c r="E39" s="38">
        <v>0</v>
      </c>
      <c r="F39" s="38">
        <v>2</v>
      </c>
      <c r="G39" s="38"/>
      <c r="H39" s="10">
        <f t="shared" si="3"/>
        <v>2</v>
      </c>
      <c r="I39" s="49" t="s">
        <v>184</v>
      </c>
      <c r="J39" s="49"/>
    </row>
    <row r="40" spans="2:10">
      <c r="B40" s="6" t="s">
        <v>153</v>
      </c>
      <c r="C40" s="10">
        <f>SUM(C32:C39)</f>
        <v>0</v>
      </c>
      <c r="D40" s="10">
        <f>SUM(D32:D39)</f>
        <v>1</v>
      </c>
      <c r="E40" s="10">
        <f>SUM(E32:E39)</f>
        <v>12</v>
      </c>
      <c r="F40" s="10">
        <f>SUM(F32:F39)</f>
        <v>84</v>
      </c>
      <c r="G40" s="10"/>
      <c r="H40" s="10">
        <v>259</v>
      </c>
      <c r="I40" s="49" t="s">
        <v>184</v>
      </c>
      <c r="J40" s="49"/>
    </row>
    <row r="42" ht="14.5" customHeight="1" spans="2:11">
      <c r="B42" s="39" t="s">
        <v>185</v>
      </c>
      <c r="C42" s="39"/>
      <c r="D42" s="39"/>
      <c r="E42" s="39"/>
      <c r="F42" s="39"/>
      <c r="G42" s="39"/>
      <c r="H42" s="39"/>
      <c r="I42" s="39"/>
      <c r="J42" s="39"/>
      <c r="K42" s="39"/>
    </row>
  </sheetData>
  <mergeCells count="34">
    <mergeCell ref="B1:K1"/>
    <mergeCell ref="C2:E2"/>
    <mergeCell ref="F2:H2"/>
    <mergeCell ref="I2:K2"/>
    <mergeCell ref="B13:H13"/>
    <mergeCell ref="B15:D15"/>
    <mergeCell ref="C16:D16"/>
    <mergeCell ref="B29:J29"/>
    <mergeCell ref="C30:G30"/>
    <mergeCell ref="F31:G31"/>
    <mergeCell ref="F32:G32"/>
    <mergeCell ref="I32:J32"/>
    <mergeCell ref="F33:G33"/>
    <mergeCell ref="I33:J33"/>
    <mergeCell ref="F34:G34"/>
    <mergeCell ref="I34:J34"/>
    <mergeCell ref="F35:G35"/>
    <mergeCell ref="I35:J35"/>
    <mergeCell ref="F36:G36"/>
    <mergeCell ref="I36:J36"/>
    <mergeCell ref="F37:G37"/>
    <mergeCell ref="I37:J37"/>
    <mergeCell ref="F38:G38"/>
    <mergeCell ref="I38:J38"/>
    <mergeCell ref="F39:G39"/>
    <mergeCell ref="I39:J39"/>
    <mergeCell ref="F40:G40"/>
    <mergeCell ref="I40:J40"/>
    <mergeCell ref="B42:K42"/>
    <mergeCell ref="B2:B3"/>
    <mergeCell ref="B16:B17"/>
    <mergeCell ref="B30:B31"/>
    <mergeCell ref="H30:H31"/>
    <mergeCell ref="I30:J31"/>
  </mergeCells>
  <pageMargins left="0.609027777777778" right="0.747916666666667" top="0.590277777777778" bottom="0" header="0.393055555555556" footer="0"/>
  <pageSetup paperSize="9" scale="97" orientation="landscape"/>
  <headerFooter alignWithMargins="0">
    <oddHeader>&amp;R&amp;9第 &amp;P 页，共 &amp;N 页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B1:L70"/>
  <sheetViews>
    <sheetView showGridLines="0" tabSelected="1" topLeftCell="A25" workbookViewId="0">
      <selection activeCell="D41" sqref="D41"/>
    </sheetView>
  </sheetViews>
  <sheetFormatPr defaultColWidth="9" defaultRowHeight="17.6"/>
  <cols>
    <col min="1" max="1" width="1.5625" style="1" customWidth="1"/>
    <col min="2" max="3" width="14.8125" style="1" customWidth="1"/>
    <col min="4" max="6" width="11.3125" style="1" customWidth="1"/>
    <col min="7" max="7" width="17.75" style="1" customWidth="1"/>
    <col min="8" max="9" width="11.0625" style="1" customWidth="1"/>
    <col min="10" max="16384" width="9" style="1"/>
  </cols>
  <sheetData>
    <row r="1" ht="20.4" spans="2:12">
      <c r="B1" s="2" t="s">
        <v>186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15" customHeight="1" spans="3:9">
      <c r="C2" s="4"/>
      <c r="D2" s="4"/>
      <c r="E2" s="4"/>
      <c r="F2" s="4"/>
      <c r="H2" s="13"/>
      <c r="I2" s="13"/>
    </row>
    <row r="3" spans="2:6">
      <c r="B3" s="5" t="s">
        <v>100</v>
      </c>
      <c r="C3" s="5" t="s">
        <v>145</v>
      </c>
      <c r="D3" s="5" t="s">
        <v>142</v>
      </c>
      <c r="E3" s="5" t="s">
        <v>143</v>
      </c>
      <c r="F3" s="5" t="s">
        <v>187</v>
      </c>
    </row>
    <row r="4" spans="2:6">
      <c r="B4" s="6" t="s">
        <v>32</v>
      </c>
      <c r="C4" s="7">
        <v>0</v>
      </c>
      <c r="D4" s="7">
        <v>6</v>
      </c>
      <c r="E4" s="7">
        <v>6</v>
      </c>
      <c r="F4" s="14">
        <f t="shared" ref="F4:F10" si="0">IFERROR(E4/D4,"")</f>
        <v>1</v>
      </c>
    </row>
    <row r="5" spans="2:8">
      <c r="B5" s="6" t="s">
        <v>34</v>
      </c>
      <c r="C5" s="7">
        <v>3</v>
      </c>
      <c r="D5" s="7">
        <v>3</v>
      </c>
      <c r="E5" s="7">
        <v>3</v>
      </c>
      <c r="F5" s="14">
        <f t="shared" si="0"/>
        <v>1</v>
      </c>
      <c r="H5" s="15"/>
    </row>
    <row r="6" spans="2:6">
      <c r="B6" s="6" t="s">
        <v>36</v>
      </c>
      <c r="C6" s="7">
        <v>6</v>
      </c>
      <c r="D6" s="7">
        <v>41</v>
      </c>
      <c r="E6" s="7">
        <v>41</v>
      </c>
      <c r="F6" s="14">
        <f t="shared" si="0"/>
        <v>1</v>
      </c>
    </row>
    <row r="7" spans="2:6">
      <c r="B7" s="6" t="s">
        <v>38</v>
      </c>
      <c r="C7" s="7">
        <v>4</v>
      </c>
      <c r="D7" s="7">
        <v>4</v>
      </c>
      <c r="E7" s="7">
        <v>4</v>
      </c>
      <c r="F7" s="14">
        <f t="shared" si="0"/>
        <v>1</v>
      </c>
    </row>
    <row r="8" spans="2:6">
      <c r="B8" s="6" t="s">
        <v>40</v>
      </c>
      <c r="C8" s="7">
        <v>7</v>
      </c>
      <c r="D8" s="7">
        <v>33</v>
      </c>
      <c r="E8" s="7">
        <v>33</v>
      </c>
      <c r="F8" s="14">
        <f t="shared" si="0"/>
        <v>1</v>
      </c>
    </row>
    <row r="9" spans="2:6">
      <c r="B9" s="6" t="s">
        <v>42</v>
      </c>
      <c r="C9" s="7">
        <v>4</v>
      </c>
      <c r="D9" s="7">
        <v>1</v>
      </c>
      <c r="E9" s="7">
        <v>1</v>
      </c>
      <c r="F9" s="14">
        <f t="shared" si="0"/>
        <v>1</v>
      </c>
    </row>
    <row r="10" spans="2:6">
      <c r="B10" s="6" t="s">
        <v>153</v>
      </c>
      <c r="C10" s="7">
        <v>0</v>
      </c>
      <c r="D10" s="7">
        <v>259</v>
      </c>
      <c r="E10" s="7">
        <v>259</v>
      </c>
      <c r="F10" s="14">
        <f t="shared" si="0"/>
        <v>1</v>
      </c>
    </row>
    <row r="28" ht="20.4" spans="2:12">
      <c r="B28" s="2" t="s">
        <v>188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3:6">
      <c r="C29" s="8"/>
      <c r="D29" s="8"/>
      <c r="E29" s="8"/>
      <c r="F29" s="16"/>
    </row>
    <row r="30" ht="31" spans="2:5">
      <c r="B30" s="9" t="s">
        <v>189</v>
      </c>
      <c r="C30" s="5" t="s">
        <v>142</v>
      </c>
      <c r="D30" s="5" t="s">
        <v>143</v>
      </c>
      <c r="E30" s="5" t="s">
        <v>187</v>
      </c>
    </row>
    <row r="31" ht="18" customHeight="1" spans="2:5">
      <c r="B31" s="6" t="s">
        <v>162</v>
      </c>
      <c r="C31" s="10">
        <v>3</v>
      </c>
      <c r="D31" s="10">
        <v>3</v>
      </c>
      <c r="E31" s="11">
        <f t="shared" ref="E31:E39" si="1">IFERROR(D31/C31,"")</f>
        <v>1</v>
      </c>
    </row>
    <row r="32" spans="2:5">
      <c r="B32" s="6" t="s">
        <v>164</v>
      </c>
      <c r="C32" s="10">
        <v>6</v>
      </c>
      <c r="D32" s="10">
        <v>6</v>
      </c>
      <c r="E32" s="11">
        <f t="shared" si="1"/>
        <v>1</v>
      </c>
    </row>
    <row r="33" ht="14.25" customHeight="1" spans="2:5">
      <c r="B33" s="6" t="s">
        <v>166</v>
      </c>
      <c r="C33" s="10">
        <v>4</v>
      </c>
      <c r="D33" s="10">
        <v>4</v>
      </c>
      <c r="E33" s="11">
        <f t="shared" si="1"/>
        <v>1</v>
      </c>
    </row>
    <row r="34" ht="14.25" customHeight="1" spans="2:5">
      <c r="B34" s="6" t="s">
        <v>168</v>
      </c>
      <c r="C34" s="10">
        <v>5</v>
      </c>
      <c r="D34" s="10">
        <v>5</v>
      </c>
      <c r="E34" s="11">
        <f t="shared" si="1"/>
        <v>1</v>
      </c>
    </row>
    <row r="35" spans="2:5">
      <c r="B35" s="6" t="s">
        <v>170</v>
      </c>
      <c r="C35" s="10">
        <v>6</v>
      </c>
      <c r="D35" s="10">
        <v>6</v>
      </c>
      <c r="E35" s="11">
        <f t="shared" si="1"/>
        <v>1</v>
      </c>
    </row>
    <row r="36" ht="15" customHeight="1" spans="2:5">
      <c r="B36" s="6" t="s">
        <v>172</v>
      </c>
      <c r="C36" s="10">
        <v>4</v>
      </c>
      <c r="D36" s="10">
        <v>4</v>
      </c>
      <c r="E36" s="11">
        <f t="shared" si="1"/>
        <v>1</v>
      </c>
    </row>
    <row r="37" spans="2:5">
      <c r="B37" s="6" t="s">
        <v>174</v>
      </c>
      <c r="C37" s="10">
        <v>5</v>
      </c>
      <c r="D37" s="10">
        <v>5</v>
      </c>
      <c r="E37" s="11">
        <f t="shared" si="1"/>
        <v>1</v>
      </c>
    </row>
    <row r="38" spans="2:5">
      <c r="B38" s="6" t="s">
        <v>176</v>
      </c>
      <c r="C38" s="10">
        <v>5</v>
      </c>
      <c r="D38" s="10">
        <v>5</v>
      </c>
      <c r="E38" s="11">
        <f t="shared" si="1"/>
        <v>1</v>
      </c>
    </row>
    <row r="39" ht="15" customHeight="1" spans="2:5">
      <c r="B39" s="6" t="s">
        <v>177</v>
      </c>
      <c r="C39" s="10">
        <v>90</v>
      </c>
      <c r="D39" s="10">
        <v>90</v>
      </c>
      <c r="E39" s="11">
        <f t="shared" si="1"/>
        <v>1</v>
      </c>
    </row>
    <row r="42" ht="20.4" spans="2:12">
      <c r="B42" s="2" t="s">
        <v>190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3:6">
      <c r="C43" s="8"/>
      <c r="D43" s="8"/>
      <c r="E43" s="16"/>
      <c r="F43" s="16"/>
    </row>
    <row r="44" ht="20.15" customHeight="1" spans="2:5">
      <c r="B44" s="5" t="s">
        <v>191</v>
      </c>
      <c r="C44" s="5" t="s">
        <v>139</v>
      </c>
      <c r="D44" s="5" t="s">
        <v>140</v>
      </c>
      <c r="E44" s="16"/>
    </row>
    <row r="45" ht="20.15" customHeight="1" spans="2:5">
      <c r="B45" s="6" t="s">
        <v>142</v>
      </c>
      <c r="C45" s="10">
        <v>64</v>
      </c>
      <c r="D45" s="10">
        <v>33</v>
      </c>
      <c r="E45" s="16"/>
    </row>
    <row r="46" spans="2:5">
      <c r="B46" s="6" t="s">
        <v>143</v>
      </c>
      <c r="C46" s="10">
        <v>64</v>
      </c>
      <c r="D46" s="10">
        <v>33</v>
      </c>
      <c r="E46" s="16"/>
    </row>
    <row r="47" spans="2:5">
      <c r="B47" s="6" t="s">
        <v>187</v>
      </c>
      <c r="C47" s="11">
        <f>IFERROR(C46/C45,"")</f>
        <v>1</v>
      </c>
      <c r="D47" s="11">
        <f>IFERROR(D46/D45,"")</f>
        <v>1</v>
      </c>
      <c r="E47" s="16"/>
    </row>
    <row r="48" spans="3:6">
      <c r="C48" s="12"/>
      <c r="F48" s="16"/>
    </row>
    <row r="65" ht="20.4" spans="2:12">
      <c r="B65" s="2" t="s">
        <v>192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6">
      <c r="B66" s="16"/>
      <c r="C66" s="17"/>
      <c r="D66" s="16"/>
      <c r="E66" s="16"/>
      <c r="F66" s="16"/>
    </row>
    <row r="67" spans="2:6">
      <c r="B67" s="18" t="s">
        <v>179</v>
      </c>
      <c r="C67" s="18"/>
      <c r="D67" s="18"/>
      <c r="E67" s="18"/>
      <c r="F67" s="18"/>
    </row>
    <row r="68" spans="2:6">
      <c r="B68" s="5" t="s">
        <v>180</v>
      </c>
      <c r="C68" s="5" t="s">
        <v>181</v>
      </c>
      <c r="D68" s="5" t="s">
        <v>182</v>
      </c>
      <c r="E68" s="5" t="s">
        <v>182</v>
      </c>
      <c r="F68" s="5" t="s">
        <v>183</v>
      </c>
    </row>
    <row r="69" spans="2:6">
      <c r="B69" s="10" t="s">
        <v>193</v>
      </c>
      <c r="C69" s="10">
        <v>1</v>
      </c>
      <c r="D69" s="10">
        <v>12</v>
      </c>
      <c r="E69" s="10">
        <v>12</v>
      </c>
      <c r="F69" s="10">
        <v>84</v>
      </c>
    </row>
    <row r="70" spans="2:6">
      <c r="B70" s="19">
        <f>IFERROR(B69/SUM($B$69:$F$69),"")</f>
        <v>0</v>
      </c>
      <c r="C70" s="19">
        <f t="shared" ref="C70:F70" si="2">IFERROR(C69/SUM($B$69:$F$69),"")</f>
        <v>0.00917431192660551</v>
      </c>
      <c r="D70" s="19">
        <f t="shared" si="2"/>
        <v>0.110091743119266</v>
      </c>
      <c r="E70" s="19">
        <f t="shared" si="2"/>
        <v>0.110091743119266</v>
      </c>
      <c r="F70" s="19">
        <f t="shared" si="2"/>
        <v>0.770642201834862</v>
      </c>
    </row>
  </sheetData>
  <mergeCells count="5">
    <mergeCell ref="B1:L1"/>
    <mergeCell ref="B28:L28"/>
    <mergeCell ref="B42:L42"/>
    <mergeCell ref="B65:L65"/>
    <mergeCell ref="B67:F67"/>
  </mergeCells>
  <pageMargins left="0.747916666666667" right="0.747916666666667" top="0.590277777777778" bottom="0" header="0.393055555555556" footer="0"/>
  <pageSetup paperSize="9" orientation="landscape"/>
  <headerFooter alignWithMargins="0">
    <oddHeader>&amp;R&amp;9第 &amp;P 页，共 &amp;N 页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sunyard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项目信息</vt:lpstr>
      <vt:lpstr>项目度量报告</vt:lpstr>
      <vt:lpstr>产品规模</vt:lpstr>
      <vt:lpstr>工作量统计分析</vt:lpstr>
      <vt:lpstr>工期偏差率--修改</vt:lpstr>
      <vt:lpstr>需求变更率--待修改</vt:lpstr>
      <vt:lpstr>缺陷数据汇总表--修改同行评审数据分析</vt:lpstr>
      <vt:lpstr>缺陷数量分布图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flying</dc:creator>
  <cp:lastModifiedBy>彭朗</cp:lastModifiedBy>
  <dcterms:created xsi:type="dcterms:W3CDTF">2002-06-18T09:30:00Z</dcterms:created>
  <cp:lastPrinted>2006-04-28T06:09:00Z</cp:lastPrinted>
  <dcterms:modified xsi:type="dcterms:W3CDTF">2023-11-28T11:09:27Z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3BD2D3E886A449A3931E5F65800AB4E3_42</vt:lpwstr>
  </property>
</Properties>
</file>