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759"/>
  </bookViews>
  <sheets>
    <sheet name="分析" sheetId="16" r:id="rId1"/>
    <sheet name="学生成绩录入" sheetId="2" r:id="rId2"/>
    <sheet name="双向细目表" sheetId="1" r:id="rId3"/>
    <sheet name="汇总+数据分析+图" sheetId="3" r:id="rId4"/>
    <sheet name="成绩表" sheetId="17" r:id="rId5"/>
  </sheets>
  <calcPr calcId="144525"/>
</workbook>
</file>

<file path=xl/sharedStrings.xml><?xml version="1.0" encoding="utf-8"?>
<sst xmlns="http://schemas.openxmlformats.org/spreadsheetml/2006/main" count="475" uniqueCount="191">
  <si>
    <t>名城先声教育学生测评报告</t>
  </si>
  <si>
    <t>姓名：</t>
  </si>
  <si>
    <t>年级：</t>
  </si>
  <si>
    <t>科目：</t>
  </si>
  <si>
    <t>成绩：</t>
  </si>
  <si>
    <t>成绩整体情况分析</t>
  </si>
  <si>
    <t>知识范围得分评价</t>
  </si>
  <si>
    <t>知识范围</t>
  </si>
  <si>
    <t>满分</t>
  </si>
  <si>
    <t>得分</t>
  </si>
  <si>
    <t>成就度</t>
  </si>
  <si>
    <t>核心能力得分评价</t>
  </si>
  <si>
    <t>各试题得分情况</t>
  </si>
  <si>
    <t>题号</t>
  </si>
  <si>
    <t>分值</t>
  </si>
  <si>
    <t>平均得分率</t>
  </si>
  <si>
    <t>难易程度</t>
  </si>
  <si>
    <t>知识点</t>
  </si>
  <si>
    <t>家长电话：</t>
  </si>
  <si>
    <t>学生姓名：</t>
  </si>
  <si>
    <t>张三</t>
  </si>
  <si>
    <t>小升初</t>
  </si>
  <si>
    <t>数学</t>
  </si>
  <si>
    <t>日期：</t>
  </si>
  <si>
    <t>题型</t>
  </si>
  <si>
    <t>学生得分</t>
  </si>
  <si>
    <t>填空题</t>
  </si>
  <si>
    <t>选择题</t>
  </si>
  <si>
    <t>解答题</t>
  </si>
  <si>
    <t>试卷总分</t>
  </si>
  <si>
    <t>备注1</t>
  </si>
  <si>
    <t>备注2</t>
  </si>
  <si>
    <t>难度系数</t>
  </si>
  <si>
    <t>核心能力</t>
  </si>
  <si>
    <t>比与分数
除法的关系</t>
  </si>
  <si>
    <t>基础题</t>
  </si>
  <si>
    <t>基础运算</t>
  </si>
  <si>
    <t>比和比例</t>
  </si>
  <si>
    <t>基础知识</t>
  </si>
  <si>
    <t>数的改写</t>
  </si>
  <si>
    <t>数的运算</t>
  </si>
  <si>
    <t>中档题</t>
  </si>
  <si>
    <t>比例尺的应用</t>
  </si>
  <si>
    <t>综合运算</t>
  </si>
  <si>
    <t>较难题</t>
  </si>
  <si>
    <t>圆柱的周长</t>
  </si>
  <si>
    <t>图像与几何</t>
  </si>
  <si>
    <t>分析判断</t>
  </si>
  <si>
    <t>总分</t>
  </si>
  <si>
    <t>长方体正方体体积</t>
  </si>
  <si>
    <t>阅读理解</t>
  </si>
  <si>
    <t>简单周期找规律</t>
  </si>
  <si>
    <t>数学思考</t>
  </si>
  <si>
    <t>综合运用</t>
  </si>
  <si>
    <t>比的意义</t>
  </si>
  <si>
    <t>0.8--1</t>
  </si>
  <si>
    <t>最简分数</t>
  </si>
  <si>
    <t>数的认识</t>
  </si>
  <si>
    <t>0.6--0.79</t>
  </si>
  <si>
    <t>分数大小比较</t>
  </si>
  <si>
    <t>0.00--0.59</t>
  </si>
  <si>
    <t>有理数的乘方</t>
  </si>
  <si>
    <t>面积比较大小</t>
  </si>
  <si>
    <t>三角形的度数</t>
  </si>
  <si>
    <t>计算</t>
  </si>
  <si>
    <t>分数四则运算</t>
  </si>
  <si>
    <t>式和方程</t>
  </si>
  <si>
    <t>图像与计算</t>
  </si>
  <si>
    <t>考试标题</t>
  </si>
  <si>
    <t>行程问题</t>
  </si>
  <si>
    <t>考试时间</t>
  </si>
  <si>
    <t>60分钟</t>
  </si>
  <si>
    <t>圆柱的特征</t>
  </si>
  <si>
    <t>商品利润问题</t>
  </si>
  <si>
    <t>学生
得分</t>
  </si>
  <si>
    <t>评判标准</t>
  </si>
  <si>
    <t>薄弱</t>
  </si>
  <si>
    <t>待提高</t>
  </si>
  <si>
    <t>合格</t>
  </si>
  <si>
    <t>良好</t>
  </si>
  <si>
    <t>优秀</t>
  </si>
  <si>
    <t>难易度</t>
  </si>
  <si>
    <t>得分百分比</t>
  </si>
  <si>
    <t>满分百分比</t>
  </si>
  <si>
    <t>难度系数得分率</t>
  </si>
  <si>
    <t>合计</t>
  </si>
  <si>
    <t>丢分率</t>
  </si>
  <si>
    <t>学生得分：</t>
  </si>
  <si>
    <t>题目总量：</t>
  </si>
  <si>
    <t>试卷总分：</t>
  </si>
  <si>
    <t>本卷平均得分：</t>
  </si>
  <si>
    <t>小升初数学入学测</t>
  </si>
  <si>
    <t>徐玮岭</t>
  </si>
  <si>
    <t>徐哲文</t>
  </si>
  <si>
    <t>费思哲</t>
  </si>
  <si>
    <t>陈思羽</t>
  </si>
  <si>
    <t>卢忆璇</t>
  </si>
  <si>
    <t>高羽桐</t>
  </si>
  <si>
    <t>谭林宇</t>
  </si>
  <si>
    <t>杜颢铭</t>
  </si>
  <si>
    <t>辛梓瑜</t>
  </si>
  <si>
    <t>罗午辛</t>
  </si>
  <si>
    <t>李玮菁</t>
  </si>
  <si>
    <t>张舸帆</t>
  </si>
  <si>
    <t>王砚池</t>
  </si>
  <si>
    <t>万治君</t>
  </si>
  <si>
    <t>王睿婷</t>
  </si>
  <si>
    <t>陈果</t>
  </si>
  <si>
    <t>吴君</t>
  </si>
  <si>
    <t xml:space="preserve">令狐嘉楠 </t>
  </si>
  <si>
    <t>刘俊峰</t>
  </si>
  <si>
    <t>张柏欣月</t>
  </si>
  <si>
    <t>祖萍</t>
  </si>
  <si>
    <t>贺彤</t>
  </si>
  <si>
    <t>游雨晨</t>
  </si>
  <si>
    <t>陈香枝</t>
  </si>
  <si>
    <t>代铖嬉</t>
  </si>
  <si>
    <t>樊轩汝</t>
  </si>
  <si>
    <t>夏铭晗</t>
  </si>
  <si>
    <t>甘益滔</t>
  </si>
  <si>
    <t>吴欣蓝</t>
  </si>
  <si>
    <t>胡嘉玮</t>
  </si>
  <si>
    <t>徐梓浩</t>
  </si>
  <si>
    <t>冉瑞锴</t>
  </si>
  <si>
    <t>熊毅然</t>
  </si>
  <si>
    <t>熊雨恬</t>
  </si>
  <si>
    <t>叶俊豪</t>
  </si>
  <si>
    <t>杨现博文</t>
  </si>
  <si>
    <t>朱梓萌</t>
  </si>
  <si>
    <t>钟元</t>
  </si>
  <si>
    <t>郑浩</t>
  </si>
  <si>
    <t>戴天阳</t>
  </si>
  <si>
    <t>谭宜欣</t>
  </si>
  <si>
    <t>刘玫锦</t>
  </si>
  <si>
    <t>安斯兴</t>
  </si>
  <si>
    <t>聂子棋</t>
  </si>
  <si>
    <t>胡泓林</t>
  </si>
  <si>
    <t>刘璐瑶</t>
  </si>
  <si>
    <t>何子其</t>
  </si>
  <si>
    <t>胡涂</t>
  </si>
  <si>
    <t>刘鸿</t>
  </si>
  <si>
    <t>李佳颖</t>
  </si>
  <si>
    <t>罗闰评</t>
  </si>
  <si>
    <t>汪兴轶</t>
  </si>
  <si>
    <t>梁乐彦</t>
  </si>
  <si>
    <t>叶佳洺</t>
  </si>
  <si>
    <t>葛子鸣</t>
  </si>
  <si>
    <t>翁义杰</t>
  </si>
  <si>
    <t>唐夏果</t>
  </si>
  <si>
    <t>杜佳倪</t>
  </si>
  <si>
    <t>范子轩</t>
  </si>
  <si>
    <t>王一丹</t>
  </si>
  <si>
    <t>唐叶傲宸</t>
  </si>
  <si>
    <t>蔡林洁</t>
  </si>
  <si>
    <t>杨子皓</t>
  </si>
  <si>
    <t>徐小晰</t>
  </si>
  <si>
    <t>二期</t>
  </si>
  <si>
    <t>陈婧华</t>
  </si>
  <si>
    <t>董刘馨</t>
  </si>
  <si>
    <t>陈佳豪</t>
  </si>
  <si>
    <t>陈明远</t>
  </si>
  <si>
    <t>李高阳</t>
  </si>
  <si>
    <t>钟文哲</t>
  </si>
  <si>
    <t>陈雨缘</t>
  </si>
  <si>
    <t>刘俊杰</t>
  </si>
  <si>
    <t>王梓瑄</t>
  </si>
  <si>
    <t>陈瑶</t>
  </si>
  <si>
    <t>张皓然</t>
  </si>
  <si>
    <t>刘妙言</t>
  </si>
  <si>
    <t>杨芝彦</t>
  </si>
  <si>
    <t>郝婧涵</t>
  </si>
  <si>
    <t>谢镆埕</t>
  </si>
  <si>
    <t>何钦</t>
  </si>
  <si>
    <t>王馨曼</t>
  </si>
  <si>
    <t>杨丽颖</t>
  </si>
  <si>
    <t>冷彬睿</t>
  </si>
  <si>
    <t>谢远莉</t>
  </si>
  <si>
    <t>罗梦涵</t>
  </si>
  <si>
    <t>樊光淇</t>
  </si>
  <si>
    <t>朱政烨</t>
  </si>
  <si>
    <t>陈姝瑗</t>
  </si>
  <si>
    <t>郑盈亿</t>
  </si>
  <si>
    <t>周意桓</t>
  </si>
  <si>
    <t>李佳玥</t>
  </si>
  <si>
    <t>熊美桢</t>
  </si>
  <si>
    <t>张一凡</t>
  </si>
  <si>
    <t>吴图霖</t>
  </si>
  <si>
    <t>张睿虞</t>
  </si>
  <si>
    <t>赵翊博</t>
  </si>
  <si>
    <t>平均得分</t>
  </si>
  <si>
    <t>得分率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</si>
</sst>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.00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2"/>
      <color theme="1"/>
      <name val="黑体"/>
      <charset val="134"/>
    </font>
    <font>
      <b/>
      <sz val="9"/>
      <color theme="1"/>
      <name val="黑体"/>
      <charset val="134"/>
    </font>
    <font>
      <sz val="10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 tint="0.25"/>
      <name val="微软雅黑"/>
      <charset val="134"/>
    </font>
    <font>
      <sz val="16"/>
      <color theme="1"/>
      <name val="微软雅黑"/>
      <charset val="134"/>
    </font>
    <font>
      <b/>
      <sz val="14"/>
      <color theme="1"/>
      <name val="楷体"/>
      <charset val="134"/>
    </font>
    <font>
      <b/>
      <sz val="22"/>
      <color theme="1"/>
      <name val="楷体"/>
      <charset val="134"/>
    </font>
    <font>
      <sz val="20"/>
      <name val="微软雅黑"/>
      <charset val="134"/>
    </font>
    <font>
      <sz val="18"/>
      <name val="微软雅黑"/>
      <charset val="134"/>
    </font>
    <font>
      <sz val="12"/>
      <color theme="1"/>
      <name val="华文新魏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2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29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7" borderId="28" applyNumberFormat="0" applyAlignment="0" applyProtection="0">
      <alignment vertical="center"/>
    </xf>
    <xf numFmtId="0" fontId="36" fillId="17" borderId="32" applyNumberFormat="0" applyAlignment="0" applyProtection="0">
      <alignment vertical="center"/>
    </xf>
    <xf numFmtId="0" fontId="19" fillId="9" borderId="26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7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0" fontId="9" fillId="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 vertical="center"/>
    </xf>
    <xf numFmtId="0" fontId="11" fillId="0" borderId="6" xfId="0" applyFont="1" applyFill="1" applyBorder="1">
      <alignment vertical="center"/>
    </xf>
    <xf numFmtId="0" fontId="13" fillId="0" borderId="7" xfId="0" applyFont="1" applyFill="1" applyBorder="1" applyAlignment="1">
      <alignment horizontal="right" vertical="center"/>
    </xf>
    <xf numFmtId="0" fontId="11" fillId="0" borderId="8" xfId="0" applyFont="1" applyFill="1" applyBorder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vertical="center"/>
    </xf>
    <xf numFmtId="0" fontId="11" fillId="0" borderId="9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7" xfId="0" applyFont="1" applyFill="1" applyBorder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7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vertical="center" wrapText="1"/>
    </xf>
    <xf numFmtId="0" fontId="7" fillId="0" borderId="13" xfId="0" applyFont="1" applyFill="1" applyBorder="1" applyAlignment="1">
      <alignment horizontal="center" vertical="center"/>
    </xf>
    <xf numFmtId="0" fontId="11" fillId="0" borderId="14" xfId="0" applyFont="1" applyFill="1" applyBorder="1">
      <alignment vertical="center"/>
    </xf>
    <xf numFmtId="0" fontId="11" fillId="0" borderId="15" xfId="0" applyFont="1" applyFill="1" applyBorder="1">
      <alignment vertical="center"/>
    </xf>
    <xf numFmtId="0" fontId="11" fillId="0" borderId="16" xfId="0" applyFont="1" applyFill="1" applyBorder="1">
      <alignment vertical="center"/>
    </xf>
    <xf numFmtId="0" fontId="11" fillId="0" borderId="15" xfId="0" applyFont="1" applyFill="1" applyBorder="1" applyAlignment="1">
      <alignment vertical="center"/>
    </xf>
    <xf numFmtId="0" fontId="17" fillId="0" borderId="0" xfId="0" applyFont="1" applyFill="1" applyAlignment="1"/>
    <xf numFmtId="0" fontId="17" fillId="0" borderId="0" xfId="0" applyFont="1" applyFill="1" applyAlignment="1">
      <alignment vertical="center"/>
    </xf>
    <xf numFmtId="0" fontId="7" fillId="0" borderId="8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NumberFormat="1" applyFont="1" applyFill="1" applyBorder="1" applyAlignment="1">
      <alignment horizontal="center"/>
    </xf>
    <xf numFmtId="0" fontId="4" fillId="0" borderId="22" xfId="0" applyNumberFormat="1" applyFont="1" applyFill="1" applyBorder="1" applyAlignment="1">
      <alignment horizontal="center"/>
    </xf>
    <xf numFmtId="0" fontId="4" fillId="0" borderId="5" xfId="0" applyFont="1" applyFill="1" applyBorder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4" fillId="0" borderId="18" xfId="0" applyFont="1" applyFill="1" applyBorder="1" applyAlignment="1"/>
    <xf numFmtId="9" fontId="4" fillId="0" borderId="18" xfId="0" applyNumberFormat="1" applyFont="1" applyFill="1" applyBorder="1" applyAlignment="1">
      <alignment horizontal="center"/>
    </xf>
    <xf numFmtId="0" fontId="4" fillId="0" borderId="20" xfId="0" applyFont="1" applyFill="1" applyBorder="1" applyAlignment="1"/>
    <xf numFmtId="9" fontId="4" fillId="0" borderId="20" xfId="0" applyNumberFormat="1" applyFont="1" applyFill="1" applyBorder="1" applyAlignment="1">
      <alignment horizontal="center"/>
    </xf>
    <xf numFmtId="0" fontId="4" fillId="0" borderId="22" xfId="0" applyNumberFormat="1" applyFont="1" applyFill="1" applyBorder="1" applyAlignment="1"/>
    <xf numFmtId="9" fontId="4" fillId="0" borderId="22" xfId="0" applyNumberFormat="1" applyFont="1" applyFill="1" applyBorder="1" applyAlignment="1">
      <alignment horizontal="center"/>
    </xf>
    <xf numFmtId="177" fontId="7" fillId="0" borderId="7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177" fontId="7" fillId="0" borderId="16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/>
    </xf>
    <xf numFmtId="0" fontId="4" fillId="0" borderId="15" xfId="0" applyFont="1" applyFill="1" applyBorder="1">
      <alignment vertical="center"/>
    </xf>
    <xf numFmtId="0" fontId="4" fillId="0" borderId="24" xfId="0" applyFont="1" applyFill="1" applyBorder="1" applyAlignment="1">
      <alignment horizontal="center"/>
    </xf>
    <xf numFmtId="0" fontId="4" fillId="0" borderId="25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00DC3C49"/>
      <color rgb="007671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92028135990621"/>
          <c:y val="0.0912229469135869"/>
          <c:w val="0.898303148898571"/>
          <c:h val="0.817554106172826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</c:spPr>
          <c:explosion val="0"/>
          <c:dPt>
            <c:idx val="0"/>
            <c:bubble3D val="0"/>
            <c:spPr>
              <a:gradFill>
                <a:gsLst>
                  <a:gs pos="100000">
                    <a:srgbClr val="53FBF1"/>
                  </a:gs>
                  <a:gs pos="0">
                    <a:srgbClr val="EA3291"/>
                  </a:gs>
                </a:gsLst>
                <a:lin ang="5400000" scaled="0"/>
              </a:gradFill>
              <a:ln w="19050">
                <a:noFill/>
              </a:ln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('汇总+数据分析+图'!$L$14,'汇总+数据分析+图'!$N$14)</c:f>
              <c:numCache>
                <c:formatCode>0.00%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709979697017"/>
          <c:y val="0.131353734439834"/>
          <c:w val="0.807277838513197"/>
          <c:h val="0.700492738589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'汇总+数据分析+图'!$L$10</c:f>
              <c:strCache>
                <c:ptCount val="1"/>
                <c:pt idx="0">
                  <c:v>得分百分比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2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'汇总+数据分析+图'!$K$11:$K$13</c:f>
              <c:strCache>
                <c:ptCount val="3"/>
                <c:pt idx="0">
                  <c:v>基础题</c:v>
                </c:pt>
                <c:pt idx="1">
                  <c:v>中档题</c:v>
                </c:pt>
                <c:pt idx="2">
                  <c:v>较难题</c:v>
                </c:pt>
              </c:strCache>
            </c:strRef>
          </c:cat>
          <c:val>
            <c:numRef>
              <c:f>'汇总+数据分析+图'!$L$11:$L$13</c:f>
              <c:numCache>
                <c:formatCode>0.00%</c:formatCode>
                <c:ptCount val="3"/>
                <c:pt idx="0">
                  <c:v>1</c:v>
                </c:pt>
                <c:pt idx="1">
                  <c:v>0.552631578947368</c:v>
                </c:pt>
                <c:pt idx="2">
                  <c:v>0.708333333333333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0769353"/>
        <c:axId val="120576001"/>
      </c:barChart>
      <c:catAx>
        <c:axId val="540769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100" b="0" i="0" u="none" strike="noStrike" kern="120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0576001"/>
        <c:crosses val="autoZero"/>
        <c:auto val="1"/>
        <c:lblAlgn val="ctr"/>
        <c:lblOffset val="100"/>
        <c:noMultiLvlLbl val="0"/>
      </c:catAx>
      <c:valAx>
        <c:axId val="120576001"/>
        <c:scaling>
          <c:orientation val="minMax"/>
          <c:max val="1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407693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48573802270839"/>
          <c:y val="0.292955326460481"/>
          <c:w val="0.25717714391212"/>
          <c:h val="0.598367697594502"/>
        </c:manualLayout>
      </c:layout>
      <c:radarChart>
        <c:radarStyle val="filled"/>
        <c:varyColors val="0"/>
        <c:ser>
          <c:idx val="2"/>
          <c:order val="0"/>
          <c:tx>
            <c:strRef>
              <c:f>"平均分"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9050">
              <a:solidFill>
                <a:schemeClr val="accent1">
                  <a:lumMod val="5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'汇总+数据分析+图'!$N$18:$N$23</c:f>
              <c:numCache>
                <c:formatCode>0.00%</c:formatCode>
                <c:ptCount val="6"/>
                <c:pt idx="0">
                  <c:v>0.8</c:v>
                </c:pt>
                <c:pt idx="1">
                  <c:v>0.7625</c:v>
                </c:pt>
                <c:pt idx="2">
                  <c:v>0.6625</c:v>
                </c:pt>
                <c:pt idx="3">
                  <c:v>0.725</c:v>
                </c:pt>
                <c:pt idx="4">
                  <c:v>0.583333333333333</c:v>
                </c:pt>
                <c:pt idx="5">
                  <c:v>0.8</c:v>
                </c:pt>
              </c:numCache>
            </c:numRef>
          </c:val>
        </c:ser>
        <c:ser>
          <c:idx val="0"/>
          <c:order val="1"/>
          <c:tx>
            <c:strRef>
              <c:f>"得分"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9050" cmpd="sng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'汇总+数据分析+图'!$L$18:$L$23</c:f>
              <c:numCache>
                <c:formatCode>0.00%</c:formatCode>
                <c:ptCount val="6"/>
                <c:pt idx="0">
                  <c:v>0.666666666666667</c:v>
                </c:pt>
                <c:pt idx="1">
                  <c:v>1</c:v>
                </c:pt>
                <c:pt idx="2">
                  <c:v>0.777777777777778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"满分"</c:f>
              <c:strCache>
                <c:ptCount val="1"/>
                <c:pt idx="0">
                  <c:v>满分</c:v>
                </c:pt>
              </c:strCache>
            </c:strRef>
          </c:tx>
          <c:spPr>
            <a:noFill/>
            <a:ln w="19050" cmpd="sng"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'汇总+数据分析+图'!$M$18:$M$23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62731"/>
        <c:axId val="804865725"/>
      </c:radarChart>
      <c:catAx>
        <c:axId val="8245627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  <a:sym typeface="楷体" panose="02010609060101010101" charset="-122"/>
              </a:defRPr>
            </a:pPr>
          </a:p>
        </c:txPr>
        <c:crossAx val="804865725"/>
        <c:crosses val="autoZero"/>
        <c:auto val="1"/>
        <c:lblAlgn val="ctr"/>
        <c:lblOffset val="100"/>
        <c:noMultiLvlLbl val="0"/>
      </c:catAx>
      <c:valAx>
        <c:axId val="80486572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24562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22618392075385"/>
          <c:y val="0.153856900355376"/>
          <c:w val="0.100845743702887"/>
          <c:h val="0.2155824508320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44538823746653"/>
          <c:y val="0.375469831849654"/>
          <c:w val="0.253531529867972"/>
          <c:h val="0.54322453016815"/>
        </c:manualLayout>
      </c:layout>
      <c:radarChart>
        <c:radarStyle val="filled"/>
        <c:varyColors val="0"/>
        <c:ser>
          <c:idx val="2"/>
          <c:order val="0"/>
          <c:tx>
            <c:strRef>
              <c:f>"平均分"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9050">
              <a:solidFill>
                <a:schemeClr val="accent1">
                  <a:lumMod val="5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'汇总+数据分析+图'!$N$28:$N$34</c:f>
              <c:numCache>
                <c:formatCode>0.00%</c:formatCode>
                <c:ptCount val="7"/>
                <c:pt idx="0">
                  <c:v>0.8</c:v>
                </c:pt>
                <c:pt idx="1">
                  <c:v>0.67</c:v>
                </c:pt>
                <c:pt idx="2">
                  <c:v>0.8</c:v>
                </c:pt>
                <c:pt idx="3">
                  <c:v>0.55</c:v>
                </c:pt>
                <c:pt idx="4">
                  <c:v>0.74</c:v>
                </c:pt>
                <c:pt idx="5">
                  <c:v>0.6</c:v>
                </c:pt>
                <c:pt idx="6">
                  <c:v>0.55</c:v>
                </c:pt>
              </c:numCache>
            </c:numRef>
          </c:val>
        </c:ser>
        <c:ser>
          <c:idx val="0"/>
          <c:order val="1"/>
          <c:tx>
            <c:strRef>
              <c:f>"得分"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9050" cmpd="sng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'汇总+数据分析+图'!$L$28:$L$34</c:f>
              <c:numCache>
                <c:formatCode>0.00%</c:formatCode>
                <c:ptCount val="7"/>
                <c:pt idx="0">
                  <c:v>1</c:v>
                </c:pt>
                <c:pt idx="1">
                  <c:v>0.882352941176471</c:v>
                </c:pt>
                <c:pt idx="2">
                  <c:v>1</c:v>
                </c:pt>
                <c:pt idx="3">
                  <c:v>1</c:v>
                </c:pt>
                <c:pt idx="4">
                  <c:v>0.833333333333333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1"/>
          <c:order val="2"/>
          <c:tx>
            <c:strRef>
              <c:f>"满分"</c:f>
              <c:strCache>
                <c:ptCount val="1"/>
                <c:pt idx="0">
                  <c:v>满分</c:v>
                </c:pt>
              </c:strCache>
            </c:strRef>
          </c:tx>
          <c:spPr>
            <a:noFill/>
            <a:ln w="19050" cmpd="sng"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'汇总+数据分析+图'!$M$28:$M$34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62731"/>
        <c:axId val="804865725"/>
      </c:radarChart>
      <c:catAx>
        <c:axId val="8245627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  <a:sym typeface="楷体" panose="02010609060101010101" charset="-122"/>
              </a:defRPr>
            </a:pPr>
          </a:p>
        </c:txPr>
        <c:crossAx val="804865725"/>
        <c:crosses val="autoZero"/>
        <c:auto val="1"/>
        <c:lblAlgn val="ctr"/>
        <c:lblOffset val="100"/>
        <c:noMultiLvlLbl val="0"/>
      </c:catAx>
      <c:valAx>
        <c:axId val="80486572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24562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22620434909235"/>
          <c:y val="0.197696929838344"/>
          <c:w val="0.100845743702887"/>
          <c:h val="0.2155824508320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1117852546424"/>
          <c:y val="0.311081694402421"/>
          <c:w val="0.286817429674573"/>
          <c:h val="0.590015128593041"/>
        </c:manualLayout>
      </c:layout>
      <c:radarChart>
        <c:radarStyle val="filled"/>
        <c:varyColors val="0"/>
        <c:ser>
          <c:idx val="2"/>
          <c:order val="0"/>
          <c:tx>
            <c:strRef>
              <c:f>"平均分"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9050">
              <a:solidFill>
                <a:schemeClr val="accent1">
                  <a:lumMod val="5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'汇总+数据分析+图'!$N$18:$N$23</c:f>
              <c:numCache>
                <c:formatCode>0.00%</c:formatCode>
                <c:ptCount val="6"/>
                <c:pt idx="0">
                  <c:v>0.8</c:v>
                </c:pt>
                <c:pt idx="1">
                  <c:v>0.7625</c:v>
                </c:pt>
                <c:pt idx="2">
                  <c:v>0.6625</c:v>
                </c:pt>
                <c:pt idx="3">
                  <c:v>0.725</c:v>
                </c:pt>
                <c:pt idx="4">
                  <c:v>0.583333333333333</c:v>
                </c:pt>
                <c:pt idx="5">
                  <c:v>0.8</c:v>
                </c:pt>
              </c:numCache>
            </c:numRef>
          </c:val>
        </c:ser>
        <c:ser>
          <c:idx val="0"/>
          <c:order val="1"/>
          <c:tx>
            <c:strRef>
              <c:f>"得分"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9050" cmpd="sng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'汇总+数据分析+图'!$L$18:$L$23</c:f>
              <c:numCache>
                <c:formatCode>0.00%</c:formatCode>
                <c:ptCount val="6"/>
                <c:pt idx="0">
                  <c:v>0.666666666666667</c:v>
                </c:pt>
                <c:pt idx="1">
                  <c:v>1</c:v>
                </c:pt>
                <c:pt idx="2">
                  <c:v>0.777777777777778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"满分"</c:f>
              <c:strCache>
                <c:ptCount val="1"/>
                <c:pt idx="0">
                  <c:v>满分</c:v>
                </c:pt>
              </c:strCache>
            </c:strRef>
          </c:tx>
          <c:spPr>
            <a:noFill/>
            <a:ln w="19050" cmpd="sng"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'汇总+数据分析+图'!$K$18:$K$23</c:f>
              <c:strCache>
                <c:ptCount val="6"/>
                <c:pt idx="0">
                  <c:v>基础知识</c:v>
                </c:pt>
                <c:pt idx="1">
                  <c:v>基础运算</c:v>
                </c:pt>
                <c:pt idx="2">
                  <c:v>综合运算</c:v>
                </c:pt>
                <c:pt idx="3">
                  <c:v>分析判断</c:v>
                </c:pt>
                <c:pt idx="4">
                  <c:v>阅读理解</c:v>
                </c:pt>
                <c:pt idx="5">
                  <c:v>综合运用</c:v>
                </c:pt>
              </c:strCache>
            </c:strRef>
          </c:cat>
          <c:val>
            <c:numRef>
              <c:f>'汇总+数据分析+图'!$M$18:$M$23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62731"/>
        <c:axId val="804865725"/>
      </c:radarChart>
      <c:catAx>
        <c:axId val="8245627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  <a:sym typeface="楷体" panose="02010609060101010101" charset="-122"/>
              </a:defRPr>
            </a:pPr>
          </a:p>
        </c:txPr>
        <c:crossAx val="804865725"/>
        <c:crosses val="autoZero"/>
        <c:auto val="1"/>
        <c:lblAlgn val="ctr"/>
        <c:lblOffset val="100"/>
        <c:noMultiLvlLbl val="0"/>
      </c:catAx>
      <c:valAx>
        <c:axId val="80486572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24562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21235521235521"/>
          <c:y val="0.0671331316187595"/>
          <c:w val="0.100845743702887"/>
          <c:h val="0.2155824508320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1117852546424"/>
          <c:y val="0.311081694402421"/>
          <c:w val="0.286817429674573"/>
          <c:h val="0.590015128593041"/>
        </c:manualLayout>
      </c:layout>
      <c:radarChart>
        <c:radarStyle val="filled"/>
        <c:varyColors val="0"/>
        <c:ser>
          <c:idx val="2"/>
          <c:order val="0"/>
          <c:tx>
            <c:strRef>
              <c:f>"平均分"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19050">
              <a:solidFill>
                <a:schemeClr val="accent1">
                  <a:lumMod val="5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'汇总+数据分析+图'!$N$28:$N$34</c:f>
              <c:numCache>
                <c:formatCode>0.00%</c:formatCode>
                <c:ptCount val="7"/>
                <c:pt idx="0">
                  <c:v>0.8</c:v>
                </c:pt>
                <c:pt idx="1">
                  <c:v>0.67</c:v>
                </c:pt>
                <c:pt idx="2">
                  <c:v>0.8</c:v>
                </c:pt>
                <c:pt idx="3">
                  <c:v>0.55</c:v>
                </c:pt>
                <c:pt idx="4">
                  <c:v>0.74</c:v>
                </c:pt>
                <c:pt idx="5">
                  <c:v>0.6</c:v>
                </c:pt>
                <c:pt idx="6">
                  <c:v>0.55</c:v>
                </c:pt>
              </c:numCache>
            </c:numRef>
          </c:val>
        </c:ser>
        <c:ser>
          <c:idx val="0"/>
          <c:order val="1"/>
          <c:tx>
            <c:strRef>
              <c:f>"得分"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9050" cmpd="sng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'汇总+数据分析+图'!$L$28:$L$34</c:f>
              <c:numCache>
                <c:formatCode>0.00%</c:formatCode>
                <c:ptCount val="7"/>
                <c:pt idx="0">
                  <c:v>1</c:v>
                </c:pt>
                <c:pt idx="1">
                  <c:v>0.882352941176471</c:v>
                </c:pt>
                <c:pt idx="2">
                  <c:v>1</c:v>
                </c:pt>
                <c:pt idx="3">
                  <c:v>1</c:v>
                </c:pt>
                <c:pt idx="4">
                  <c:v>0.833333333333333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1"/>
          <c:order val="2"/>
          <c:tx>
            <c:strRef>
              <c:f>"满分"</c:f>
              <c:strCache>
                <c:ptCount val="1"/>
                <c:pt idx="0">
                  <c:v>满分</c:v>
                </c:pt>
              </c:strCache>
            </c:strRef>
          </c:tx>
          <c:spPr>
            <a:noFill/>
            <a:ln w="19050" cmpd="sng">
              <a:solidFill>
                <a:srgbClr val="00B050"/>
              </a:solidFill>
              <a:prstDash val="solid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'汇总+数据分析+图'!$K$28:$K$34</c:f>
              <c:strCache>
                <c:ptCount val="7"/>
                <c:pt idx="0">
                  <c:v>数的认识</c:v>
                </c:pt>
                <c:pt idx="1">
                  <c:v>数的运算</c:v>
                </c:pt>
                <c:pt idx="2">
                  <c:v>比和比例</c:v>
                </c:pt>
                <c:pt idx="3">
                  <c:v>数学思考</c:v>
                </c:pt>
                <c:pt idx="4">
                  <c:v>图像与几何</c:v>
                </c:pt>
                <c:pt idx="5">
                  <c:v>式和方程</c:v>
                </c:pt>
                <c:pt idx="6">
                  <c:v>综合运用</c:v>
                </c:pt>
              </c:strCache>
            </c:strRef>
          </c:cat>
          <c:val>
            <c:numRef>
              <c:f>'汇总+数据分析+图'!$M$28:$M$34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62731"/>
        <c:axId val="804865725"/>
      </c:radarChart>
      <c:catAx>
        <c:axId val="8245627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  <a:sym typeface="楷体" panose="02010609060101010101" charset="-122"/>
              </a:defRPr>
            </a:pPr>
          </a:p>
        </c:txPr>
        <c:crossAx val="804865725"/>
        <c:crosses val="autoZero"/>
        <c:auto val="1"/>
        <c:lblAlgn val="ctr"/>
        <c:lblOffset val="100"/>
        <c:noMultiLvlLbl val="0"/>
      </c:catAx>
      <c:valAx>
        <c:axId val="80486572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24562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21235521235521"/>
          <c:y val="0.0671331316187595"/>
          <c:w val="0.100845743702887"/>
          <c:h val="0.2155824508320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1195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1195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1195" kern="1200"/>
  </cs:chartArea>
  <cs:dataLabel>
    <cs:lnRef idx="0"/>
    <cs:fillRef idx="0"/>
    <cs:effectRef idx="0"/>
    <cs:fontRef idx="minor">
      <a:schemeClr val="tx2"/>
    </cs:fontRef>
    <cs:defRPr sz="1195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5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1195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1195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1195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213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1195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1195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</xdr:colOff>
      <xdr:row>14</xdr:row>
      <xdr:rowOff>140335</xdr:rowOff>
    </xdr:from>
    <xdr:to>
      <xdr:col>14</xdr:col>
      <xdr:colOff>61595</xdr:colOff>
      <xdr:row>28</xdr:row>
      <xdr:rowOff>120650</xdr:rowOff>
    </xdr:to>
    <xdr:graphicFrame>
      <xdr:nvGraphicFramePr>
        <xdr:cNvPr id="8" name="图表 7"/>
        <xdr:cNvGraphicFramePr/>
      </xdr:nvGraphicFramePr>
      <xdr:xfrm>
        <a:off x="426085" y="2656205"/>
        <a:ext cx="2151380" cy="249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158750</xdr:colOff>
      <xdr:row>15</xdr:row>
      <xdr:rowOff>40640</xdr:rowOff>
    </xdr:from>
    <xdr:to>
      <xdr:col>38</xdr:col>
      <xdr:colOff>62230</xdr:colOff>
      <xdr:row>29</xdr:row>
      <xdr:rowOff>88900</xdr:rowOff>
    </xdr:to>
    <xdr:graphicFrame>
      <xdr:nvGraphicFramePr>
        <xdr:cNvPr id="5" name="图表 4"/>
        <xdr:cNvGraphicFramePr/>
      </xdr:nvGraphicFramePr>
      <xdr:xfrm>
        <a:off x="2854325" y="2736215"/>
        <a:ext cx="4036695" cy="2564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635</xdr:colOff>
      <xdr:row>0</xdr:row>
      <xdr:rowOff>635</xdr:rowOff>
    </xdr:from>
    <xdr:to>
      <xdr:col>9</xdr:col>
      <xdr:colOff>31115</xdr:colOff>
      <xdr:row>2</xdr:row>
      <xdr:rowOff>123825</xdr:rowOff>
    </xdr:to>
    <xdr:pic>
      <xdr:nvPicPr>
        <xdr:cNvPr id="2" name="图片 1" descr="new LOGO 无底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635"/>
          <a:ext cx="1647825" cy="482600"/>
        </a:xfrm>
        <a:prstGeom prst="rect">
          <a:avLst/>
        </a:prstGeom>
      </xdr:spPr>
    </xdr:pic>
    <xdr:clientData/>
  </xdr:twoCellAnchor>
  <xdr:twoCellAnchor>
    <xdr:from>
      <xdr:col>1</xdr:col>
      <xdr:colOff>55880</xdr:colOff>
      <xdr:row>51</xdr:row>
      <xdr:rowOff>74295</xdr:rowOff>
    </xdr:from>
    <xdr:to>
      <xdr:col>39</xdr:col>
      <xdr:colOff>57785</xdr:colOff>
      <xdr:row>64</xdr:row>
      <xdr:rowOff>116205</xdr:rowOff>
    </xdr:to>
    <xdr:graphicFrame>
      <xdr:nvGraphicFramePr>
        <xdr:cNvPr id="4" name="图表 3"/>
        <xdr:cNvGraphicFramePr/>
      </xdr:nvGraphicFramePr>
      <xdr:xfrm>
        <a:off x="235585" y="10277475"/>
        <a:ext cx="683069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74930</xdr:colOff>
      <xdr:row>32</xdr:row>
      <xdr:rowOff>90170</xdr:rowOff>
    </xdr:from>
    <xdr:to>
      <xdr:col>39</xdr:col>
      <xdr:colOff>75565</xdr:colOff>
      <xdr:row>46</xdr:row>
      <xdr:rowOff>128270</xdr:rowOff>
    </xdr:to>
    <xdr:graphicFrame>
      <xdr:nvGraphicFramePr>
        <xdr:cNvPr id="7" name="图表 6"/>
        <xdr:cNvGraphicFramePr/>
      </xdr:nvGraphicFramePr>
      <xdr:xfrm>
        <a:off x="254635" y="5840730"/>
        <a:ext cx="6829425" cy="353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211455</xdr:colOff>
      <xdr:row>27</xdr:row>
      <xdr:rowOff>74295</xdr:rowOff>
    </xdr:from>
    <xdr:to>
      <xdr:col>7</xdr:col>
      <xdr:colOff>434975</xdr:colOff>
      <xdr:row>42</xdr:row>
      <xdr:rowOff>71755</xdr:rowOff>
    </xdr:to>
    <xdr:graphicFrame>
      <xdr:nvGraphicFramePr>
        <xdr:cNvPr id="2" name="图表 1"/>
        <xdr:cNvGraphicFramePr/>
      </xdr:nvGraphicFramePr>
      <xdr:xfrm>
        <a:off x="1656080" y="5941695"/>
        <a:ext cx="685736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43</xdr:row>
      <xdr:rowOff>74295</xdr:rowOff>
    </xdr:from>
    <xdr:to>
      <xdr:col>7</xdr:col>
      <xdr:colOff>434340</xdr:colOff>
      <xdr:row>61</xdr:row>
      <xdr:rowOff>14605</xdr:rowOff>
    </xdr:to>
    <xdr:graphicFrame>
      <xdr:nvGraphicFramePr>
        <xdr:cNvPr id="3" name="图表 2"/>
        <xdr:cNvGraphicFramePr/>
      </xdr:nvGraphicFramePr>
      <xdr:xfrm>
        <a:off x="1655445" y="8989695"/>
        <a:ext cx="6857365" cy="3026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lideSalad Theme 75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FEB834"/>
    </a:accent1>
    <a:accent2>
      <a:srgbClr val="FF3F5F"/>
    </a:accent2>
    <a:accent3>
      <a:srgbClr val="028599"/>
    </a:accent3>
    <a:accent4>
      <a:srgbClr val="01B59C"/>
    </a:accent4>
    <a:accent5>
      <a:srgbClr val="73655D"/>
    </a:accent5>
    <a:accent6>
      <a:srgbClr val="3BC7E2"/>
    </a:accent6>
    <a:hlink>
      <a:srgbClr val="0066CC"/>
    </a:hlink>
    <a:folHlink>
      <a:srgbClr val="29B5E5"/>
    </a:folHlink>
  </a:clrScheme>
  <a:fontScheme name="Custom 27">
    <a:majorFont>
      <a:latin typeface="Roboto"/>
      <a:ea typeface=""/>
      <a:cs typeface=""/>
    </a:majorFont>
    <a:minorFont>
      <a:latin typeface="Robo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E98"/>
  <sheetViews>
    <sheetView tabSelected="1" topLeftCell="A89" workbookViewId="0">
      <selection activeCell="AS66" sqref="AS66"/>
    </sheetView>
  </sheetViews>
  <sheetFormatPr defaultColWidth="2.35833333333333" defaultRowHeight="14.15" customHeight="1"/>
  <cols>
    <col min="1" max="16384" width="2.35833333333333" style="56" customWidth="1"/>
  </cols>
  <sheetData>
    <row r="4" customHeight="1" spans="2:40">
      <c r="B4" s="61" t="s">
        <v>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customHeight="1" spans="2:40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</row>
    <row r="6" customHeight="1" spans="2:40"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</row>
    <row r="7" s="55" customFormat="1" customHeight="1" spans="3:57">
      <c r="C7" s="62" t="s">
        <v>1</v>
      </c>
      <c r="D7" s="62"/>
      <c r="E7" s="62"/>
      <c r="F7" s="62"/>
      <c r="G7" s="63" t="str">
        <f>学生成绩录入!C3</f>
        <v>张三</v>
      </c>
      <c r="H7" s="63"/>
      <c r="I7" s="63"/>
      <c r="J7" s="63"/>
      <c r="K7" s="63"/>
      <c r="L7" s="87"/>
      <c r="M7" s="62" t="s">
        <v>2</v>
      </c>
      <c r="N7" s="62"/>
      <c r="O7" s="62"/>
      <c r="P7" s="62"/>
      <c r="Q7" s="63" t="str">
        <f>学生成绩录入!C4</f>
        <v>小升初</v>
      </c>
      <c r="R7" s="63"/>
      <c r="S7" s="63"/>
      <c r="T7" s="63"/>
      <c r="U7" s="63"/>
      <c r="V7" s="87"/>
      <c r="W7" s="62" t="s">
        <v>3</v>
      </c>
      <c r="X7" s="62"/>
      <c r="Y7" s="62"/>
      <c r="Z7" s="62"/>
      <c r="AA7" s="63" t="str">
        <f>学生成绩录入!C5</f>
        <v>数学</v>
      </c>
      <c r="AB7" s="63"/>
      <c r="AC7" s="63"/>
      <c r="AD7" s="63"/>
      <c r="AE7" s="63"/>
      <c r="AF7" s="87"/>
      <c r="AG7" s="62" t="s">
        <v>4</v>
      </c>
      <c r="AH7" s="62"/>
      <c r="AI7" s="62"/>
      <c r="AJ7" s="62"/>
      <c r="AK7" s="63">
        <f>学生成绩录入!D30</f>
        <v>76</v>
      </c>
      <c r="AL7" s="63"/>
      <c r="AM7" s="63"/>
      <c r="AN7" s="87"/>
      <c r="AO7" s="87"/>
      <c r="AP7" s="87"/>
      <c r="AQ7" s="87"/>
      <c r="AR7" s="87"/>
      <c r="AS7" s="87"/>
      <c r="AV7" s="98"/>
      <c r="AW7" s="98"/>
      <c r="AX7" s="98"/>
      <c r="AY7" s="98"/>
      <c r="AZ7" s="98"/>
      <c r="BA7" s="98"/>
      <c r="BB7" s="98"/>
      <c r="BC7" s="98"/>
      <c r="BD7" s="98"/>
      <c r="BE7" s="98"/>
    </row>
    <row r="8" s="55" customFormat="1" customHeight="1" spans="3:57">
      <c r="C8" s="62"/>
      <c r="D8" s="62"/>
      <c r="E8" s="62"/>
      <c r="F8" s="62"/>
      <c r="G8" s="64"/>
      <c r="H8" s="64"/>
      <c r="I8" s="64"/>
      <c r="J8" s="64"/>
      <c r="K8" s="64"/>
      <c r="L8" s="87"/>
      <c r="M8" s="62"/>
      <c r="N8" s="62"/>
      <c r="O8" s="62"/>
      <c r="P8" s="62"/>
      <c r="Q8" s="64"/>
      <c r="R8" s="64"/>
      <c r="S8" s="64"/>
      <c r="T8" s="64"/>
      <c r="U8" s="64"/>
      <c r="V8" s="87"/>
      <c r="W8" s="62"/>
      <c r="X8" s="62"/>
      <c r="Y8" s="62"/>
      <c r="Z8" s="62"/>
      <c r="AA8" s="64"/>
      <c r="AB8" s="64"/>
      <c r="AC8" s="64"/>
      <c r="AD8" s="64"/>
      <c r="AE8" s="64"/>
      <c r="AF8" s="87"/>
      <c r="AG8" s="62"/>
      <c r="AH8" s="62"/>
      <c r="AI8" s="62"/>
      <c r="AJ8" s="62"/>
      <c r="AK8" s="64"/>
      <c r="AL8" s="64"/>
      <c r="AM8" s="64"/>
      <c r="AN8" s="87"/>
      <c r="AO8" s="87"/>
      <c r="AP8" s="87"/>
      <c r="AQ8" s="87"/>
      <c r="AR8" s="87"/>
      <c r="AS8" s="87"/>
      <c r="AV8" s="98"/>
      <c r="AW8" s="98"/>
      <c r="AX8" s="98"/>
      <c r="AY8" s="98"/>
      <c r="AZ8" s="98"/>
      <c r="BA8" s="98"/>
      <c r="BB8" s="98"/>
      <c r="BC8" s="98"/>
      <c r="BD8" s="98"/>
      <c r="BE8" s="98"/>
    </row>
    <row r="9" s="55" customFormat="1" customHeight="1" spans="3:57">
      <c r="C9" s="65"/>
      <c r="D9" s="65"/>
      <c r="E9" s="65"/>
      <c r="F9" s="65"/>
      <c r="G9" s="63"/>
      <c r="H9" s="63"/>
      <c r="I9" s="63"/>
      <c r="J9" s="63"/>
      <c r="K9" s="63"/>
      <c r="L9" s="88"/>
      <c r="M9" s="65"/>
      <c r="N9" s="65"/>
      <c r="O9" s="65"/>
      <c r="P9" s="65"/>
      <c r="Q9" s="63"/>
      <c r="R9" s="63"/>
      <c r="S9" s="63"/>
      <c r="T9" s="63"/>
      <c r="U9" s="63"/>
      <c r="V9" s="88"/>
      <c r="W9" s="65"/>
      <c r="X9" s="65"/>
      <c r="Y9" s="65"/>
      <c r="Z9" s="65"/>
      <c r="AA9" s="63"/>
      <c r="AB9" s="63"/>
      <c r="AC9" s="63"/>
      <c r="AD9" s="63"/>
      <c r="AE9" s="63"/>
      <c r="AF9" s="88"/>
      <c r="AG9" s="65"/>
      <c r="AH9" s="65"/>
      <c r="AI9" s="65"/>
      <c r="AJ9" s="65"/>
      <c r="AK9" s="63"/>
      <c r="AL9" s="63"/>
      <c r="AM9" s="63"/>
      <c r="AN9" s="88"/>
      <c r="AO9" s="88"/>
      <c r="AP9" s="88"/>
      <c r="AQ9" s="88"/>
      <c r="AR9" s="88"/>
      <c r="AS9" s="88"/>
      <c r="AV9" s="98"/>
      <c r="AW9" s="98"/>
      <c r="AX9" s="98"/>
      <c r="AY9" s="98"/>
      <c r="AZ9" s="98"/>
      <c r="BA9" s="98"/>
      <c r="BB9" s="98"/>
      <c r="BC9" s="98"/>
      <c r="BD9" s="98"/>
      <c r="BE9" s="98"/>
    </row>
    <row r="10" s="55" customFormat="1" customHeight="1" spans="3:57">
      <c r="C10" s="65"/>
      <c r="D10" s="65"/>
      <c r="E10" s="65"/>
      <c r="F10" s="65"/>
      <c r="G10" s="63"/>
      <c r="H10" s="63"/>
      <c r="I10" s="63"/>
      <c r="J10" s="63"/>
      <c r="K10" s="63"/>
      <c r="L10" s="88"/>
      <c r="M10" s="65"/>
      <c r="N10" s="65"/>
      <c r="O10" s="65"/>
      <c r="P10" s="65"/>
      <c r="Q10" s="63"/>
      <c r="R10" s="63"/>
      <c r="S10" s="63"/>
      <c r="T10" s="63"/>
      <c r="U10" s="63"/>
      <c r="V10" s="88"/>
      <c r="W10" s="65"/>
      <c r="X10" s="65"/>
      <c r="Y10" s="65"/>
      <c r="Z10" s="65"/>
      <c r="AA10" s="63"/>
      <c r="AB10" s="63"/>
      <c r="AC10" s="63"/>
      <c r="AD10" s="63"/>
      <c r="AE10" s="63"/>
      <c r="AF10" s="88"/>
      <c r="AG10" s="65"/>
      <c r="AH10" s="65"/>
      <c r="AI10" s="65"/>
      <c r="AJ10" s="65"/>
      <c r="AK10" s="63"/>
      <c r="AL10" s="63"/>
      <c r="AM10" s="63"/>
      <c r="AN10" s="88"/>
      <c r="AO10" s="88"/>
      <c r="AP10" s="88"/>
      <c r="AQ10" s="88"/>
      <c r="AR10" s="88"/>
      <c r="AS10" s="88"/>
      <c r="AV10" s="98"/>
      <c r="AW10" s="98"/>
      <c r="AX10" s="98"/>
      <c r="AY10" s="98"/>
      <c r="AZ10" s="98"/>
      <c r="BA10" s="98"/>
      <c r="BB10" s="98"/>
      <c r="BC10" s="98"/>
      <c r="BD10" s="98"/>
      <c r="BE10" s="98"/>
    </row>
    <row r="11" customHeight="1" spans="3:57">
      <c r="C11" s="66"/>
      <c r="D11" s="66"/>
      <c r="E11" s="66"/>
      <c r="F11" s="66"/>
      <c r="G11" s="66"/>
      <c r="H11" s="66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V11" s="99"/>
      <c r="AW11" s="99"/>
      <c r="AX11" s="99"/>
      <c r="AY11" s="99"/>
      <c r="AZ11" s="99"/>
      <c r="BA11" s="99"/>
      <c r="BB11" s="99"/>
      <c r="BC11" s="99"/>
      <c r="BD11" s="99"/>
      <c r="BE11" s="99"/>
    </row>
    <row r="12" customFormat="1" customHeight="1" spans="2:57">
      <c r="B12" s="67"/>
      <c r="C12" s="68"/>
      <c r="D12" s="68"/>
      <c r="E12" s="68"/>
      <c r="F12" s="68"/>
      <c r="G12" s="68"/>
      <c r="H12" s="68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82"/>
      <c r="AH12" s="82"/>
      <c r="AI12" s="82"/>
      <c r="AJ12" s="82"/>
      <c r="AK12" s="82"/>
      <c r="AL12" s="82"/>
      <c r="AM12" s="82"/>
      <c r="AN12" s="94"/>
      <c r="AV12" s="99"/>
      <c r="AW12" s="99"/>
      <c r="AX12" s="99"/>
      <c r="AY12" s="99"/>
      <c r="AZ12" s="99"/>
      <c r="BA12" s="99"/>
      <c r="BB12" s="99"/>
      <c r="BC12" s="99"/>
      <c r="BD12" s="99"/>
      <c r="BE12" s="99"/>
    </row>
    <row r="13" s="56" customFormat="1" customHeight="1" spans="2:57">
      <c r="B13" s="69"/>
      <c r="C13" s="70">
        <v>1</v>
      </c>
      <c r="D13" s="70"/>
      <c r="E13" s="70"/>
      <c r="F13" s="71" t="s">
        <v>5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95"/>
      <c r="AV13" s="99"/>
      <c r="AW13" s="99"/>
      <c r="AX13" s="99"/>
      <c r="AY13" s="99"/>
      <c r="AZ13" s="99"/>
      <c r="BA13" s="99"/>
      <c r="BB13" s="99"/>
      <c r="BC13" s="99"/>
      <c r="BD13" s="99"/>
      <c r="BE13" s="99"/>
    </row>
    <row r="14" s="56" customFormat="1" customHeight="1" spans="2:40">
      <c r="B14" s="69"/>
      <c r="C14" s="72"/>
      <c r="D14" s="72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95"/>
    </row>
    <row r="15" s="56" customFormat="1" customHeight="1" spans="2:40">
      <c r="B15" s="69"/>
      <c r="C15" s="72"/>
      <c r="D15" s="72"/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95"/>
    </row>
    <row r="16" s="56" customFormat="1" customHeight="1" spans="2:40">
      <c r="B16" s="69"/>
      <c r="P16" s="91"/>
      <c r="Q16" s="91"/>
      <c r="R16" s="91"/>
      <c r="S16" s="91"/>
      <c r="T16" s="91"/>
      <c r="U16" s="91"/>
      <c r="AN16" s="95"/>
    </row>
    <row r="17" s="56" customFormat="1" customHeight="1" spans="2:40">
      <c r="B17" s="6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7"/>
    </row>
    <row r="18" s="56" customFormat="1" customHeight="1" spans="2:40">
      <c r="B18" s="6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7"/>
    </row>
    <row r="19" s="56" customFormat="1" customHeight="1" spans="2:40">
      <c r="B19" s="69"/>
      <c r="D19" s="74"/>
      <c r="E19" s="74"/>
      <c r="F19" s="75" t="str">
        <f>'汇总+数据分析+图'!P14&amp;"分"</f>
        <v>76分</v>
      </c>
      <c r="G19" s="75"/>
      <c r="H19" s="75"/>
      <c r="I19" s="75"/>
      <c r="J19" s="75"/>
      <c r="K19" s="75"/>
      <c r="L19" s="75"/>
      <c r="M19" s="74"/>
      <c r="N19" s="74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7"/>
    </row>
    <row r="20" s="56" customFormat="1" customHeight="1" spans="2:40">
      <c r="B20" s="69"/>
      <c r="D20" s="74"/>
      <c r="E20" s="74"/>
      <c r="F20" s="75"/>
      <c r="G20" s="75"/>
      <c r="H20" s="75"/>
      <c r="I20" s="75"/>
      <c r="J20" s="75"/>
      <c r="K20" s="75"/>
      <c r="L20" s="75"/>
      <c r="M20" s="74"/>
      <c r="N20" s="74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7"/>
    </row>
    <row r="21" s="56" customFormat="1" customHeight="1" spans="2:40">
      <c r="B21" s="69"/>
      <c r="D21" s="74"/>
      <c r="E21" s="74"/>
      <c r="F21" s="75"/>
      <c r="G21" s="75"/>
      <c r="H21" s="75"/>
      <c r="I21" s="75"/>
      <c r="J21" s="75"/>
      <c r="K21" s="75"/>
      <c r="L21" s="75"/>
      <c r="M21" s="74"/>
      <c r="N21" s="74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7"/>
    </row>
    <row r="22" s="56" customFormat="1" customHeight="1" spans="2:40">
      <c r="B22" s="69"/>
      <c r="D22" s="74"/>
      <c r="E22" s="74"/>
      <c r="F22" s="75"/>
      <c r="G22" s="75"/>
      <c r="H22" s="75"/>
      <c r="I22" s="75"/>
      <c r="J22" s="75"/>
      <c r="K22" s="75"/>
      <c r="L22" s="75"/>
      <c r="M22" s="74"/>
      <c r="N22" s="74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7"/>
    </row>
    <row r="23" s="56" customFormat="1" customHeight="1" spans="2:40">
      <c r="B23" s="69"/>
      <c r="D23" s="74"/>
      <c r="E23" s="76"/>
      <c r="F23" s="75"/>
      <c r="G23" s="75"/>
      <c r="H23" s="75"/>
      <c r="I23" s="75"/>
      <c r="J23" s="75"/>
      <c r="K23" s="75"/>
      <c r="L23" s="75"/>
      <c r="M23" s="76"/>
      <c r="N23" s="76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7"/>
    </row>
    <row r="24" s="56" customFormat="1" customHeight="1" spans="2:40">
      <c r="B24" s="69"/>
      <c r="D24" s="74"/>
      <c r="E24" s="76"/>
      <c r="F24" s="75"/>
      <c r="G24" s="75"/>
      <c r="H24" s="75"/>
      <c r="I24" s="75"/>
      <c r="J24" s="75"/>
      <c r="K24" s="75"/>
      <c r="L24" s="75"/>
      <c r="M24" s="76"/>
      <c r="N24" s="76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7"/>
    </row>
    <row r="25" s="56" customFormat="1" customHeight="1" spans="2:40">
      <c r="B25" s="69"/>
      <c r="D25" s="74"/>
      <c r="E25" s="76"/>
      <c r="F25" s="75"/>
      <c r="G25" s="75"/>
      <c r="H25" s="75"/>
      <c r="I25" s="75"/>
      <c r="J25" s="75"/>
      <c r="K25" s="75"/>
      <c r="L25" s="75"/>
      <c r="M25" s="76"/>
      <c r="N25" s="76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7"/>
    </row>
    <row r="26" s="56" customFormat="1" customHeight="1" spans="2:40">
      <c r="B26" s="69"/>
      <c r="D26" s="74"/>
      <c r="E26" s="76"/>
      <c r="F26" s="77"/>
      <c r="L26" s="76"/>
      <c r="M26" s="76"/>
      <c r="N26" s="76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7"/>
    </row>
    <row r="27" s="56" customFormat="1" customHeight="1" spans="2:40">
      <c r="B27" s="69"/>
      <c r="D27" s="74"/>
      <c r="E27" s="76"/>
      <c r="F27" s="77"/>
      <c r="L27" s="76"/>
      <c r="M27" s="76"/>
      <c r="N27" s="76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7"/>
    </row>
    <row r="28" s="56" customFormat="1" customHeight="1" spans="2:40">
      <c r="B28" s="69"/>
      <c r="D28" s="74"/>
      <c r="E28" s="76"/>
      <c r="F28" s="77"/>
      <c r="G28" s="77"/>
      <c r="H28" s="77"/>
      <c r="I28" s="77"/>
      <c r="J28" s="77"/>
      <c r="K28" s="77"/>
      <c r="L28" s="76"/>
      <c r="M28" s="76"/>
      <c r="N28" s="76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7"/>
    </row>
    <row r="29" s="56" customFormat="1" customHeight="1" spans="2:40">
      <c r="B29" s="69"/>
      <c r="D29" s="74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7"/>
    </row>
    <row r="30" s="56" customFormat="1" customHeight="1" spans="2:40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96"/>
    </row>
    <row r="31" s="57" customFormat="1" customHeight="1"/>
    <row r="33" ht="19" customHeight="1" spans="2:40">
      <c r="B33" s="67"/>
      <c r="C33" s="80">
        <v>2</v>
      </c>
      <c r="D33" s="80"/>
      <c r="E33" s="80"/>
      <c r="F33" s="81" t="s">
        <v>6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94"/>
    </row>
    <row r="34" ht="19" customHeight="1" spans="2:40">
      <c r="B34" s="69"/>
      <c r="C34" s="70"/>
      <c r="D34" s="70"/>
      <c r="E34" s="70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95"/>
    </row>
    <row r="35" ht="19" customHeight="1" spans="2:40">
      <c r="B35" s="69"/>
      <c r="C35" s="70"/>
      <c r="D35" s="70"/>
      <c r="E35" s="70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95"/>
    </row>
    <row r="36" ht="19" customHeight="1" spans="2:40">
      <c r="B36" s="69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94"/>
      <c r="U36" s="57"/>
      <c r="V36" s="67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94"/>
      <c r="AN36" s="95"/>
    </row>
    <row r="37" ht="20" customHeight="1" spans="2:40">
      <c r="B37" s="69"/>
      <c r="C37" s="69"/>
      <c r="D37" s="83" t="s">
        <v>7</v>
      </c>
      <c r="E37" s="83"/>
      <c r="F37" s="83"/>
      <c r="G37" s="83"/>
      <c r="H37" s="83"/>
      <c r="I37" s="83"/>
      <c r="J37" s="83" t="s">
        <v>8</v>
      </c>
      <c r="K37" s="83"/>
      <c r="L37" s="83"/>
      <c r="M37" s="83" t="s">
        <v>9</v>
      </c>
      <c r="N37" s="83"/>
      <c r="O37" s="83"/>
      <c r="P37" s="83" t="s">
        <v>10</v>
      </c>
      <c r="Q37" s="83"/>
      <c r="R37" s="83"/>
      <c r="S37" s="83"/>
      <c r="T37" s="95"/>
      <c r="U37" s="57"/>
      <c r="V37" s="69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95"/>
      <c r="AN37" s="95"/>
    </row>
    <row r="38" ht="20" customHeight="1" spans="2:40">
      <c r="B38" s="84"/>
      <c r="C38" s="69"/>
      <c r="D38" s="83" t="str">
        <f>'汇总+数据分析+图'!K28</f>
        <v>数的认识</v>
      </c>
      <c r="E38" s="83"/>
      <c r="F38" s="83"/>
      <c r="G38" s="83"/>
      <c r="H38" s="83"/>
      <c r="I38" s="83"/>
      <c r="J38" s="83">
        <f>'汇总+数据分析+图'!O28</f>
        <v>6</v>
      </c>
      <c r="K38" s="83"/>
      <c r="L38" s="83"/>
      <c r="M38" s="83">
        <f>'汇总+数据分析+图'!P28</f>
        <v>6</v>
      </c>
      <c r="N38" s="83"/>
      <c r="O38" s="83"/>
      <c r="P38" s="83" t="str">
        <f>'汇总+数据分析+图'!Q28</f>
        <v>优秀</v>
      </c>
      <c r="Q38" s="83"/>
      <c r="R38" s="83"/>
      <c r="S38" s="83"/>
      <c r="T38" s="95"/>
      <c r="U38" s="57"/>
      <c r="V38" s="69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95"/>
      <c r="AN38" s="95"/>
    </row>
    <row r="39" ht="20" customHeight="1" spans="2:40">
      <c r="B39" s="84"/>
      <c r="C39" s="69"/>
      <c r="D39" s="83" t="str">
        <f>'汇总+数据分析+图'!K29</f>
        <v>数的运算</v>
      </c>
      <c r="E39" s="83"/>
      <c r="F39" s="83"/>
      <c r="G39" s="83"/>
      <c r="H39" s="83"/>
      <c r="I39" s="83"/>
      <c r="J39" s="83">
        <f>'汇总+数据分析+图'!O29</f>
        <v>34</v>
      </c>
      <c r="K39" s="83"/>
      <c r="L39" s="83"/>
      <c r="M39" s="83">
        <f>'汇总+数据分析+图'!P29</f>
        <v>30</v>
      </c>
      <c r="N39" s="83"/>
      <c r="O39" s="83"/>
      <c r="P39" s="83" t="str">
        <f>'汇总+数据分析+图'!Q29</f>
        <v>良好</v>
      </c>
      <c r="Q39" s="83"/>
      <c r="R39" s="83"/>
      <c r="S39" s="83"/>
      <c r="T39" s="95"/>
      <c r="U39" s="57"/>
      <c r="V39" s="69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95"/>
      <c r="AN39" s="95"/>
    </row>
    <row r="40" ht="20" customHeight="1" spans="2:40">
      <c r="B40" s="84"/>
      <c r="C40" s="69"/>
      <c r="D40" s="83" t="str">
        <f>'汇总+数据分析+图'!K30</f>
        <v>比和比例</v>
      </c>
      <c r="E40" s="83"/>
      <c r="F40" s="83"/>
      <c r="G40" s="83"/>
      <c r="H40" s="83"/>
      <c r="I40" s="83"/>
      <c r="J40" s="83">
        <f>'汇总+数据分析+图'!O30</f>
        <v>6</v>
      </c>
      <c r="K40" s="83"/>
      <c r="L40" s="83"/>
      <c r="M40" s="83">
        <f>'汇总+数据分析+图'!P30</f>
        <v>6</v>
      </c>
      <c r="N40" s="83"/>
      <c r="O40" s="83"/>
      <c r="P40" s="83" t="str">
        <f>'汇总+数据分析+图'!Q30</f>
        <v>优秀</v>
      </c>
      <c r="Q40" s="83"/>
      <c r="R40" s="83"/>
      <c r="S40" s="83"/>
      <c r="T40" s="95"/>
      <c r="U40" s="57"/>
      <c r="V40" s="69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95"/>
      <c r="AN40" s="95"/>
    </row>
    <row r="41" ht="20" customHeight="1" spans="2:40">
      <c r="B41" s="84"/>
      <c r="C41" s="69"/>
      <c r="D41" s="83" t="str">
        <f>'汇总+数据分析+图'!K31</f>
        <v>数学思考</v>
      </c>
      <c r="E41" s="83"/>
      <c r="F41" s="83"/>
      <c r="G41" s="83"/>
      <c r="H41" s="83"/>
      <c r="I41" s="83"/>
      <c r="J41" s="83">
        <f>'汇总+数据分析+图'!O31</f>
        <v>2</v>
      </c>
      <c r="K41" s="83"/>
      <c r="L41" s="83"/>
      <c r="M41" s="83">
        <f>'汇总+数据分析+图'!P31</f>
        <v>2</v>
      </c>
      <c r="N41" s="83"/>
      <c r="O41" s="83"/>
      <c r="P41" s="83" t="str">
        <f>'汇总+数据分析+图'!Q31</f>
        <v>优秀</v>
      </c>
      <c r="Q41" s="83"/>
      <c r="R41" s="83"/>
      <c r="S41" s="83"/>
      <c r="T41" s="95"/>
      <c r="U41" s="57"/>
      <c r="V41" s="69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95"/>
      <c r="AN41" s="95"/>
    </row>
    <row r="42" ht="20" customHeight="1" spans="2:40">
      <c r="B42" s="84"/>
      <c r="C42" s="69"/>
      <c r="D42" s="83" t="str">
        <f>'汇总+数据分析+图'!K32</f>
        <v>图像与几何</v>
      </c>
      <c r="E42" s="83"/>
      <c r="F42" s="83"/>
      <c r="G42" s="83"/>
      <c r="H42" s="83"/>
      <c r="I42" s="83"/>
      <c r="J42" s="83">
        <f>'汇总+数据分析+图'!O32</f>
        <v>18</v>
      </c>
      <c r="K42" s="83"/>
      <c r="L42" s="83"/>
      <c r="M42" s="83">
        <f>'汇总+数据分析+图'!P32</f>
        <v>15</v>
      </c>
      <c r="N42" s="83"/>
      <c r="O42" s="83"/>
      <c r="P42" s="83" t="str">
        <f>'汇总+数据分析+图'!Q32</f>
        <v>良好</v>
      </c>
      <c r="Q42" s="83"/>
      <c r="R42" s="83"/>
      <c r="S42" s="83"/>
      <c r="T42" s="95"/>
      <c r="U42" s="57"/>
      <c r="V42" s="69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95"/>
      <c r="AN42" s="95"/>
    </row>
    <row r="43" ht="20" customHeight="1" spans="2:40">
      <c r="B43" s="84"/>
      <c r="C43" s="69"/>
      <c r="D43" s="83" t="str">
        <f>'汇总+数据分析+图'!K33</f>
        <v>式和方程</v>
      </c>
      <c r="E43" s="83"/>
      <c r="F43" s="83"/>
      <c r="G43" s="83"/>
      <c r="H43" s="83"/>
      <c r="I43" s="83"/>
      <c r="J43" s="83">
        <f>'汇总+数据分析+图'!O33</f>
        <v>26</v>
      </c>
      <c r="K43" s="83"/>
      <c r="L43" s="83"/>
      <c r="M43" s="83">
        <f>'汇总+数据分析+图'!P33</f>
        <v>13</v>
      </c>
      <c r="N43" s="83"/>
      <c r="O43" s="83"/>
      <c r="P43" s="83" t="str">
        <f>'汇总+数据分析+图'!Q33</f>
        <v>待提高</v>
      </c>
      <c r="Q43" s="83"/>
      <c r="R43" s="83"/>
      <c r="S43" s="83"/>
      <c r="T43" s="95"/>
      <c r="U43" s="57"/>
      <c r="V43" s="69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95"/>
      <c r="AN43" s="95"/>
    </row>
    <row r="44" ht="20" customHeight="1" spans="2:40">
      <c r="B44" s="84"/>
      <c r="C44" s="69"/>
      <c r="D44" s="83" t="str">
        <f>'汇总+数据分析+图'!K34</f>
        <v>综合运用</v>
      </c>
      <c r="E44" s="83"/>
      <c r="F44" s="83"/>
      <c r="G44" s="83"/>
      <c r="H44" s="83"/>
      <c r="I44" s="83"/>
      <c r="J44" s="83">
        <f>'汇总+数据分析+图'!O34</f>
        <v>8</v>
      </c>
      <c r="K44" s="83"/>
      <c r="L44" s="83"/>
      <c r="M44" s="83">
        <f>'汇总+数据分析+图'!P34</f>
        <v>4</v>
      </c>
      <c r="N44" s="83"/>
      <c r="O44" s="83"/>
      <c r="P44" s="83" t="str">
        <f>'汇总+数据分析+图'!Q34</f>
        <v>待提高</v>
      </c>
      <c r="Q44" s="83"/>
      <c r="R44" s="83"/>
      <c r="S44" s="83"/>
      <c r="T44" s="95"/>
      <c r="U44" s="57"/>
      <c r="V44" s="69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95"/>
      <c r="AN44" s="95"/>
    </row>
    <row r="45" ht="20" customHeight="1" spans="2:40">
      <c r="B45" s="84"/>
      <c r="C45" s="69"/>
      <c r="D45" s="83" t="str">
        <f>'汇总+数据分析+图'!K35</f>
        <v>合计</v>
      </c>
      <c r="E45" s="83"/>
      <c r="F45" s="83"/>
      <c r="G45" s="83"/>
      <c r="H45" s="83"/>
      <c r="I45" s="83"/>
      <c r="J45" s="83">
        <f>'汇总+数据分析+图'!O35</f>
        <v>100</v>
      </c>
      <c r="K45" s="83"/>
      <c r="L45" s="83"/>
      <c r="M45" s="83">
        <f>'汇总+数据分析+图'!P35</f>
        <v>76</v>
      </c>
      <c r="N45" s="83"/>
      <c r="O45" s="83"/>
      <c r="P45" s="83" t="str">
        <f>'汇总+数据分析+图'!Q35</f>
        <v>良好</v>
      </c>
      <c r="Q45" s="83"/>
      <c r="R45" s="83"/>
      <c r="S45" s="83"/>
      <c r="T45" s="95"/>
      <c r="U45" s="57"/>
      <c r="V45" s="69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95"/>
      <c r="AN45" s="95"/>
    </row>
    <row r="46" ht="19" customHeight="1" spans="1:41">
      <c r="A46" s="57"/>
      <c r="B46" s="84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96"/>
      <c r="U46" s="57"/>
      <c r="V46" s="78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96"/>
      <c r="AN46" s="95"/>
      <c r="AO46" s="57"/>
    </row>
    <row r="47" ht="19" customHeight="1" spans="2:40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96"/>
    </row>
    <row r="48" customFormat="1" customHeight="1" spans="2:40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</row>
    <row r="49" customFormat="1" customHeight="1" spans="2:40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</row>
    <row r="50" customFormat="1" customHeight="1" spans="2:40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</row>
    <row r="51" s="58" customFormat="1" customHeight="1" spans="2:40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</row>
    <row r="52" customHeight="1" spans="2:40">
      <c r="B52" s="67"/>
      <c r="C52" s="80">
        <v>3</v>
      </c>
      <c r="D52" s="80"/>
      <c r="E52" s="80"/>
      <c r="F52" s="81" t="s">
        <v>11</v>
      </c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94"/>
    </row>
    <row r="53" customHeight="1" spans="2:40">
      <c r="B53" s="69"/>
      <c r="C53" s="70"/>
      <c r="D53" s="70"/>
      <c r="E53" s="70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95"/>
    </row>
    <row r="54" customHeight="1" spans="2:40">
      <c r="B54" s="69"/>
      <c r="C54" s="70"/>
      <c r="D54" s="70"/>
      <c r="E54" s="70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95"/>
    </row>
    <row r="55" ht="20" customHeight="1" spans="2:40">
      <c r="B55" s="69"/>
      <c r="C55" s="67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94"/>
      <c r="U55" s="57"/>
      <c r="V55" s="67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94"/>
      <c r="AN55" s="95"/>
    </row>
    <row r="56" ht="19" customHeight="1" spans="2:40">
      <c r="B56" s="69"/>
      <c r="C56" s="69"/>
      <c r="D56" s="83" t="str">
        <f>'汇总+数据分析+图'!K17</f>
        <v>核心能力</v>
      </c>
      <c r="E56" s="83"/>
      <c r="F56" s="83"/>
      <c r="G56" s="83"/>
      <c r="H56" s="83"/>
      <c r="I56" s="83"/>
      <c r="J56" s="83" t="s">
        <v>8</v>
      </c>
      <c r="K56" s="83"/>
      <c r="L56" s="83"/>
      <c r="M56" s="83" t="s">
        <v>9</v>
      </c>
      <c r="N56" s="83"/>
      <c r="O56" s="83"/>
      <c r="P56" s="83" t="s">
        <v>10</v>
      </c>
      <c r="Q56" s="83"/>
      <c r="R56" s="83"/>
      <c r="S56" s="83"/>
      <c r="T56" s="95"/>
      <c r="U56" s="57"/>
      <c r="V56" s="69"/>
      <c r="AM56" s="95"/>
      <c r="AN56" s="95"/>
    </row>
    <row r="57" ht="19" customHeight="1" spans="2:40">
      <c r="B57" s="69"/>
      <c r="C57" s="69"/>
      <c r="D57" s="85" t="str">
        <f>'汇总+数据分析+图'!K18</f>
        <v>基础知识</v>
      </c>
      <c r="E57" s="86"/>
      <c r="F57" s="86"/>
      <c r="G57" s="86"/>
      <c r="H57" s="86"/>
      <c r="I57" s="93"/>
      <c r="J57" s="83">
        <f>'汇总+数据分析+图'!O18</f>
        <v>12</v>
      </c>
      <c r="K57" s="83"/>
      <c r="L57" s="83"/>
      <c r="M57" s="83">
        <f>'汇总+数据分析+图'!P18</f>
        <v>8</v>
      </c>
      <c r="N57" s="83"/>
      <c r="O57" s="83"/>
      <c r="P57" s="83" t="str">
        <f>'汇总+数据分析+图'!Q18</f>
        <v>合格</v>
      </c>
      <c r="Q57" s="83"/>
      <c r="R57" s="83"/>
      <c r="S57" s="83"/>
      <c r="T57" s="95"/>
      <c r="U57" s="57"/>
      <c r="V57" s="69"/>
      <c r="AM57" s="95"/>
      <c r="AN57" s="95"/>
    </row>
    <row r="58" ht="19" customHeight="1" spans="2:40">
      <c r="B58" s="69"/>
      <c r="C58" s="69"/>
      <c r="D58" s="85" t="str">
        <f>'汇总+数据分析+图'!K19</f>
        <v>基础运算</v>
      </c>
      <c r="E58" s="86"/>
      <c r="F58" s="86"/>
      <c r="G58" s="86"/>
      <c r="H58" s="86"/>
      <c r="I58" s="93"/>
      <c r="J58" s="83">
        <f>'汇总+数据分析+图'!O19</f>
        <v>18</v>
      </c>
      <c r="K58" s="83"/>
      <c r="L58" s="83"/>
      <c r="M58" s="83">
        <f>'汇总+数据分析+图'!P19</f>
        <v>18</v>
      </c>
      <c r="N58" s="83"/>
      <c r="O58" s="83"/>
      <c r="P58" s="83" t="str">
        <f>'汇总+数据分析+图'!Q19</f>
        <v>优秀</v>
      </c>
      <c r="Q58" s="83"/>
      <c r="R58" s="83"/>
      <c r="S58" s="83"/>
      <c r="T58" s="95"/>
      <c r="U58" s="57"/>
      <c r="V58" s="69"/>
      <c r="AM58" s="95"/>
      <c r="AN58" s="95"/>
    </row>
    <row r="59" ht="19" customHeight="1" spans="2:40">
      <c r="B59" s="69"/>
      <c r="C59" s="69"/>
      <c r="D59" s="85" t="str">
        <f>'汇总+数据分析+图'!K20</f>
        <v>综合运算</v>
      </c>
      <c r="E59" s="86"/>
      <c r="F59" s="86"/>
      <c r="G59" s="86"/>
      <c r="H59" s="86"/>
      <c r="I59" s="93"/>
      <c r="J59" s="83">
        <f>'汇总+数据分析+图'!O20</f>
        <v>36</v>
      </c>
      <c r="K59" s="83"/>
      <c r="L59" s="83"/>
      <c r="M59" s="83">
        <f>'汇总+数据分析+图'!P20</f>
        <v>28</v>
      </c>
      <c r="N59" s="83"/>
      <c r="O59" s="83"/>
      <c r="P59" s="83" t="str">
        <f>'汇总+数据分析+图'!Q20</f>
        <v>良好</v>
      </c>
      <c r="Q59" s="83"/>
      <c r="R59" s="83"/>
      <c r="S59" s="83"/>
      <c r="T59" s="95"/>
      <c r="U59" s="57"/>
      <c r="V59" s="69"/>
      <c r="AM59" s="95"/>
      <c r="AN59" s="95"/>
    </row>
    <row r="60" ht="19" customHeight="1" spans="2:40">
      <c r="B60" s="69"/>
      <c r="C60" s="69"/>
      <c r="D60" s="85" t="str">
        <f>'汇总+数据分析+图'!K21</f>
        <v>分析判断</v>
      </c>
      <c r="E60" s="86"/>
      <c r="F60" s="86"/>
      <c r="G60" s="86"/>
      <c r="H60" s="86"/>
      <c r="I60" s="93"/>
      <c r="J60" s="83">
        <f>'汇总+数据分析+图'!O21</f>
        <v>8</v>
      </c>
      <c r="K60" s="83"/>
      <c r="L60" s="83"/>
      <c r="M60" s="83">
        <f>'汇总+数据分析+图'!P21</f>
        <v>8</v>
      </c>
      <c r="N60" s="83"/>
      <c r="O60" s="83"/>
      <c r="P60" s="83" t="str">
        <f>'汇总+数据分析+图'!Q21</f>
        <v>优秀</v>
      </c>
      <c r="Q60" s="83"/>
      <c r="R60" s="83"/>
      <c r="S60" s="83"/>
      <c r="T60" s="95"/>
      <c r="U60" s="57"/>
      <c r="V60" s="69"/>
      <c r="AM60" s="95"/>
      <c r="AN60" s="95"/>
    </row>
    <row r="61" ht="19" customHeight="1" spans="2:40">
      <c r="B61" s="69"/>
      <c r="C61" s="69"/>
      <c r="D61" s="85" t="str">
        <f>'汇总+数据分析+图'!K22</f>
        <v>阅读理解</v>
      </c>
      <c r="E61" s="86"/>
      <c r="F61" s="86"/>
      <c r="G61" s="86"/>
      <c r="H61" s="86"/>
      <c r="I61" s="93"/>
      <c r="J61" s="83">
        <f>'汇总+数据分析+图'!O22</f>
        <v>24</v>
      </c>
      <c r="K61" s="83"/>
      <c r="L61" s="83"/>
      <c r="M61" s="83">
        <f>'汇总+数据分析+图'!P22</f>
        <v>12</v>
      </c>
      <c r="N61" s="83"/>
      <c r="O61" s="83"/>
      <c r="P61" s="83" t="str">
        <f>'汇总+数据分析+图'!Q22</f>
        <v>待提高</v>
      </c>
      <c r="Q61" s="83"/>
      <c r="R61" s="83"/>
      <c r="S61" s="83"/>
      <c r="T61" s="95"/>
      <c r="U61" s="57"/>
      <c r="V61" s="69"/>
      <c r="AM61" s="95"/>
      <c r="AN61" s="95"/>
    </row>
    <row r="62" ht="19" customHeight="1" spans="2:40">
      <c r="B62" s="69"/>
      <c r="C62" s="69"/>
      <c r="D62" s="85" t="str">
        <f>'汇总+数据分析+图'!K23</f>
        <v>综合运用</v>
      </c>
      <c r="E62" s="86"/>
      <c r="F62" s="86"/>
      <c r="G62" s="86"/>
      <c r="H62" s="86"/>
      <c r="I62" s="93"/>
      <c r="J62" s="83">
        <f>'汇总+数据分析+图'!O23</f>
        <v>2</v>
      </c>
      <c r="K62" s="83"/>
      <c r="L62" s="83"/>
      <c r="M62" s="83">
        <f>'汇总+数据分析+图'!P23</f>
        <v>2</v>
      </c>
      <c r="N62" s="83"/>
      <c r="O62" s="83"/>
      <c r="P62" s="83" t="str">
        <f>'汇总+数据分析+图'!Q23</f>
        <v>优秀</v>
      </c>
      <c r="Q62" s="83"/>
      <c r="R62" s="83"/>
      <c r="S62" s="83"/>
      <c r="T62" s="95"/>
      <c r="U62" s="57"/>
      <c r="V62" s="69"/>
      <c r="AM62" s="95"/>
      <c r="AN62" s="95"/>
    </row>
    <row r="63" ht="19" customHeight="1" spans="2:40">
      <c r="B63" s="69"/>
      <c r="C63" s="69"/>
      <c r="D63" s="85" t="str">
        <f>'汇总+数据分析+图'!K24</f>
        <v>合计</v>
      </c>
      <c r="E63" s="86"/>
      <c r="F63" s="86"/>
      <c r="G63" s="86"/>
      <c r="H63" s="86"/>
      <c r="I63" s="93"/>
      <c r="J63" s="83">
        <f>'汇总+数据分析+图'!O24</f>
        <v>100</v>
      </c>
      <c r="K63" s="83"/>
      <c r="L63" s="83"/>
      <c r="M63" s="83">
        <f>'汇总+数据分析+图'!P24</f>
        <v>76</v>
      </c>
      <c r="N63" s="83"/>
      <c r="O63" s="83"/>
      <c r="P63" s="83" t="str">
        <f>'汇总+数据分析+图'!Q24</f>
        <v>良好</v>
      </c>
      <c r="Q63" s="83"/>
      <c r="R63" s="83"/>
      <c r="S63" s="83"/>
      <c r="T63" s="95"/>
      <c r="U63" s="57"/>
      <c r="V63" s="69"/>
      <c r="AM63" s="95"/>
      <c r="AN63" s="95"/>
    </row>
    <row r="64" ht="20" customHeight="1" spans="2:40">
      <c r="B64" s="69"/>
      <c r="C64" s="78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96"/>
      <c r="U64" s="57"/>
      <c r="V64" s="78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96"/>
      <c r="AN64" s="95"/>
    </row>
    <row r="65" ht="20" customHeight="1" spans="2:40">
      <c r="B65" s="78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96"/>
    </row>
    <row r="66" s="58" customFormat="1" customHeight="1" spans="2:40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</row>
    <row r="67" s="56" customFormat="1" customHeight="1" spans="2:40">
      <c r="B67" s="67"/>
      <c r="C67" s="80">
        <v>4</v>
      </c>
      <c r="D67" s="80"/>
      <c r="E67" s="80"/>
      <c r="F67" s="81" t="s">
        <v>12</v>
      </c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94"/>
    </row>
    <row r="68" s="56" customFormat="1" customHeight="1" spans="2:40">
      <c r="B68" s="69"/>
      <c r="C68" s="72"/>
      <c r="D68" s="72"/>
      <c r="E68" s="72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95"/>
    </row>
    <row r="69" s="56" customFormat="1" customHeight="1" spans="2:40">
      <c r="B69" s="69"/>
      <c r="C69" s="72"/>
      <c r="D69" s="72"/>
      <c r="E69" s="72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95"/>
    </row>
    <row r="70" s="59" customFormat="1" ht="11" customHeight="1" spans="2:40">
      <c r="B70" s="100"/>
      <c r="C70" s="101" t="str">
        <f>'汇总+数据分析+图'!A26&amp;'汇总+数据分析+图'!A27</f>
        <v>题目总量：21</v>
      </c>
      <c r="D70" s="102"/>
      <c r="E70" s="102"/>
      <c r="F70" s="102"/>
      <c r="G70" s="102"/>
      <c r="H70" s="102"/>
      <c r="I70" s="102"/>
      <c r="J70" s="102"/>
      <c r="K70" s="114"/>
      <c r="L70" s="102" t="str">
        <f>'汇总+数据分析+图'!B26&amp;'汇总+数据分析+图'!B27</f>
        <v>试卷总分：100</v>
      </c>
      <c r="M70" s="102"/>
      <c r="N70" s="102"/>
      <c r="O70" s="102"/>
      <c r="P70" s="102"/>
      <c r="Q70" s="102"/>
      <c r="R70" s="102"/>
      <c r="S70" s="102"/>
      <c r="T70" s="102"/>
      <c r="U70" s="114"/>
      <c r="V70" s="102" t="str">
        <f>'汇总+数据分析+图'!I25&amp;'汇总+数据分析+图'!I26</f>
        <v>学生得分：76</v>
      </c>
      <c r="W70" s="102"/>
      <c r="X70" s="102"/>
      <c r="Y70" s="102"/>
      <c r="Z70" s="102"/>
      <c r="AA70" s="102"/>
      <c r="AB70" s="102"/>
      <c r="AC70" s="114"/>
      <c r="AD70" s="122" t="str">
        <f>'汇总+数据分析+图'!D26&amp;TEXT('汇总+数据分析+图'!D27*1.25,"0.0")</f>
        <v>本卷平均得分：87.8</v>
      </c>
      <c r="AE70" s="122"/>
      <c r="AF70" s="122"/>
      <c r="AG70" s="122"/>
      <c r="AH70" s="122"/>
      <c r="AI70" s="122"/>
      <c r="AJ70" s="122"/>
      <c r="AK70" s="122"/>
      <c r="AL70" s="122"/>
      <c r="AM70" s="126"/>
      <c r="AN70" s="127"/>
    </row>
    <row r="71" s="59" customFormat="1" ht="11" customHeight="1" spans="2:40">
      <c r="B71" s="100"/>
      <c r="C71" s="103"/>
      <c r="D71" s="104"/>
      <c r="E71" s="104"/>
      <c r="F71" s="104"/>
      <c r="G71" s="104"/>
      <c r="H71" s="104"/>
      <c r="I71" s="104"/>
      <c r="J71" s="104"/>
      <c r="K71" s="115"/>
      <c r="L71" s="104"/>
      <c r="M71" s="104"/>
      <c r="N71" s="104"/>
      <c r="O71" s="104"/>
      <c r="P71" s="104"/>
      <c r="Q71" s="104"/>
      <c r="R71" s="104"/>
      <c r="S71" s="104"/>
      <c r="T71" s="104"/>
      <c r="U71" s="115"/>
      <c r="V71" s="104"/>
      <c r="W71" s="104"/>
      <c r="X71" s="104"/>
      <c r="Y71" s="104"/>
      <c r="Z71" s="104"/>
      <c r="AA71" s="104"/>
      <c r="AB71" s="104"/>
      <c r="AC71" s="115"/>
      <c r="AD71" s="123"/>
      <c r="AE71" s="123"/>
      <c r="AF71" s="123"/>
      <c r="AG71" s="123"/>
      <c r="AH71" s="123"/>
      <c r="AI71" s="123"/>
      <c r="AJ71" s="123"/>
      <c r="AK71" s="123"/>
      <c r="AL71" s="123"/>
      <c r="AM71" s="128"/>
      <c r="AN71" s="127"/>
    </row>
    <row r="72" s="59" customFormat="1" ht="7" customHeight="1" spans="2:40">
      <c r="B72" s="100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27"/>
    </row>
    <row r="73" s="60" customFormat="1" ht="16.5" spans="2:40">
      <c r="B73" s="106"/>
      <c r="C73" s="107" t="s">
        <v>13</v>
      </c>
      <c r="D73" s="108"/>
      <c r="E73" s="108"/>
      <c r="F73" s="108"/>
      <c r="G73" s="108"/>
      <c r="H73" s="108" t="s">
        <v>14</v>
      </c>
      <c r="I73" s="108"/>
      <c r="J73" s="108"/>
      <c r="K73" s="116"/>
      <c r="L73" s="108" t="s">
        <v>9</v>
      </c>
      <c r="M73" s="108"/>
      <c r="N73" s="108"/>
      <c r="O73" s="116"/>
      <c r="P73" s="117" t="s">
        <v>15</v>
      </c>
      <c r="Q73" s="117"/>
      <c r="R73" s="117"/>
      <c r="S73" s="117"/>
      <c r="T73" s="117"/>
      <c r="U73" s="117"/>
      <c r="V73" s="116"/>
      <c r="W73" s="108" t="s">
        <v>16</v>
      </c>
      <c r="X73" s="108"/>
      <c r="Y73" s="108"/>
      <c r="Z73" s="108"/>
      <c r="AA73" s="108"/>
      <c r="AB73" s="116"/>
      <c r="AC73" s="108" t="s">
        <v>17</v>
      </c>
      <c r="AD73" s="108"/>
      <c r="AE73" s="108"/>
      <c r="AF73" s="108"/>
      <c r="AG73" s="108"/>
      <c r="AH73" s="108"/>
      <c r="AI73" s="108"/>
      <c r="AJ73" s="108"/>
      <c r="AK73" s="108"/>
      <c r="AL73" s="108"/>
      <c r="AM73" s="129"/>
      <c r="AN73" s="130"/>
    </row>
    <row r="74" s="60" customFormat="1" ht="16.5" spans="2:40">
      <c r="B74" s="106"/>
      <c r="C74" s="109">
        <f>双向细目表!A3</f>
        <v>1</v>
      </c>
      <c r="D74" s="110"/>
      <c r="E74" s="110"/>
      <c r="F74" s="110"/>
      <c r="G74" s="110"/>
      <c r="H74" s="110">
        <f>'汇总+数据分析+图'!B4</f>
        <v>2</v>
      </c>
      <c r="I74" s="110"/>
      <c r="J74" s="110"/>
      <c r="K74" s="118"/>
      <c r="L74" s="110">
        <f>学生成绩录入!D11</f>
        <v>2</v>
      </c>
      <c r="M74" s="110"/>
      <c r="N74" s="110"/>
      <c r="O74" s="118"/>
      <c r="P74" s="119">
        <f>双向细目表!D3</f>
        <v>0.8</v>
      </c>
      <c r="Q74" s="119"/>
      <c r="R74" s="119"/>
      <c r="S74" s="119"/>
      <c r="T74" s="119"/>
      <c r="U74" s="119"/>
      <c r="V74" s="118"/>
      <c r="W74" s="110" t="str">
        <f>双向细目表!E3</f>
        <v>基础题</v>
      </c>
      <c r="X74" s="110"/>
      <c r="Y74" s="110"/>
      <c r="Z74" s="110"/>
      <c r="AA74" s="110"/>
      <c r="AB74" s="118"/>
      <c r="AC74" s="110" t="str">
        <f>双向细目表!C3</f>
        <v>比与分数
除法的关系</v>
      </c>
      <c r="AD74" s="110"/>
      <c r="AE74" s="110"/>
      <c r="AF74" s="110"/>
      <c r="AG74" s="110"/>
      <c r="AH74" s="110"/>
      <c r="AI74" s="110"/>
      <c r="AJ74" s="110"/>
      <c r="AK74" s="110"/>
      <c r="AL74" s="110"/>
      <c r="AM74" s="131"/>
      <c r="AN74" s="130"/>
    </row>
    <row r="75" s="60" customFormat="1" ht="16.5" spans="2:40">
      <c r="B75" s="106"/>
      <c r="C75" s="109">
        <f>双向细目表!A4</f>
        <v>2</v>
      </c>
      <c r="D75" s="110"/>
      <c r="E75" s="110"/>
      <c r="F75" s="110"/>
      <c r="G75" s="110"/>
      <c r="H75" s="110">
        <f>'汇总+数据分析+图'!B5</f>
        <v>2</v>
      </c>
      <c r="I75" s="110"/>
      <c r="J75" s="110"/>
      <c r="K75" s="118"/>
      <c r="L75" s="110">
        <f>学生成绩录入!D12</f>
        <v>2</v>
      </c>
      <c r="M75" s="110"/>
      <c r="N75" s="110"/>
      <c r="O75" s="118"/>
      <c r="P75" s="119">
        <f>双向细目表!D4</f>
        <v>0.9</v>
      </c>
      <c r="Q75" s="119"/>
      <c r="R75" s="119"/>
      <c r="S75" s="119"/>
      <c r="T75" s="119"/>
      <c r="U75" s="119"/>
      <c r="V75" s="118"/>
      <c r="W75" s="110" t="str">
        <f>双向细目表!E4</f>
        <v>基础题</v>
      </c>
      <c r="X75" s="110"/>
      <c r="Y75" s="110"/>
      <c r="Z75" s="110"/>
      <c r="AA75" s="110"/>
      <c r="AB75" s="118"/>
      <c r="AC75" s="110" t="str">
        <f>双向细目表!C4</f>
        <v>数的改写</v>
      </c>
      <c r="AD75" s="110"/>
      <c r="AE75" s="110"/>
      <c r="AF75" s="110"/>
      <c r="AG75" s="110"/>
      <c r="AH75" s="110"/>
      <c r="AI75" s="110"/>
      <c r="AJ75" s="110"/>
      <c r="AK75" s="110"/>
      <c r="AL75" s="110"/>
      <c r="AM75" s="131"/>
      <c r="AN75" s="130"/>
    </row>
    <row r="76" s="60" customFormat="1" ht="16.5" spans="2:40">
      <c r="B76" s="106"/>
      <c r="C76" s="109">
        <f>双向细目表!A5</f>
        <v>3</v>
      </c>
      <c r="D76" s="110"/>
      <c r="E76" s="110"/>
      <c r="F76" s="110"/>
      <c r="G76" s="110"/>
      <c r="H76" s="110">
        <f>'汇总+数据分析+图'!B6</f>
        <v>2</v>
      </c>
      <c r="I76" s="110"/>
      <c r="J76" s="110"/>
      <c r="K76" s="118"/>
      <c r="L76" s="110">
        <f>学生成绩录入!D13</f>
        <v>2</v>
      </c>
      <c r="M76" s="110"/>
      <c r="N76" s="110"/>
      <c r="O76" s="118"/>
      <c r="P76" s="119">
        <f>双向细目表!D5</f>
        <v>0.9</v>
      </c>
      <c r="Q76" s="119"/>
      <c r="R76" s="119"/>
      <c r="S76" s="119"/>
      <c r="T76" s="119"/>
      <c r="U76" s="119"/>
      <c r="V76" s="118"/>
      <c r="W76" s="110" t="str">
        <f>双向细目表!E5</f>
        <v>基础题</v>
      </c>
      <c r="X76" s="110"/>
      <c r="Y76" s="110"/>
      <c r="Z76" s="110"/>
      <c r="AA76" s="110"/>
      <c r="AB76" s="118"/>
      <c r="AC76" s="110" t="str">
        <f>双向细目表!C5</f>
        <v>比例尺的应用</v>
      </c>
      <c r="AD76" s="110"/>
      <c r="AE76" s="110"/>
      <c r="AF76" s="110"/>
      <c r="AG76" s="110"/>
      <c r="AH76" s="110"/>
      <c r="AI76" s="110"/>
      <c r="AJ76" s="110"/>
      <c r="AK76" s="110"/>
      <c r="AL76" s="110"/>
      <c r="AM76" s="131"/>
      <c r="AN76" s="130"/>
    </row>
    <row r="77" s="60" customFormat="1" ht="16.5" spans="2:40">
      <c r="B77" s="106"/>
      <c r="C77" s="109">
        <f>双向细目表!A6</f>
        <v>4</v>
      </c>
      <c r="D77" s="110"/>
      <c r="E77" s="110"/>
      <c r="F77" s="110"/>
      <c r="G77" s="110"/>
      <c r="H77" s="110">
        <f>'汇总+数据分析+图'!B7</f>
        <v>2</v>
      </c>
      <c r="I77" s="110"/>
      <c r="J77" s="110"/>
      <c r="K77" s="118"/>
      <c r="L77" s="110">
        <f>学生成绩录入!D14</f>
        <v>2</v>
      </c>
      <c r="M77" s="110"/>
      <c r="N77" s="110"/>
      <c r="O77" s="118"/>
      <c r="P77" s="119">
        <f>双向细目表!D6</f>
        <v>0.8</v>
      </c>
      <c r="Q77" s="119"/>
      <c r="R77" s="119"/>
      <c r="S77" s="119"/>
      <c r="T77" s="119"/>
      <c r="U77" s="119"/>
      <c r="V77" s="118"/>
      <c r="W77" s="110" t="str">
        <f>双向细目表!E6</f>
        <v>基础题</v>
      </c>
      <c r="X77" s="110"/>
      <c r="Y77" s="110"/>
      <c r="Z77" s="110"/>
      <c r="AA77" s="110"/>
      <c r="AB77" s="118"/>
      <c r="AC77" s="110" t="str">
        <f>双向细目表!C6</f>
        <v>圆柱的周长</v>
      </c>
      <c r="AD77" s="110"/>
      <c r="AE77" s="110"/>
      <c r="AF77" s="110"/>
      <c r="AG77" s="110"/>
      <c r="AH77" s="110"/>
      <c r="AI77" s="110"/>
      <c r="AJ77" s="110"/>
      <c r="AK77" s="110"/>
      <c r="AL77" s="110"/>
      <c r="AM77" s="131"/>
      <c r="AN77" s="130"/>
    </row>
    <row r="78" s="60" customFormat="1" ht="16.5" spans="2:40">
      <c r="B78" s="106"/>
      <c r="C78" s="109">
        <f>双向细目表!A7</f>
        <v>5</v>
      </c>
      <c r="D78" s="110"/>
      <c r="E78" s="110"/>
      <c r="F78" s="110"/>
      <c r="G78" s="110"/>
      <c r="H78" s="110">
        <f>'汇总+数据分析+图'!B8</f>
        <v>2</v>
      </c>
      <c r="I78" s="110"/>
      <c r="J78" s="110"/>
      <c r="K78" s="118"/>
      <c r="L78" s="110">
        <f>学生成绩录入!D15</f>
        <v>2</v>
      </c>
      <c r="M78" s="110"/>
      <c r="N78" s="110"/>
      <c r="O78" s="118"/>
      <c r="P78" s="119">
        <f>双向细目表!D7</f>
        <v>0.8</v>
      </c>
      <c r="Q78" s="119"/>
      <c r="R78" s="119"/>
      <c r="S78" s="119"/>
      <c r="T78" s="119"/>
      <c r="U78" s="119"/>
      <c r="V78" s="118"/>
      <c r="W78" s="110" t="str">
        <f>双向细目表!E7</f>
        <v>基础题</v>
      </c>
      <c r="X78" s="110"/>
      <c r="Y78" s="110"/>
      <c r="Z78" s="110"/>
      <c r="AA78" s="110"/>
      <c r="AB78" s="118"/>
      <c r="AC78" s="110" t="str">
        <f>双向细目表!C7</f>
        <v>长方体正方体体积</v>
      </c>
      <c r="AD78" s="110"/>
      <c r="AE78" s="110"/>
      <c r="AF78" s="110"/>
      <c r="AG78" s="110"/>
      <c r="AH78" s="110"/>
      <c r="AI78" s="110"/>
      <c r="AJ78" s="110"/>
      <c r="AK78" s="110"/>
      <c r="AL78" s="110"/>
      <c r="AM78" s="131"/>
      <c r="AN78" s="130"/>
    </row>
    <row r="79" s="60" customFormat="1" ht="16.5" spans="2:40">
      <c r="B79" s="106"/>
      <c r="C79" s="109">
        <f>双向细目表!A8</f>
        <v>6</v>
      </c>
      <c r="D79" s="110"/>
      <c r="E79" s="110"/>
      <c r="F79" s="110"/>
      <c r="G79" s="110"/>
      <c r="H79" s="110">
        <f>'汇总+数据分析+图'!B9</f>
        <v>2</v>
      </c>
      <c r="I79" s="110"/>
      <c r="J79" s="110"/>
      <c r="K79" s="118"/>
      <c r="L79" s="110">
        <f>学生成绩录入!D16</f>
        <v>2</v>
      </c>
      <c r="M79" s="110"/>
      <c r="N79" s="110"/>
      <c r="O79" s="118"/>
      <c r="P79" s="119">
        <f>双向细目表!D8</f>
        <v>0.55</v>
      </c>
      <c r="Q79" s="119"/>
      <c r="R79" s="119"/>
      <c r="S79" s="119"/>
      <c r="T79" s="119"/>
      <c r="U79" s="119"/>
      <c r="V79" s="118"/>
      <c r="W79" s="110" t="str">
        <f>双向细目表!E8</f>
        <v>中档题</v>
      </c>
      <c r="X79" s="110"/>
      <c r="Y79" s="110"/>
      <c r="Z79" s="110"/>
      <c r="AA79" s="110"/>
      <c r="AB79" s="118"/>
      <c r="AC79" s="110" t="str">
        <f>双向细目表!C8</f>
        <v>简单周期找规律</v>
      </c>
      <c r="AD79" s="110"/>
      <c r="AE79" s="110"/>
      <c r="AF79" s="110"/>
      <c r="AG79" s="110"/>
      <c r="AH79" s="110"/>
      <c r="AI79" s="110"/>
      <c r="AJ79" s="110"/>
      <c r="AK79" s="110"/>
      <c r="AL79" s="110"/>
      <c r="AM79" s="131"/>
      <c r="AN79" s="130"/>
    </row>
    <row r="80" s="60" customFormat="1" ht="16.5" spans="2:40">
      <c r="B80" s="106"/>
      <c r="C80" s="109">
        <f>双向细目表!A9</f>
        <v>7</v>
      </c>
      <c r="D80" s="110"/>
      <c r="E80" s="110"/>
      <c r="F80" s="110"/>
      <c r="G80" s="110"/>
      <c r="H80" s="110">
        <f>'汇总+数据分析+图'!B10</f>
        <v>2</v>
      </c>
      <c r="I80" s="110"/>
      <c r="J80" s="110"/>
      <c r="K80" s="118"/>
      <c r="L80" s="110">
        <f>学生成绩录入!D17</f>
        <v>2</v>
      </c>
      <c r="M80" s="110"/>
      <c r="N80" s="110"/>
      <c r="O80" s="118"/>
      <c r="P80" s="119">
        <f>双向细目表!D9</f>
        <v>0.7</v>
      </c>
      <c r="Q80" s="119"/>
      <c r="R80" s="119"/>
      <c r="S80" s="119"/>
      <c r="T80" s="119"/>
      <c r="U80" s="119"/>
      <c r="V80" s="118"/>
      <c r="W80" s="110" t="str">
        <f>双向细目表!E9</f>
        <v>基础题</v>
      </c>
      <c r="X80" s="110"/>
      <c r="Y80" s="110"/>
      <c r="Z80" s="110"/>
      <c r="AA80" s="110"/>
      <c r="AB80" s="118"/>
      <c r="AC80" s="110" t="str">
        <f>双向细目表!C9</f>
        <v>比的意义</v>
      </c>
      <c r="AD80" s="110"/>
      <c r="AE80" s="110"/>
      <c r="AF80" s="110"/>
      <c r="AG80" s="110"/>
      <c r="AH80" s="110"/>
      <c r="AI80" s="110"/>
      <c r="AJ80" s="110"/>
      <c r="AK80" s="110"/>
      <c r="AL80" s="110"/>
      <c r="AM80" s="131"/>
      <c r="AN80" s="130"/>
    </row>
    <row r="81" s="60" customFormat="1" ht="16.5" spans="2:40">
      <c r="B81" s="106"/>
      <c r="C81" s="109">
        <f>双向细目表!A10</f>
        <v>8</v>
      </c>
      <c r="D81" s="110"/>
      <c r="E81" s="110"/>
      <c r="F81" s="110"/>
      <c r="G81" s="110"/>
      <c r="H81" s="110">
        <f>'汇总+数据分析+图'!B11</f>
        <v>2</v>
      </c>
      <c r="I81" s="110"/>
      <c r="J81" s="110"/>
      <c r="K81" s="118"/>
      <c r="L81" s="110">
        <f>学生成绩录入!D18</f>
        <v>2</v>
      </c>
      <c r="M81" s="110"/>
      <c r="N81" s="110"/>
      <c r="O81" s="118"/>
      <c r="P81" s="119">
        <f>双向细目表!D10</f>
        <v>0.8</v>
      </c>
      <c r="Q81" s="119"/>
      <c r="R81" s="119"/>
      <c r="S81" s="119"/>
      <c r="T81" s="119"/>
      <c r="U81" s="119"/>
      <c r="V81" s="118"/>
      <c r="W81" s="110" t="str">
        <f>双向细目表!E10</f>
        <v>基础题</v>
      </c>
      <c r="X81" s="110"/>
      <c r="Y81" s="110"/>
      <c r="Z81" s="110"/>
      <c r="AA81" s="110"/>
      <c r="AB81" s="118"/>
      <c r="AC81" s="110" t="str">
        <f>双向细目表!C10</f>
        <v>最简分数</v>
      </c>
      <c r="AD81" s="110"/>
      <c r="AE81" s="110"/>
      <c r="AF81" s="110"/>
      <c r="AG81" s="110"/>
      <c r="AH81" s="110"/>
      <c r="AI81" s="110"/>
      <c r="AJ81" s="110"/>
      <c r="AK81" s="110"/>
      <c r="AL81" s="110"/>
      <c r="AM81" s="131"/>
      <c r="AN81" s="130"/>
    </row>
    <row r="82" s="60" customFormat="1" ht="16.5" spans="2:40">
      <c r="B82" s="106"/>
      <c r="C82" s="109">
        <f>双向细目表!A11</f>
        <v>9</v>
      </c>
      <c r="D82" s="110"/>
      <c r="E82" s="110"/>
      <c r="F82" s="110"/>
      <c r="G82" s="110"/>
      <c r="H82" s="110">
        <f>'汇总+数据分析+图'!B12</f>
        <v>2</v>
      </c>
      <c r="I82" s="110"/>
      <c r="J82" s="110"/>
      <c r="K82" s="118"/>
      <c r="L82" s="110">
        <f>学生成绩录入!D19</f>
        <v>2</v>
      </c>
      <c r="M82" s="110"/>
      <c r="N82" s="110"/>
      <c r="O82" s="118"/>
      <c r="P82" s="119">
        <f>双向细目表!D11</f>
        <v>0.8</v>
      </c>
      <c r="Q82" s="119"/>
      <c r="R82" s="119"/>
      <c r="S82" s="119"/>
      <c r="T82" s="119"/>
      <c r="U82" s="119"/>
      <c r="V82" s="118"/>
      <c r="W82" s="110" t="str">
        <f>双向细目表!E11</f>
        <v>基础题</v>
      </c>
      <c r="X82" s="110"/>
      <c r="Y82" s="110"/>
      <c r="Z82" s="110"/>
      <c r="AA82" s="110"/>
      <c r="AB82" s="118"/>
      <c r="AC82" s="110" t="str">
        <f>双向细目表!C11</f>
        <v>分数大小比较</v>
      </c>
      <c r="AD82" s="110"/>
      <c r="AE82" s="110"/>
      <c r="AF82" s="110"/>
      <c r="AG82" s="110"/>
      <c r="AH82" s="110"/>
      <c r="AI82" s="110"/>
      <c r="AJ82" s="110"/>
      <c r="AK82" s="110"/>
      <c r="AL82" s="110"/>
      <c r="AM82" s="131"/>
      <c r="AN82" s="130"/>
    </row>
    <row r="83" s="60" customFormat="1" ht="16.5" spans="2:40">
      <c r="B83" s="106"/>
      <c r="C83" s="109">
        <f>双向细目表!A12</f>
        <v>10</v>
      </c>
      <c r="D83" s="110"/>
      <c r="E83" s="110"/>
      <c r="F83" s="110"/>
      <c r="G83" s="110"/>
      <c r="H83" s="110">
        <f>'汇总+数据分析+图'!B13</f>
        <v>2</v>
      </c>
      <c r="I83" s="110"/>
      <c r="J83" s="110"/>
      <c r="K83" s="118"/>
      <c r="L83" s="110">
        <f>学生成绩录入!D20</f>
        <v>2</v>
      </c>
      <c r="M83" s="110"/>
      <c r="N83" s="110"/>
      <c r="O83" s="118"/>
      <c r="P83" s="119">
        <f>双向细目表!D12</f>
        <v>0.7</v>
      </c>
      <c r="Q83" s="119"/>
      <c r="R83" s="119"/>
      <c r="S83" s="119"/>
      <c r="T83" s="119"/>
      <c r="U83" s="119"/>
      <c r="V83" s="118"/>
      <c r="W83" s="110" t="str">
        <f>双向细目表!E12</f>
        <v>中档题</v>
      </c>
      <c r="X83" s="110"/>
      <c r="Y83" s="110"/>
      <c r="Z83" s="110"/>
      <c r="AA83" s="110"/>
      <c r="AB83" s="118"/>
      <c r="AC83" s="110" t="str">
        <f>双向细目表!C12</f>
        <v>有理数的乘方</v>
      </c>
      <c r="AD83" s="110"/>
      <c r="AE83" s="110"/>
      <c r="AF83" s="110"/>
      <c r="AG83" s="110"/>
      <c r="AH83" s="110"/>
      <c r="AI83" s="110"/>
      <c r="AJ83" s="110"/>
      <c r="AK83" s="110"/>
      <c r="AL83" s="110"/>
      <c r="AM83" s="131"/>
      <c r="AN83" s="130"/>
    </row>
    <row r="84" s="60" customFormat="1" ht="16.5" spans="2:40">
      <c r="B84" s="106"/>
      <c r="C84" s="109">
        <f>双向细目表!A13</f>
        <v>11</v>
      </c>
      <c r="D84" s="110"/>
      <c r="E84" s="110"/>
      <c r="F84" s="110"/>
      <c r="G84" s="110"/>
      <c r="H84" s="110">
        <f>'汇总+数据分析+图'!B14</f>
        <v>2</v>
      </c>
      <c r="I84" s="110"/>
      <c r="J84" s="110"/>
      <c r="K84" s="118"/>
      <c r="L84" s="110">
        <f>学生成绩录入!D21</f>
        <v>12</v>
      </c>
      <c r="M84" s="110"/>
      <c r="N84" s="110"/>
      <c r="O84" s="118"/>
      <c r="P84" s="119">
        <f>双向细目表!D13</f>
        <v>0.8</v>
      </c>
      <c r="Q84" s="119"/>
      <c r="R84" s="119"/>
      <c r="S84" s="119"/>
      <c r="T84" s="119"/>
      <c r="U84" s="119"/>
      <c r="V84" s="118"/>
      <c r="W84" s="110" t="str">
        <f>双向细目表!E13</f>
        <v>基础题</v>
      </c>
      <c r="X84" s="110"/>
      <c r="Y84" s="110"/>
      <c r="Z84" s="110"/>
      <c r="AA84" s="110"/>
      <c r="AB84" s="118"/>
      <c r="AC84" s="110" t="str">
        <f>双向细目表!C13</f>
        <v>面积比较大小</v>
      </c>
      <c r="AD84" s="110"/>
      <c r="AE84" s="110"/>
      <c r="AF84" s="110"/>
      <c r="AG84" s="110"/>
      <c r="AH84" s="110"/>
      <c r="AI84" s="110"/>
      <c r="AJ84" s="110"/>
      <c r="AK84" s="110"/>
      <c r="AL84" s="110"/>
      <c r="AM84" s="131"/>
      <c r="AN84" s="130"/>
    </row>
    <row r="85" s="60" customFormat="1" ht="16.5" spans="2:40">
      <c r="B85" s="106"/>
      <c r="C85" s="109">
        <f>双向细目表!A14</f>
        <v>12</v>
      </c>
      <c r="D85" s="110"/>
      <c r="E85" s="110"/>
      <c r="F85" s="110"/>
      <c r="G85" s="110"/>
      <c r="H85" s="110">
        <f>'汇总+数据分析+图'!B15</f>
        <v>2</v>
      </c>
      <c r="I85" s="110"/>
      <c r="J85" s="110"/>
      <c r="K85" s="118"/>
      <c r="L85" s="110">
        <f>学生成绩录入!D22</f>
        <v>10</v>
      </c>
      <c r="M85" s="110"/>
      <c r="N85" s="110"/>
      <c r="O85" s="118"/>
      <c r="P85" s="119">
        <f>双向细目表!D14</f>
        <v>0.8</v>
      </c>
      <c r="Q85" s="119"/>
      <c r="R85" s="119"/>
      <c r="S85" s="119"/>
      <c r="T85" s="119"/>
      <c r="U85" s="119"/>
      <c r="V85" s="118"/>
      <c r="W85" s="110" t="str">
        <f>双向细目表!E14</f>
        <v>基础题</v>
      </c>
      <c r="X85" s="110"/>
      <c r="Y85" s="110"/>
      <c r="Z85" s="110"/>
      <c r="AA85" s="110"/>
      <c r="AB85" s="118"/>
      <c r="AC85" s="110" t="str">
        <f>双向细目表!C14</f>
        <v>三角形的度数</v>
      </c>
      <c r="AD85" s="110"/>
      <c r="AE85" s="110"/>
      <c r="AF85" s="110"/>
      <c r="AG85" s="110"/>
      <c r="AH85" s="110"/>
      <c r="AI85" s="110"/>
      <c r="AJ85" s="110"/>
      <c r="AK85" s="110"/>
      <c r="AL85" s="110"/>
      <c r="AM85" s="131"/>
      <c r="AN85" s="130"/>
    </row>
    <row r="86" s="60" customFormat="1" ht="16.5" spans="2:40">
      <c r="B86" s="106"/>
      <c r="C86" s="109">
        <f>双向细目表!A15</f>
        <v>13</v>
      </c>
      <c r="D86" s="110"/>
      <c r="E86" s="110"/>
      <c r="F86" s="110"/>
      <c r="G86" s="110"/>
      <c r="H86" s="110">
        <f>'汇总+数据分析+图'!B16</f>
        <v>12</v>
      </c>
      <c r="I86" s="110"/>
      <c r="J86" s="110"/>
      <c r="K86" s="118"/>
      <c r="L86" s="110">
        <f>学生成绩录入!D23</f>
        <v>5</v>
      </c>
      <c r="M86" s="110"/>
      <c r="N86" s="110"/>
      <c r="O86" s="118"/>
      <c r="P86" s="119">
        <f>双向细目表!D15</f>
        <v>0.75</v>
      </c>
      <c r="Q86" s="119"/>
      <c r="R86" s="119"/>
      <c r="S86" s="119"/>
      <c r="T86" s="119"/>
      <c r="U86" s="119"/>
      <c r="V86" s="118"/>
      <c r="W86" s="110" t="str">
        <f>双向细目表!E15</f>
        <v>基础题</v>
      </c>
      <c r="X86" s="110"/>
      <c r="Y86" s="110"/>
      <c r="Z86" s="110"/>
      <c r="AA86" s="110"/>
      <c r="AB86" s="118"/>
      <c r="AC86" s="110" t="str">
        <f>双向细目表!C15</f>
        <v>计算</v>
      </c>
      <c r="AD86" s="110"/>
      <c r="AE86" s="110"/>
      <c r="AF86" s="110"/>
      <c r="AG86" s="110"/>
      <c r="AH86" s="110"/>
      <c r="AI86" s="110"/>
      <c r="AJ86" s="110"/>
      <c r="AK86" s="110"/>
      <c r="AL86" s="110"/>
      <c r="AM86" s="131"/>
      <c r="AN86" s="130"/>
    </row>
    <row r="87" s="60" customFormat="1" ht="16.5" spans="2:40">
      <c r="B87" s="106"/>
      <c r="C87" s="109">
        <f>双向细目表!A16</f>
        <v>14</v>
      </c>
      <c r="D87" s="110"/>
      <c r="E87" s="110"/>
      <c r="F87" s="110"/>
      <c r="G87" s="110"/>
      <c r="H87" s="110">
        <f>'汇总+数据分析+图'!B17</f>
        <v>10</v>
      </c>
      <c r="I87" s="110"/>
      <c r="J87" s="110"/>
      <c r="K87" s="118"/>
      <c r="L87" s="110">
        <f>学生成绩录入!D24</f>
        <v>6</v>
      </c>
      <c r="M87" s="110"/>
      <c r="N87" s="110"/>
      <c r="O87" s="118"/>
      <c r="P87" s="119">
        <f>双向细目表!D16</f>
        <v>0.4</v>
      </c>
      <c r="Q87" s="119"/>
      <c r="R87" s="119"/>
      <c r="S87" s="119"/>
      <c r="T87" s="119"/>
      <c r="U87" s="119"/>
      <c r="V87" s="118"/>
      <c r="W87" s="110" t="str">
        <f>双向细目表!E16</f>
        <v>较难题</v>
      </c>
      <c r="X87" s="110"/>
      <c r="Y87" s="110"/>
      <c r="Z87" s="110"/>
      <c r="AA87" s="110"/>
      <c r="AB87" s="118"/>
      <c r="AC87" s="110" t="str">
        <f>双向细目表!C16</f>
        <v>计算</v>
      </c>
      <c r="AD87" s="110"/>
      <c r="AE87" s="110"/>
      <c r="AF87" s="110"/>
      <c r="AG87" s="110"/>
      <c r="AH87" s="110"/>
      <c r="AI87" s="110"/>
      <c r="AJ87" s="110"/>
      <c r="AK87" s="110"/>
      <c r="AL87" s="110"/>
      <c r="AM87" s="131"/>
      <c r="AN87" s="130"/>
    </row>
    <row r="88" s="60" customFormat="1" ht="16.5" spans="2:40">
      <c r="B88" s="106"/>
      <c r="C88" s="109">
        <f>双向细目表!A17</f>
        <v>15</v>
      </c>
      <c r="D88" s="110"/>
      <c r="E88" s="110"/>
      <c r="F88" s="110"/>
      <c r="G88" s="110"/>
      <c r="H88" s="110">
        <f>'汇总+数据分析+图'!B18</f>
        <v>10</v>
      </c>
      <c r="I88" s="110"/>
      <c r="J88" s="110"/>
      <c r="K88" s="118"/>
      <c r="L88" s="110">
        <f>学生成绩录入!D25</f>
        <v>3</v>
      </c>
      <c r="M88" s="110"/>
      <c r="N88" s="110"/>
      <c r="O88" s="118"/>
      <c r="P88" s="119">
        <f>双向细目表!D17</f>
        <v>0.6</v>
      </c>
      <c r="Q88" s="119"/>
      <c r="R88" s="119"/>
      <c r="S88" s="119"/>
      <c r="T88" s="119"/>
      <c r="U88" s="119"/>
      <c r="V88" s="118"/>
      <c r="W88" s="110" t="str">
        <f>双向细目表!E17</f>
        <v>中档题</v>
      </c>
      <c r="X88" s="110"/>
      <c r="Y88" s="110"/>
      <c r="Z88" s="110"/>
      <c r="AA88" s="110"/>
      <c r="AB88" s="118"/>
      <c r="AC88" s="110" t="str">
        <f>双向细目表!C17</f>
        <v>分数四则运算</v>
      </c>
      <c r="AD88" s="110"/>
      <c r="AE88" s="110"/>
      <c r="AF88" s="110"/>
      <c r="AG88" s="110"/>
      <c r="AH88" s="110"/>
      <c r="AI88" s="110"/>
      <c r="AJ88" s="110"/>
      <c r="AK88" s="110"/>
      <c r="AL88" s="110"/>
      <c r="AM88" s="131"/>
      <c r="AN88" s="130"/>
    </row>
    <row r="89" s="60" customFormat="1" ht="16.5" spans="2:40">
      <c r="B89" s="106"/>
      <c r="C89" s="109">
        <f>双向细目表!A18</f>
        <v>16</v>
      </c>
      <c r="D89" s="110"/>
      <c r="E89" s="110"/>
      <c r="F89" s="110"/>
      <c r="G89" s="110"/>
      <c r="H89" s="110">
        <f>'汇总+数据分析+图'!B19</f>
        <v>6</v>
      </c>
      <c r="I89" s="110"/>
      <c r="J89" s="110"/>
      <c r="K89" s="118"/>
      <c r="L89" s="110">
        <f>学生成绩录入!D26</f>
        <v>4</v>
      </c>
      <c r="M89" s="110"/>
      <c r="N89" s="110"/>
      <c r="O89" s="118"/>
      <c r="P89" s="119">
        <f>双向细目表!D18</f>
        <v>0.9</v>
      </c>
      <c r="Q89" s="119"/>
      <c r="R89" s="119"/>
      <c r="S89" s="119"/>
      <c r="T89" s="119"/>
      <c r="U89" s="119"/>
      <c r="V89" s="118"/>
      <c r="W89" s="110" t="str">
        <f>双向细目表!E18</f>
        <v>基础题</v>
      </c>
      <c r="X89" s="110"/>
      <c r="Y89" s="110"/>
      <c r="Z89" s="110"/>
      <c r="AA89" s="110"/>
      <c r="AB89" s="118"/>
      <c r="AC89" s="110" t="str">
        <f>双向细目表!C18</f>
        <v>图像与计算</v>
      </c>
      <c r="AD89" s="110"/>
      <c r="AE89" s="110"/>
      <c r="AF89" s="110"/>
      <c r="AG89" s="110"/>
      <c r="AH89" s="110"/>
      <c r="AI89" s="110"/>
      <c r="AJ89" s="110"/>
      <c r="AK89" s="110"/>
      <c r="AL89" s="110"/>
      <c r="AM89" s="131"/>
      <c r="AN89" s="130"/>
    </row>
    <row r="90" s="60" customFormat="1" ht="16.5" spans="2:40">
      <c r="B90" s="106"/>
      <c r="C90" s="109">
        <f>双向细目表!A19</f>
        <v>17</v>
      </c>
      <c r="D90" s="110"/>
      <c r="E90" s="110"/>
      <c r="F90" s="110"/>
      <c r="G90" s="110"/>
      <c r="H90" s="110">
        <f>'汇总+数据分析+图'!B20</f>
        <v>6</v>
      </c>
      <c r="I90" s="110"/>
      <c r="J90" s="110"/>
      <c r="K90" s="118"/>
      <c r="L90" s="110">
        <f>学生成绩录入!D27</f>
        <v>4</v>
      </c>
      <c r="M90" s="110"/>
      <c r="N90" s="110"/>
      <c r="O90" s="118"/>
      <c r="P90" s="119">
        <f>双向细目表!D19</f>
        <v>0.4</v>
      </c>
      <c r="Q90" s="119"/>
      <c r="R90" s="119"/>
      <c r="S90" s="119"/>
      <c r="T90" s="119"/>
      <c r="U90" s="119"/>
      <c r="V90" s="118"/>
      <c r="W90" s="110" t="str">
        <f>双向细目表!E19</f>
        <v>较难题</v>
      </c>
      <c r="X90" s="110"/>
      <c r="Y90" s="110"/>
      <c r="Z90" s="110"/>
      <c r="AA90" s="110"/>
      <c r="AB90" s="118"/>
      <c r="AC90" s="110" t="str">
        <f>双向细目表!C19</f>
        <v>图像与计算</v>
      </c>
      <c r="AD90" s="110"/>
      <c r="AE90" s="110"/>
      <c r="AF90" s="110"/>
      <c r="AG90" s="110"/>
      <c r="AH90" s="110"/>
      <c r="AI90" s="110"/>
      <c r="AJ90" s="110"/>
      <c r="AK90" s="110"/>
      <c r="AL90" s="110"/>
      <c r="AM90" s="131"/>
      <c r="AN90" s="130"/>
    </row>
    <row r="91" s="60" customFormat="1" ht="16.5" spans="2:40">
      <c r="B91" s="106"/>
      <c r="C91" s="109">
        <f>双向细目表!A20</f>
        <v>18</v>
      </c>
      <c r="D91" s="110"/>
      <c r="E91" s="110"/>
      <c r="F91" s="110"/>
      <c r="G91" s="110"/>
      <c r="H91" s="110">
        <f>'汇总+数据分析+图'!B21</f>
        <v>8</v>
      </c>
      <c r="I91" s="110"/>
      <c r="J91" s="110"/>
      <c r="K91" s="118"/>
      <c r="L91" s="110">
        <f>学生成绩录入!D28</f>
        <v>4</v>
      </c>
      <c r="M91" s="110"/>
      <c r="N91" s="110"/>
      <c r="O91" s="118"/>
      <c r="P91" s="119">
        <f>双向细目表!D20</f>
        <v>0.6</v>
      </c>
      <c r="Q91" s="119"/>
      <c r="R91" s="119"/>
      <c r="S91" s="119"/>
      <c r="T91" s="119"/>
      <c r="U91" s="119"/>
      <c r="V91" s="118"/>
      <c r="W91" s="110" t="str">
        <f>双向细目表!E20</f>
        <v>中档题</v>
      </c>
      <c r="X91" s="110"/>
      <c r="Y91" s="110"/>
      <c r="Z91" s="110"/>
      <c r="AA91" s="110"/>
      <c r="AB91" s="118"/>
      <c r="AC91" s="110" t="str">
        <f>双向细目表!C20</f>
        <v>分数四则运算</v>
      </c>
      <c r="AD91" s="110"/>
      <c r="AE91" s="110"/>
      <c r="AF91" s="110"/>
      <c r="AG91" s="110"/>
      <c r="AH91" s="110"/>
      <c r="AI91" s="110"/>
      <c r="AJ91" s="110"/>
      <c r="AK91" s="110"/>
      <c r="AL91" s="110"/>
      <c r="AM91" s="131"/>
      <c r="AN91" s="130"/>
    </row>
    <row r="92" s="60" customFormat="1" ht="16.5" spans="2:40">
      <c r="B92" s="106"/>
      <c r="C92" s="109">
        <f>双向细目表!A21</f>
        <v>19</v>
      </c>
      <c r="D92" s="110"/>
      <c r="E92" s="110"/>
      <c r="F92" s="110"/>
      <c r="G92" s="110"/>
      <c r="H92" s="110">
        <f>'汇总+数据分析+图'!B22</f>
        <v>8</v>
      </c>
      <c r="I92" s="110"/>
      <c r="J92" s="110"/>
      <c r="K92" s="118"/>
      <c r="L92" s="110">
        <f>学生成绩录入!D29</f>
        <v>4</v>
      </c>
      <c r="M92" s="110"/>
      <c r="N92" s="110"/>
      <c r="O92" s="118"/>
      <c r="P92" s="119">
        <f>双向细目表!D21</f>
        <v>0.6</v>
      </c>
      <c r="Q92" s="119"/>
      <c r="R92" s="119"/>
      <c r="S92" s="119"/>
      <c r="T92" s="119"/>
      <c r="U92" s="119"/>
      <c r="V92" s="118"/>
      <c r="W92" s="110" t="str">
        <f>双向细目表!E21</f>
        <v>中档题</v>
      </c>
      <c r="X92" s="110"/>
      <c r="Y92" s="110"/>
      <c r="Z92" s="110"/>
      <c r="AA92" s="110"/>
      <c r="AB92" s="118"/>
      <c r="AC92" s="110" t="str">
        <f>双向细目表!C21</f>
        <v>行程问题</v>
      </c>
      <c r="AD92" s="110"/>
      <c r="AE92" s="110"/>
      <c r="AF92" s="110"/>
      <c r="AG92" s="110"/>
      <c r="AH92" s="110"/>
      <c r="AI92" s="110"/>
      <c r="AJ92" s="110"/>
      <c r="AK92" s="110"/>
      <c r="AL92" s="110"/>
      <c r="AM92" s="131"/>
      <c r="AN92" s="130"/>
    </row>
    <row r="93" s="60" customFormat="1" ht="16.5" spans="2:40">
      <c r="B93" s="106"/>
      <c r="C93" s="109">
        <f>双向细目表!A22</f>
        <v>20</v>
      </c>
      <c r="D93" s="110"/>
      <c r="E93" s="110"/>
      <c r="F93" s="110"/>
      <c r="G93" s="110"/>
      <c r="H93" s="110">
        <f>'汇总+数据分析+图'!B23</f>
        <v>8</v>
      </c>
      <c r="I93" s="110"/>
      <c r="J93" s="110"/>
      <c r="K93" s="118"/>
      <c r="L93" s="110">
        <f>学生成绩录入!D30</f>
        <v>76</v>
      </c>
      <c r="M93" s="110"/>
      <c r="N93" s="110"/>
      <c r="O93" s="118"/>
      <c r="P93" s="119">
        <f>双向细目表!D22</f>
        <v>0.6</v>
      </c>
      <c r="Q93" s="119"/>
      <c r="R93" s="119"/>
      <c r="S93" s="119"/>
      <c r="T93" s="119"/>
      <c r="U93" s="119"/>
      <c r="V93" s="118"/>
      <c r="W93" s="110" t="str">
        <f>双向细目表!E22</f>
        <v>中档题</v>
      </c>
      <c r="X93" s="110"/>
      <c r="Y93" s="110"/>
      <c r="Z93" s="110"/>
      <c r="AA93" s="110"/>
      <c r="AB93" s="118"/>
      <c r="AC93" s="110" t="str">
        <f>双向细目表!C22</f>
        <v>圆柱的特征</v>
      </c>
      <c r="AD93" s="110"/>
      <c r="AE93" s="110"/>
      <c r="AF93" s="110"/>
      <c r="AG93" s="110"/>
      <c r="AH93" s="110"/>
      <c r="AI93" s="110"/>
      <c r="AJ93" s="110"/>
      <c r="AK93" s="110"/>
      <c r="AL93" s="110"/>
      <c r="AM93" s="131"/>
      <c r="AN93" s="130"/>
    </row>
    <row r="94" s="60" customFormat="1" ht="16.5" spans="2:40">
      <c r="B94" s="106"/>
      <c r="C94" s="111">
        <f>双向细目表!A23</f>
        <v>21</v>
      </c>
      <c r="D94" s="112"/>
      <c r="E94" s="112"/>
      <c r="F94" s="112"/>
      <c r="G94" s="112"/>
      <c r="H94" s="112">
        <f>'汇总+数据分析+图'!B24</f>
        <v>8</v>
      </c>
      <c r="I94" s="112"/>
      <c r="J94" s="112"/>
      <c r="K94" s="120"/>
      <c r="L94" s="112">
        <f>学生成绩录入!D31</f>
        <v>0</v>
      </c>
      <c r="M94" s="112"/>
      <c r="N94" s="112"/>
      <c r="O94" s="120"/>
      <c r="P94" s="121">
        <f>双向细目表!D23</f>
        <v>0.55</v>
      </c>
      <c r="Q94" s="121"/>
      <c r="R94" s="121"/>
      <c r="S94" s="121"/>
      <c r="T94" s="121"/>
      <c r="U94" s="121"/>
      <c r="V94" s="120"/>
      <c r="W94" s="112" t="str">
        <f>双向细目表!E23</f>
        <v>较难题</v>
      </c>
      <c r="X94" s="112"/>
      <c r="Y94" s="112"/>
      <c r="Z94" s="112"/>
      <c r="AA94" s="112"/>
      <c r="AB94" s="120"/>
      <c r="AC94" s="112" t="str">
        <f>双向细目表!C23</f>
        <v>商品利润问题</v>
      </c>
      <c r="AD94" s="112"/>
      <c r="AE94" s="112"/>
      <c r="AF94" s="112"/>
      <c r="AG94" s="112"/>
      <c r="AH94" s="112"/>
      <c r="AI94" s="112"/>
      <c r="AJ94" s="112"/>
      <c r="AK94" s="112"/>
      <c r="AL94" s="112"/>
      <c r="AM94" s="132"/>
      <c r="AN94" s="130"/>
    </row>
    <row r="95" customHeight="1" spans="2:40">
      <c r="B95" s="78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96"/>
    </row>
    <row r="96" ht="10" customHeight="1" spans="27:39">
      <c r="AA96" s="124">
        <f>学生成绩录入!C6</f>
        <v>44214</v>
      </c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</row>
    <row r="97" ht="10" customHeight="1" spans="27:39"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</row>
    <row r="98" ht="10" customHeight="1" spans="27:39"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</row>
  </sheetData>
  <mergeCells count="224">
    <mergeCell ref="D37:I37"/>
    <mergeCell ref="J37:L37"/>
    <mergeCell ref="M37:O37"/>
    <mergeCell ref="P37:S37"/>
    <mergeCell ref="D38:I38"/>
    <mergeCell ref="J38:L38"/>
    <mergeCell ref="M38:O38"/>
    <mergeCell ref="P38:S38"/>
    <mergeCell ref="D39:I39"/>
    <mergeCell ref="J39:L39"/>
    <mergeCell ref="M39:O39"/>
    <mergeCell ref="P39:S39"/>
    <mergeCell ref="D40:I40"/>
    <mergeCell ref="J40:L40"/>
    <mergeCell ref="M40:O40"/>
    <mergeCell ref="P40:S40"/>
    <mergeCell ref="D41:I41"/>
    <mergeCell ref="J41:L41"/>
    <mergeCell ref="M41:O41"/>
    <mergeCell ref="P41:S41"/>
    <mergeCell ref="D42:I42"/>
    <mergeCell ref="J42:L42"/>
    <mergeCell ref="M42:O42"/>
    <mergeCell ref="P42:S42"/>
    <mergeCell ref="D43:I43"/>
    <mergeCell ref="J43:L43"/>
    <mergeCell ref="M43:O43"/>
    <mergeCell ref="P43:S43"/>
    <mergeCell ref="D44:I44"/>
    <mergeCell ref="J44:L44"/>
    <mergeCell ref="M44:O44"/>
    <mergeCell ref="P44:S44"/>
    <mergeCell ref="D45:I45"/>
    <mergeCell ref="J45:L45"/>
    <mergeCell ref="M45:O45"/>
    <mergeCell ref="P45:S45"/>
    <mergeCell ref="D56:I56"/>
    <mergeCell ref="J56:L56"/>
    <mergeCell ref="M56:O56"/>
    <mergeCell ref="P56:S56"/>
    <mergeCell ref="D57:I57"/>
    <mergeCell ref="J57:L57"/>
    <mergeCell ref="M57:O57"/>
    <mergeCell ref="P57:S57"/>
    <mergeCell ref="D58:I58"/>
    <mergeCell ref="J58:L58"/>
    <mergeCell ref="M58:O58"/>
    <mergeCell ref="P58:S58"/>
    <mergeCell ref="D59:I59"/>
    <mergeCell ref="J59:L59"/>
    <mergeCell ref="M59:O59"/>
    <mergeCell ref="P59:S59"/>
    <mergeCell ref="D60:I60"/>
    <mergeCell ref="J60:L60"/>
    <mergeCell ref="M60:O60"/>
    <mergeCell ref="P60:S60"/>
    <mergeCell ref="D61:I61"/>
    <mergeCell ref="J61:L61"/>
    <mergeCell ref="M61:O61"/>
    <mergeCell ref="P61:S61"/>
    <mergeCell ref="D62:I62"/>
    <mergeCell ref="J62:L62"/>
    <mergeCell ref="M62:O62"/>
    <mergeCell ref="P62:S62"/>
    <mergeCell ref="D63:I63"/>
    <mergeCell ref="J63:L63"/>
    <mergeCell ref="M63:O63"/>
    <mergeCell ref="P63:S63"/>
    <mergeCell ref="C73:G73"/>
    <mergeCell ref="H73:J73"/>
    <mergeCell ref="L73:N73"/>
    <mergeCell ref="P73:U73"/>
    <mergeCell ref="W73:AA73"/>
    <mergeCell ref="AC73:AM73"/>
    <mergeCell ref="C74:G74"/>
    <mergeCell ref="H74:J74"/>
    <mergeCell ref="L74:N74"/>
    <mergeCell ref="P74:U74"/>
    <mergeCell ref="W74:AA74"/>
    <mergeCell ref="AC74:AM74"/>
    <mergeCell ref="C75:G75"/>
    <mergeCell ref="H75:J75"/>
    <mergeCell ref="L75:N75"/>
    <mergeCell ref="P75:U75"/>
    <mergeCell ref="W75:AA75"/>
    <mergeCell ref="AC75:AM75"/>
    <mergeCell ref="C76:G76"/>
    <mergeCell ref="H76:J76"/>
    <mergeCell ref="L76:N76"/>
    <mergeCell ref="P76:U76"/>
    <mergeCell ref="W76:AA76"/>
    <mergeCell ref="AC76:AM76"/>
    <mergeCell ref="C77:G77"/>
    <mergeCell ref="H77:J77"/>
    <mergeCell ref="L77:N77"/>
    <mergeCell ref="P77:U77"/>
    <mergeCell ref="W77:AA77"/>
    <mergeCell ref="AC77:AM77"/>
    <mergeCell ref="C78:G78"/>
    <mergeCell ref="H78:J78"/>
    <mergeCell ref="L78:N78"/>
    <mergeCell ref="P78:U78"/>
    <mergeCell ref="W78:AA78"/>
    <mergeCell ref="AC78:AM78"/>
    <mergeCell ref="C79:G79"/>
    <mergeCell ref="H79:J79"/>
    <mergeCell ref="L79:N79"/>
    <mergeCell ref="P79:U79"/>
    <mergeCell ref="W79:AA79"/>
    <mergeCell ref="AC79:AM79"/>
    <mergeCell ref="C80:G80"/>
    <mergeCell ref="H80:J80"/>
    <mergeCell ref="L80:N80"/>
    <mergeCell ref="P80:U80"/>
    <mergeCell ref="W80:AA80"/>
    <mergeCell ref="AC80:AM80"/>
    <mergeCell ref="C81:G81"/>
    <mergeCell ref="H81:J81"/>
    <mergeCell ref="L81:N81"/>
    <mergeCell ref="P81:U81"/>
    <mergeCell ref="W81:AA81"/>
    <mergeCell ref="AC81:AM81"/>
    <mergeCell ref="C82:G82"/>
    <mergeCell ref="H82:J82"/>
    <mergeCell ref="L82:N82"/>
    <mergeCell ref="P82:U82"/>
    <mergeCell ref="W82:AA82"/>
    <mergeCell ref="AC82:AM82"/>
    <mergeCell ref="C83:G83"/>
    <mergeCell ref="H83:J83"/>
    <mergeCell ref="L83:N83"/>
    <mergeCell ref="P83:U83"/>
    <mergeCell ref="W83:AA83"/>
    <mergeCell ref="AC83:AM83"/>
    <mergeCell ref="C84:G84"/>
    <mergeCell ref="H84:J84"/>
    <mergeCell ref="L84:N84"/>
    <mergeCell ref="P84:U84"/>
    <mergeCell ref="W84:AA84"/>
    <mergeCell ref="AC84:AM84"/>
    <mergeCell ref="C85:G85"/>
    <mergeCell ref="H85:J85"/>
    <mergeCell ref="L85:N85"/>
    <mergeCell ref="P85:U85"/>
    <mergeCell ref="W85:AA85"/>
    <mergeCell ref="AC85:AM85"/>
    <mergeCell ref="C86:G86"/>
    <mergeCell ref="H86:J86"/>
    <mergeCell ref="L86:N86"/>
    <mergeCell ref="P86:U86"/>
    <mergeCell ref="W86:AA86"/>
    <mergeCell ref="AC86:AM86"/>
    <mergeCell ref="C87:G87"/>
    <mergeCell ref="H87:J87"/>
    <mergeCell ref="L87:N87"/>
    <mergeCell ref="P87:U87"/>
    <mergeCell ref="W87:AA87"/>
    <mergeCell ref="AC87:AM87"/>
    <mergeCell ref="C88:G88"/>
    <mergeCell ref="H88:J88"/>
    <mergeCell ref="L88:N88"/>
    <mergeCell ref="P88:U88"/>
    <mergeCell ref="W88:AA88"/>
    <mergeCell ref="AC88:AM88"/>
    <mergeCell ref="C89:G89"/>
    <mergeCell ref="H89:J89"/>
    <mergeCell ref="L89:N89"/>
    <mergeCell ref="P89:U89"/>
    <mergeCell ref="W89:AA89"/>
    <mergeCell ref="AC89:AM89"/>
    <mergeCell ref="C90:G90"/>
    <mergeCell ref="H90:J90"/>
    <mergeCell ref="L90:N90"/>
    <mergeCell ref="P90:U90"/>
    <mergeCell ref="W90:AA90"/>
    <mergeCell ref="AC90:AM90"/>
    <mergeCell ref="C91:G91"/>
    <mergeCell ref="H91:J91"/>
    <mergeCell ref="L91:N91"/>
    <mergeCell ref="P91:U91"/>
    <mergeCell ref="W91:AA91"/>
    <mergeCell ref="AC91:AM91"/>
    <mergeCell ref="C92:G92"/>
    <mergeCell ref="H92:J92"/>
    <mergeCell ref="L92:N92"/>
    <mergeCell ref="P92:U92"/>
    <mergeCell ref="W92:AA92"/>
    <mergeCell ref="AC92:AM92"/>
    <mergeCell ref="C93:G93"/>
    <mergeCell ref="H93:J93"/>
    <mergeCell ref="L93:N93"/>
    <mergeCell ref="P93:U93"/>
    <mergeCell ref="W93:AA93"/>
    <mergeCell ref="AC93:AM93"/>
    <mergeCell ref="C94:G94"/>
    <mergeCell ref="H94:J94"/>
    <mergeCell ref="L94:N94"/>
    <mergeCell ref="P94:U94"/>
    <mergeCell ref="W94:AA94"/>
    <mergeCell ref="AC94:AM94"/>
    <mergeCell ref="AA98:AM98"/>
    <mergeCell ref="C7:F8"/>
    <mergeCell ref="W7:Z8"/>
    <mergeCell ref="G7:K8"/>
    <mergeCell ref="Q7:U8"/>
    <mergeCell ref="AA7:AE8"/>
    <mergeCell ref="M7:P8"/>
    <mergeCell ref="AG7:AJ8"/>
    <mergeCell ref="AK7:AM8"/>
    <mergeCell ref="B4:AN6"/>
    <mergeCell ref="C13:E15"/>
    <mergeCell ref="F13:AM15"/>
    <mergeCell ref="C33:E35"/>
    <mergeCell ref="F33:AM35"/>
    <mergeCell ref="F19:L25"/>
    <mergeCell ref="C52:E54"/>
    <mergeCell ref="F52:AM54"/>
    <mergeCell ref="C67:E69"/>
    <mergeCell ref="F67:AM69"/>
    <mergeCell ref="V70:AB71"/>
    <mergeCell ref="C70:J71"/>
    <mergeCell ref="L70:T71"/>
    <mergeCell ref="AD70:AM71"/>
    <mergeCell ref="AA96:AM97"/>
  </mergeCells>
  <printOptions horizontalCentered="1"/>
  <pageMargins left="0.393055555555556" right="0.393055555555556" top="0.409027777777778" bottom="0.409027777777778" header="0.511805555555556" footer="0.511805555555556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0"/>
  <sheetViews>
    <sheetView topLeftCell="A19" workbookViewId="0">
      <selection activeCell="D22" sqref="D22"/>
    </sheetView>
  </sheetViews>
  <sheetFormatPr defaultColWidth="10.3833333333333" defaultRowHeight="19" customHeight="1" outlineLevelCol="3"/>
  <cols>
    <col min="1" max="4" width="13.375" style="45" customWidth="1"/>
    <col min="5" max="16377" width="10.3833333333333" style="46" customWidth="1"/>
    <col min="16378" max="16384" width="10.3833333333333" style="46"/>
  </cols>
  <sheetData>
    <row r="2" customHeight="1" spans="1:4">
      <c r="A2" s="47" t="s">
        <v>18</v>
      </c>
      <c r="B2" s="48"/>
      <c r="C2" s="49"/>
      <c r="D2" s="50"/>
    </row>
    <row r="3" customHeight="1" spans="1:4">
      <c r="A3" s="47" t="s">
        <v>19</v>
      </c>
      <c r="B3" s="48"/>
      <c r="C3" s="49" t="s">
        <v>20</v>
      </c>
      <c r="D3" s="50"/>
    </row>
    <row r="4" customHeight="1" spans="1:4">
      <c r="A4" s="47" t="s">
        <v>2</v>
      </c>
      <c r="B4" s="48"/>
      <c r="C4" s="49" t="s">
        <v>21</v>
      </c>
      <c r="D4" s="50"/>
    </row>
    <row r="5" customHeight="1" spans="1:4">
      <c r="A5" s="47" t="s">
        <v>3</v>
      </c>
      <c r="B5" s="48"/>
      <c r="C5" s="49" t="s">
        <v>22</v>
      </c>
      <c r="D5" s="50"/>
    </row>
    <row r="6" customHeight="1" spans="1:4">
      <c r="A6" s="47" t="s">
        <v>23</v>
      </c>
      <c r="B6" s="48"/>
      <c r="C6" s="51">
        <v>44214</v>
      </c>
      <c r="D6" s="52"/>
    </row>
    <row r="8" customHeight="1" spans="1:4">
      <c r="A8" s="10" t="s">
        <v>13</v>
      </c>
      <c r="B8" s="10" t="s">
        <v>14</v>
      </c>
      <c r="C8" s="10" t="s">
        <v>24</v>
      </c>
      <c r="D8" s="53" t="s">
        <v>25</v>
      </c>
    </row>
    <row r="9" customHeight="1" spans="1:4">
      <c r="A9" s="10">
        <v>1</v>
      </c>
      <c r="B9" s="10">
        <v>2</v>
      </c>
      <c r="C9" s="10" t="s">
        <v>26</v>
      </c>
      <c r="D9" s="53">
        <v>2</v>
      </c>
    </row>
    <row r="10" customHeight="1" spans="1:4">
      <c r="A10" s="10">
        <v>2</v>
      </c>
      <c r="B10" s="10">
        <v>2</v>
      </c>
      <c r="C10" s="10" t="s">
        <v>26</v>
      </c>
      <c r="D10" s="53">
        <v>2</v>
      </c>
    </row>
    <row r="11" customHeight="1" spans="1:4">
      <c r="A11" s="10">
        <v>3</v>
      </c>
      <c r="B11" s="10">
        <v>2</v>
      </c>
      <c r="C11" s="54" t="s">
        <v>26</v>
      </c>
      <c r="D11" s="53">
        <v>2</v>
      </c>
    </row>
    <row r="12" customHeight="1" spans="1:4">
      <c r="A12" s="10">
        <v>4</v>
      </c>
      <c r="B12" s="10">
        <v>2</v>
      </c>
      <c r="C12" s="54" t="s">
        <v>26</v>
      </c>
      <c r="D12" s="53">
        <v>2</v>
      </c>
    </row>
    <row r="13" customHeight="1" spans="1:4">
      <c r="A13" s="10">
        <v>5</v>
      </c>
      <c r="B13" s="10">
        <v>2</v>
      </c>
      <c r="C13" s="54" t="s">
        <v>26</v>
      </c>
      <c r="D13" s="53">
        <v>2</v>
      </c>
    </row>
    <row r="14" customHeight="1" spans="1:4">
      <c r="A14" s="10">
        <v>6</v>
      </c>
      <c r="B14" s="10">
        <v>2</v>
      </c>
      <c r="C14" s="54" t="s">
        <v>26</v>
      </c>
      <c r="D14" s="53">
        <v>2</v>
      </c>
    </row>
    <row r="15" customHeight="1" spans="1:4">
      <c r="A15" s="10">
        <v>7</v>
      </c>
      <c r="B15" s="10">
        <v>2</v>
      </c>
      <c r="C15" s="54" t="s">
        <v>27</v>
      </c>
      <c r="D15" s="53">
        <v>2</v>
      </c>
    </row>
    <row r="16" customHeight="1" spans="1:4">
      <c r="A16" s="10">
        <v>8</v>
      </c>
      <c r="B16" s="10">
        <v>2</v>
      </c>
      <c r="C16" s="54" t="s">
        <v>27</v>
      </c>
      <c r="D16" s="53">
        <v>2</v>
      </c>
    </row>
    <row r="17" customHeight="1" spans="1:4">
      <c r="A17" s="10">
        <v>9</v>
      </c>
      <c r="B17" s="10">
        <v>2</v>
      </c>
      <c r="C17" s="54" t="s">
        <v>27</v>
      </c>
      <c r="D17" s="53">
        <v>2</v>
      </c>
    </row>
    <row r="18" customHeight="1" spans="1:4">
      <c r="A18" s="10">
        <v>10</v>
      </c>
      <c r="B18" s="10">
        <v>2</v>
      </c>
      <c r="C18" s="54" t="s">
        <v>27</v>
      </c>
      <c r="D18" s="53">
        <v>2</v>
      </c>
    </row>
    <row r="19" customHeight="1" spans="1:4">
      <c r="A19" s="10">
        <v>11</v>
      </c>
      <c r="B19" s="10">
        <v>2</v>
      </c>
      <c r="C19" s="54" t="s">
        <v>27</v>
      </c>
      <c r="D19" s="53">
        <v>2</v>
      </c>
    </row>
    <row r="20" customHeight="1" spans="1:4">
      <c r="A20" s="10">
        <v>12</v>
      </c>
      <c r="B20" s="10">
        <v>2</v>
      </c>
      <c r="C20" s="54" t="s">
        <v>27</v>
      </c>
      <c r="D20" s="53">
        <v>2</v>
      </c>
    </row>
    <row r="21" customHeight="1" spans="1:4">
      <c r="A21" s="10">
        <v>13</v>
      </c>
      <c r="B21" s="10">
        <v>12</v>
      </c>
      <c r="C21" s="54" t="s">
        <v>28</v>
      </c>
      <c r="D21" s="53">
        <v>12</v>
      </c>
    </row>
    <row r="22" customHeight="1" spans="1:4">
      <c r="A22" s="10">
        <v>14</v>
      </c>
      <c r="B22" s="10">
        <v>10</v>
      </c>
      <c r="C22" s="54" t="s">
        <v>28</v>
      </c>
      <c r="D22" s="53">
        <v>10</v>
      </c>
    </row>
    <row r="23" customHeight="1" spans="1:4">
      <c r="A23" s="10">
        <v>15</v>
      </c>
      <c r="B23" s="10">
        <v>10</v>
      </c>
      <c r="C23" s="54" t="s">
        <v>28</v>
      </c>
      <c r="D23" s="53">
        <v>5</v>
      </c>
    </row>
    <row r="24" customHeight="1" spans="1:4">
      <c r="A24" s="10">
        <v>16</v>
      </c>
      <c r="B24" s="10">
        <v>6</v>
      </c>
      <c r="C24" s="54" t="s">
        <v>28</v>
      </c>
      <c r="D24" s="53">
        <v>6</v>
      </c>
    </row>
    <row r="25" customHeight="1" spans="1:4">
      <c r="A25" s="10">
        <v>17</v>
      </c>
      <c r="B25" s="10">
        <v>6</v>
      </c>
      <c r="C25" s="54" t="s">
        <v>28</v>
      </c>
      <c r="D25" s="53">
        <v>3</v>
      </c>
    </row>
    <row r="26" customHeight="1" spans="1:4">
      <c r="A26" s="10">
        <v>18</v>
      </c>
      <c r="B26" s="10">
        <v>8</v>
      </c>
      <c r="C26" s="54" t="s">
        <v>28</v>
      </c>
      <c r="D26" s="53">
        <v>4</v>
      </c>
    </row>
    <row r="27" customHeight="1" spans="1:4">
      <c r="A27" s="10">
        <v>19</v>
      </c>
      <c r="B27" s="10">
        <v>8</v>
      </c>
      <c r="C27" s="54" t="s">
        <v>28</v>
      </c>
      <c r="D27" s="53">
        <v>4</v>
      </c>
    </row>
    <row r="28" customHeight="1" spans="1:4">
      <c r="A28" s="10">
        <v>20</v>
      </c>
      <c r="B28" s="10">
        <v>8</v>
      </c>
      <c r="C28" s="54" t="s">
        <v>28</v>
      </c>
      <c r="D28" s="53">
        <v>4</v>
      </c>
    </row>
    <row r="29" customHeight="1" spans="1:4">
      <c r="A29" s="10">
        <v>21</v>
      </c>
      <c r="B29" s="10">
        <v>8</v>
      </c>
      <c r="C29" s="54" t="s">
        <v>28</v>
      </c>
      <c r="D29" s="53">
        <v>4</v>
      </c>
    </row>
    <row r="30" customHeight="1" spans="1:4">
      <c r="A30" s="54" t="s">
        <v>29</v>
      </c>
      <c r="B30" s="54">
        <f>SUM(B9:B29)</f>
        <v>100</v>
      </c>
      <c r="C30" s="54" t="s">
        <v>25</v>
      </c>
      <c r="D30" s="54">
        <f>SUM(D9:D29)</f>
        <v>76</v>
      </c>
    </row>
  </sheetData>
  <mergeCells count="10"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</mergeCells>
  <dataValidations count="1">
    <dataValidation type="whole" operator="between" allowBlank="1" showInputMessage="1" showErrorMessage="1" errorTitle="输入得分错误" error="学生得分不得超过本题得分" sqref="D24 D25 D26 D27 D11:D12 D13:D14 D15:D21 D22:D23 D28:D29">
      <formula1>0</formula1>
      <formula2>B11</formula2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FD42"/>
  <sheetViews>
    <sheetView zoomScale="85" zoomScaleNormal="85" workbookViewId="0">
      <selection activeCell="D3" sqref="D3:D23"/>
    </sheetView>
  </sheetViews>
  <sheetFormatPr defaultColWidth="18" defaultRowHeight="13.5"/>
  <cols>
    <col min="1" max="1" width="10.1333333333333" style="19" customWidth="1"/>
    <col min="2" max="2" width="9.26666666666667" style="19" customWidth="1"/>
    <col min="3" max="3" width="18" style="19" customWidth="1"/>
    <col min="4" max="4" width="13.3833333333333" style="19" customWidth="1"/>
    <col min="5" max="5" width="17.6333333333333" style="19" customWidth="1"/>
    <col min="6" max="7" width="18" style="19" customWidth="1"/>
    <col min="8" max="8" width="16.075" style="19" customWidth="1"/>
    <col min="9" max="9" width="6.175" style="19" customWidth="1"/>
    <col min="10" max="10" width="12.25" style="19" customWidth="1"/>
    <col min="11" max="11" width="17.4916666666667" style="19" customWidth="1"/>
    <col min="12" max="12" width="16.6166666666667" style="19" customWidth="1"/>
    <col min="13" max="13" width="9.99166666666667" style="19" customWidth="1"/>
    <col min="14" max="16375" width="18" style="19" customWidth="1"/>
  </cols>
  <sheetData>
    <row r="1" s="19" customFormat="1" ht="16.5" spans="1:15">
      <c r="A1" s="33" t="str">
        <f>"双向细目表--"&amp;K2&amp;"--"&amp;O19&amp;"--"&amp;O21</f>
        <v>双向细目表--数学--小升初--60分钟</v>
      </c>
      <c r="B1" s="33"/>
      <c r="C1" s="33"/>
      <c r="D1" s="33"/>
      <c r="E1" s="33"/>
      <c r="F1" s="33"/>
      <c r="G1" s="33"/>
      <c r="H1" s="33"/>
      <c r="J1" s="37" t="s">
        <v>30</v>
      </c>
      <c r="K1" s="38"/>
      <c r="L1" s="39"/>
      <c r="N1" s="33" t="s">
        <v>31</v>
      </c>
      <c r="O1" s="33"/>
    </row>
    <row r="2" s="19" customFormat="1" ht="16.5" spans="1:15">
      <c r="A2" s="16" t="s">
        <v>13</v>
      </c>
      <c r="B2" s="16" t="s">
        <v>14</v>
      </c>
      <c r="C2" s="16" t="s">
        <v>17</v>
      </c>
      <c r="D2" s="16" t="s">
        <v>32</v>
      </c>
      <c r="E2" s="16" t="s">
        <v>16</v>
      </c>
      <c r="F2" s="16" t="s">
        <v>33</v>
      </c>
      <c r="G2" s="16" t="s">
        <v>7</v>
      </c>
      <c r="H2" s="16" t="s">
        <v>24</v>
      </c>
      <c r="J2" s="32" t="s">
        <v>33</v>
      </c>
      <c r="K2" s="32" t="s">
        <v>22</v>
      </c>
      <c r="L2" s="32" t="s">
        <v>9</v>
      </c>
      <c r="N2" s="16" t="s">
        <v>16</v>
      </c>
      <c r="O2" s="16" t="s">
        <v>14</v>
      </c>
    </row>
    <row r="3" s="19" customFormat="1" ht="33" spans="1:15">
      <c r="A3" s="33">
        <v>1</v>
      </c>
      <c r="B3" s="34">
        <v>2</v>
      </c>
      <c r="C3" s="26" t="s">
        <v>34</v>
      </c>
      <c r="D3" s="34">
        <v>0.8</v>
      </c>
      <c r="E3" s="24" t="s">
        <v>35</v>
      </c>
      <c r="F3" s="24" t="s">
        <v>36</v>
      </c>
      <c r="G3" s="24" t="s">
        <v>37</v>
      </c>
      <c r="H3" s="35" t="s">
        <v>26</v>
      </c>
      <c r="J3" s="32">
        <v>1</v>
      </c>
      <c r="K3" s="32" t="s">
        <v>38</v>
      </c>
      <c r="L3" s="32">
        <f>SUMIF($F$3:$F$29,K3,$B$3:$B$29)</f>
        <v>12</v>
      </c>
      <c r="N3" s="16" t="s">
        <v>35</v>
      </c>
      <c r="O3" s="16">
        <f>SUMIF($E$3:$E$23,N3,$B$3:$B$23)</f>
        <v>38</v>
      </c>
    </row>
    <row r="4" s="19" customFormat="1" ht="16.5" spans="1:15">
      <c r="A4" s="33">
        <v>2</v>
      </c>
      <c r="B4" s="34">
        <v>2</v>
      </c>
      <c r="C4" s="34" t="s">
        <v>39</v>
      </c>
      <c r="D4" s="34">
        <v>0.9</v>
      </c>
      <c r="E4" s="24" t="s">
        <v>35</v>
      </c>
      <c r="F4" s="24" t="s">
        <v>38</v>
      </c>
      <c r="G4" s="24" t="s">
        <v>40</v>
      </c>
      <c r="H4" s="35" t="s">
        <v>26</v>
      </c>
      <c r="J4" s="32">
        <v>2</v>
      </c>
      <c r="K4" s="32" t="s">
        <v>36</v>
      </c>
      <c r="L4" s="32">
        <f>SUMIF($F$3:$F$29,K4,$B$3:$B$29)</f>
        <v>18</v>
      </c>
      <c r="N4" s="16" t="s">
        <v>41</v>
      </c>
      <c r="O4" s="16">
        <f>SUMIF($E$3:$E$23,N4,$B$3:$B$23)</f>
        <v>38</v>
      </c>
    </row>
    <row r="5" s="19" customFormat="1" ht="16.5" spans="1:15">
      <c r="A5" s="33">
        <v>3</v>
      </c>
      <c r="B5" s="34">
        <v>2</v>
      </c>
      <c r="C5" s="26" t="s">
        <v>42</v>
      </c>
      <c r="D5" s="34">
        <v>0.9</v>
      </c>
      <c r="E5" s="24" t="s">
        <v>35</v>
      </c>
      <c r="F5" s="24" t="s">
        <v>38</v>
      </c>
      <c r="G5" s="24" t="s">
        <v>37</v>
      </c>
      <c r="H5" s="35" t="s">
        <v>26</v>
      </c>
      <c r="J5" s="32">
        <v>3</v>
      </c>
      <c r="K5" s="32" t="s">
        <v>43</v>
      </c>
      <c r="L5" s="32">
        <f>SUMIF($F$3:$F$29,K5,$B$3:$B$29)</f>
        <v>36</v>
      </c>
      <c r="N5" s="16" t="s">
        <v>44</v>
      </c>
      <c r="O5" s="16">
        <f>SUMIF($E$3:$E$23,N5,$B$3:$B$23)</f>
        <v>24</v>
      </c>
    </row>
    <row r="6" s="19" customFormat="1" ht="16.5" spans="1:15">
      <c r="A6" s="33">
        <v>4</v>
      </c>
      <c r="B6" s="34">
        <v>2</v>
      </c>
      <c r="C6" s="34" t="s">
        <v>45</v>
      </c>
      <c r="D6" s="34">
        <v>0.8</v>
      </c>
      <c r="E6" s="24" t="s">
        <v>35</v>
      </c>
      <c r="F6" s="24" t="s">
        <v>43</v>
      </c>
      <c r="G6" s="24" t="s">
        <v>46</v>
      </c>
      <c r="H6" s="35" t="s">
        <v>26</v>
      </c>
      <c r="J6" s="32">
        <v>4</v>
      </c>
      <c r="K6" s="32" t="s">
        <v>47</v>
      </c>
      <c r="L6" s="32">
        <f>SUMIF($F$3:$F$29,K6,$B$3:$B$29)</f>
        <v>8</v>
      </c>
      <c r="N6" s="16" t="s">
        <v>48</v>
      </c>
      <c r="O6" s="16">
        <f>SUM(O3:O5)</f>
        <v>100</v>
      </c>
    </row>
    <row r="7" s="19" customFormat="1" ht="16.5" spans="1:15">
      <c r="A7" s="33">
        <v>5</v>
      </c>
      <c r="B7" s="34">
        <v>2</v>
      </c>
      <c r="C7" s="34" t="s">
        <v>49</v>
      </c>
      <c r="D7" s="34">
        <v>0.8</v>
      </c>
      <c r="E7" s="24" t="s">
        <v>35</v>
      </c>
      <c r="F7" s="24" t="s">
        <v>43</v>
      </c>
      <c r="G7" s="24" t="s">
        <v>46</v>
      </c>
      <c r="H7" s="35" t="s">
        <v>26</v>
      </c>
      <c r="J7" s="32">
        <v>5</v>
      </c>
      <c r="K7" s="32" t="s">
        <v>50</v>
      </c>
      <c r="L7" s="32">
        <f>SUMIF($F$3:$F$29,K7,$B$3:$B$29)</f>
        <v>24</v>
      </c>
      <c r="N7" s="40"/>
      <c r="O7" s="40"/>
    </row>
    <row r="8" s="19" customFormat="1" ht="16.5" spans="1:15">
      <c r="A8" s="33">
        <v>6</v>
      </c>
      <c r="B8" s="34">
        <v>2</v>
      </c>
      <c r="C8" s="36" t="s">
        <v>51</v>
      </c>
      <c r="D8" s="34">
        <v>0.55</v>
      </c>
      <c r="E8" s="24" t="s">
        <v>41</v>
      </c>
      <c r="F8" s="24" t="s">
        <v>47</v>
      </c>
      <c r="G8" s="24" t="s">
        <v>52</v>
      </c>
      <c r="H8" s="35" t="s">
        <v>26</v>
      </c>
      <c r="J8" s="32">
        <v>6</v>
      </c>
      <c r="K8" s="32" t="s">
        <v>53</v>
      </c>
      <c r="L8" s="32">
        <f>SUMIF($F$3:$F$29,K8,$B$3:$B$29)</f>
        <v>2</v>
      </c>
      <c r="N8" s="41"/>
      <c r="O8" s="41"/>
    </row>
    <row r="9" s="19" customFormat="1" ht="16.5" spans="1:15">
      <c r="A9" s="33">
        <v>7</v>
      </c>
      <c r="B9" s="34">
        <v>2</v>
      </c>
      <c r="C9" s="34" t="s">
        <v>54</v>
      </c>
      <c r="D9" s="34">
        <v>0.7</v>
      </c>
      <c r="E9" s="24" t="s">
        <v>35</v>
      </c>
      <c r="F9" s="24" t="s">
        <v>36</v>
      </c>
      <c r="G9" s="24" t="s">
        <v>37</v>
      </c>
      <c r="H9" s="35" t="s">
        <v>27</v>
      </c>
      <c r="J9" s="32"/>
      <c r="K9" s="32"/>
      <c r="L9" s="32">
        <f>SUM(L3:L8)</f>
        <v>100</v>
      </c>
      <c r="N9" s="16" t="s">
        <v>35</v>
      </c>
      <c r="O9" s="16" t="s">
        <v>55</v>
      </c>
    </row>
    <row r="10" s="19" customFormat="1" ht="16.5" spans="1:15">
      <c r="A10" s="33">
        <v>8</v>
      </c>
      <c r="B10" s="34">
        <v>2</v>
      </c>
      <c r="C10" s="34" t="s">
        <v>56</v>
      </c>
      <c r="D10" s="34">
        <v>0.8</v>
      </c>
      <c r="E10" s="24" t="s">
        <v>35</v>
      </c>
      <c r="F10" s="24" t="s">
        <v>36</v>
      </c>
      <c r="G10" s="24" t="s">
        <v>57</v>
      </c>
      <c r="H10" s="35" t="s">
        <v>27</v>
      </c>
      <c r="J10" s="32"/>
      <c r="K10" s="32"/>
      <c r="L10" s="32"/>
      <c r="N10" s="16" t="s">
        <v>41</v>
      </c>
      <c r="O10" s="16" t="s">
        <v>58</v>
      </c>
    </row>
    <row r="11" s="19" customFormat="1" ht="16.5" spans="1:15">
      <c r="A11" s="33">
        <v>9</v>
      </c>
      <c r="B11" s="34">
        <v>2</v>
      </c>
      <c r="C11" s="34" t="s">
        <v>59</v>
      </c>
      <c r="D11" s="34">
        <v>0.8</v>
      </c>
      <c r="E11" s="24" t="s">
        <v>35</v>
      </c>
      <c r="F11" s="24" t="s">
        <v>43</v>
      </c>
      <c r="G11" s="24" t="s">
        <v>57</v>
      </c>
      <c r="H11" s="35" t="s">
        <v>27</v>
      </c>
      <c r="J11" s="42"/>
      <c r="K11" s="42"/>
      <c r="L11" s="43"/>
      <c r="N11" s="16" t="s">
        <v>44</v>
      </c>
      <c r="O11" s="16" t="s">
        <v>60</v>
      </c>
    </row>
    <row r="12" s="19" customFormat="1" ht="16.5" spans="1:15">
      <c r="A12" s="33">
        <v>10</v>
      </c>
      <c r="B12" s="34">
        <v>2</v>
      </c>
      <c r="C12" s="34" t="s">
        <v>61</v>
      </c>
      <c r="D12" s="34">
        <v>0.7</v>
      </c>
      <c r="E12" s="24" t="s">
        <v>41</v>
      </c>
      <c r="F12" s="24" t="s">
        <v>43</v>
      </c>
      <c r="G12" s="24" t="s">
        <v>40</v>
      </c>
      <c r="H12" s="35" t="s">
        <v>27</v>
      </c>
      <c r="J12" s="44"/>
      <c r="K12" s="44"/>
      <c r="L12" s="44"/>
      <c r="N12" s="41"/>
      <c r="O12" s="41"/>
    </row>
    <row r="13" s="19" customFormat="1" ht="16.5" spans="1:15">
      <c r="A13" s="33">
        <v>11</v>
      </c>
      <c r="B13" s="34">
        <v>2</v>
      </c>
      <c r="C13" s="34" t="s">
        <v>62</v>
      </c>
      <c r="D13" s="34">
        <v>0.8</v>
      </c>
      <c r="E13" s="24" t="s">
        <v>35</v>
      </c>
      <c r="F13" s="24" t="s">
        <v>53</v>
      </c>
      <c r="G13" s="24" t="s">
        <v>46</v>
      </c>
      <c r="H13" s="35" t="s">
        <v>27</v>
      </c>
      <c r="J13" s="32" t="s">
        <v>7</v>
      </c>
      <c r="K13" s="32" t="s">
        <v>22</v>
      </c>
      <c r="L13" s="32" t="s">
        <v>9</v>
      </c>
      <c r="N13" s="16" t="s">
        <v>24</v>
      </c>
      <c r="O13" s="16" t="s">
        <v>14</v>
      </c>
    </row>
    <row r="14" s="19" customFormat="1" ht="16.5" spans="1:15">
      <c r="A14" s="33">
        <v>12</v>
      </c>
      <c r="B14" s="34">
        <v>2</v>
      </c>
      <c r="C14" s="34" t="s">
        <v>63</v>
      </c>
      <c r="D14" s="34">
        <v>0.8</v>
      </c>
      <c r="E14" s="24" t="s">
        <v>35</v>
      </c>
      <c r="F14" s="24" t="s">
        <v>43</v>
      </c>
      <c r="G14" s="24" t="s">
        <v>57</v>
      </c>
      <c r="H14" s="35" t="s">
        <v>27</v>
      </c>
      <c r="J14" s="32">
        <v>1</v>
      </c>
      <c r="K14" s="32" t="s">
        <v>57</v>
      </c>
      <c r="L14" s="32">
        <f ca="1">SUMIF($G$3:$G$26,K14,$B$3:$B$25)</f>
        <v>6</v>
      </c>
      <c r="N14" s="16" t="s">
        <v>27</v>
      </c>
      <c r="O14" s="16">
        <f ca="1">SUMIF($H$3:$H$23,N14,$B$3:$B$22)</f>
        <v>12</v>
      </c>
    </row>
    <row r="15" s="19" customFormat="1" ht="16.5" spans="1:16383">
      <c r="A15" s="33">
        <v>13</v>
      </c>
      <c r="B15" s="34">
        <v>12</v>
      </c>
      <c r="C15" s="34" t="s">
        <v>64</v>
      </c>
      <c r="D15" s="34">
        <v>0.75</v>
      </c>
      <c r="E15" s="24" t="s">
        <v>35</v>
      </c>
      <c r="F15" s="24" t="s">
        <v>36</v>
      </c>
      <c r="G15" s="24" t="s">
        <v>40</v>
      </c>
      <c r="H15" s="35" t="s">
        <v>28</v>
      </c>
      <c r="J15" s="32">
        <v>2</v>
      </c>
      <c r="K15" s="32" t="s">
        <v>40</v>
      </c>
      <c r="L15" s="32">
        <f ca="1" t="shared" ref="L15:L20" si="0">SUMIF($G$3:$G$26,K15,$B$3:$B$25)</f>
        <v>34</v>
      </c>
      <c r="N15" s="16" t="s">
        <v>26</v>
      </c>
      <c r="O15" s="16">
        <f ca="1">SUMIF($H$3:$H$23,N15,$B$3:$B$22)</f>
        <v>12</v>
      </c>
      <c r="XEV15"/>
      <c r="XEW15"/>
      <c r="XEX15"/>
      <c r="XEY15"/>
      <c r="XEZ15"/>
      <c r="XFA15"/>
      <c r="XFB15"/>
      <c r="XFC15"/>
    </row>
    <row r="16" s="19" customFormat="1" ht="16.5" spans="1:16383">
      <c r="A16" s="33">
        <v>14</v>
      </c>
      <c r="B16" s="34">
        <v>10</v>
      </c>
      <c r="C16" s="34" t="s">
        <v>64</v>
      </c>
      <c r="D16" s="34">
        <v>0.4</v>
      </c>
      <c r="E16" s="24" t="s">
        <v>44</v>
      </c>
      <c r="F16" s="24" t="s">
        <v>43</v>
      </c>
      <c r="G16" s="24" t="s">
        <v>40</v>
      </c>
      <c r="H16" s="35" t="s">
        <v>28</v>
      </c>
      <c r="J16" s="32">
        <v>3</v>
      </c>
      <c r="K16" s="32" t="s">
        <v>37</v>
      </c>
      <c r="L16" s="32">
        <f ca="1" t="shared" si="0"/>
        <v>6</v>
      </c>
      <c r="N16" s="16" t="s">
        <v>28</v>
      </c>
      <c r="O16" s="16">
        <f ca="1">SUMIF($H$3:$H$23,N16,$B$3:$B$22)</f>
        <v>76</v>
      </c>
      <c r="XEV16"/>
      <c r="XEW16"/>
      <c r="XEX16"/>
      <c r="XEY16"/>
      <c r="XEZ16"/>
      <c r="XFA16"/>
      <c r="XFB16"/>
      <c r="XFC16"/>
    </row>
    <row r="17" s="19" customFormat="1" ht="16.5" spans="1:15">
      <c r="A17" s="33">
        <v>15</v>
      </c>
      <c r="B17" s="34">
        <v>10</v>
      </c>
      <c r="C17" s="34" t="s">
        <v>65</v>
      </c>
      <c r="D17" s="34">
        <v>0.6</v>
      </c>
      <c r="E17" s="24" t="s">
        <v>41</v>
      </c>
      <c r="F17" s="24" t="s">
        <v>43</v>
      </c>
      <c r="G17" s="24" t="s">
        <v>66</v>
      </c>
      <c r="H17" s="35" t="s">
        <v>28</v>
      </c>
      <c r="J17" s="32">
        <v>4</v>
      </c>
      <c r="K17" s="32" t="s">
        <v>52</v>
      </c>
      <c r="L17" s="32">
        <f ca="1" t="shared" si="0"/>
        <v>2</v>
      </c>
      <c r="N17" s="40"/>
      <c r="O17" s="40">
        <f ca="1">SUM(O14:O16)</f>
        <v>100</v>
      </c>
    </row>
    <row r="18" s="19" customFormat="1" ht="16.5" spans="1:15">
      <c r="A18" s="33">
        <v>16</v>
      </c>
      <c r="B18" s="34">
        <v>6</v>
      </c>
      <c r="C18" s="34" t="s">
        <v>67</v>
      </c>
      <c r="D18" s="34">
        <v>0.9</v>
      </c>
      <c r="E18" s="24" t="s">
        <v>35</v>
      </c>
      <c r="F18" s="24" t="s">
        <v>47</v>
      </c>
      <c r="G18" s="24" t="s">
        <v>46</v>
      </c>
      <c r="H18" s="35" t="s">
        <v>28</v>
      </c>
      <c r="J18" s="32">
        <v>5</v>
      </c>
      <c r="K18" s="32" t="s">
        <v>46</v>
      </c>
      <c r="L18" s="32">
        <f ca="1" t="shared" si="0"/>
        <v>18</v>
      </c>
      <c r="N18" s="40"/>
      <c r="O18" s="40"/>
    </row>
    <row r="19" s="19" customFormat="1" ht="16.5" spans="1:15">
      <c r="A19" s="33">
        <v>17</v>
      </c>
      <c r="B19" s="34">
        <v>6</v>
      </c>
      <c r="C19" s="34" t="s">
        <v>67</v>
      </c>
      <c r="D19" s="34">
        <v>0.4</v>
      </c>
      <c r="E19" s="24" t="s">
        <v>44</v>
      </c>
      <c r="F19" s="24" t="s">
        <v>43</v>
      </c>
      <c r="G19" s="24" t="s">
        <v>46</v>
      </c>
      <c r="H19" s="35" t="s">
        <v>28</v>
      </c>
      <c r="J19" s="32">
        <v>6</v>
      </c>
      <c r="K19" s="32" t="s">
        <v>66</v>
      </c>
      <c r="L19" s="32">
        <f ca="1" t="shared" si="0"/>
        <v>26</v>
      </c>
      <c r="N19" s="16" t="s">
        <v>68</v>
      </c>
      <c r="O19" s="26" t="s">
        <v>21</v>
      </c>
    </row>
    <row r="20" s="19" customFormat="1" ht="16.5" spans="1:15">
      <c r="A20" s="33">
        <v>18</v>
      </c>
      <c r="B20" s="34">
        <v>8</v>
      </c>
      <c r="C20" s="34" t="s">
        <v>65</v>
      </c>
      <c r="D20" s="34">
        <v>0.6</v>
      </c>
      <c r="E20" s="24" t="s">
        <v>41</v>
      </c>
      <c r="F20" s="24" t="s">
        <v>38</v>
      </c>
      <c r="G20" s="24" t="s">
        <v>40</v>
      </c>
      <c r="H20" s="35" t="s">
        <v>28</v>
      </c>
      <c r="J20" s="32">
        <v>7</v>
      </c>
      <c r="K20" s="32" t="s">
        <v>53</v>
      </c>
      <c r="L20" s="32">
        <f ca="1" t="shared" si="0"/>
        <v>8</v>
      </c>
      <c r="N20" s="40"/>
      <c r="O20" s="16"/>
    </row>
    <row r="21" s="19" customFormat="1" ht="16.5" spans="1:15">
      <c r="A21" s="33">
        <v>19</v>
      </c>
      <c r="B21" s="34">
        <v>8</v>
      </c>
      <c r="C21" s="34" t="s">
        <v>69</v>
      </c>
      <c r="D21" s="34">
        <v>0.6</v>
      </c>
      <c r="E21" s="24" t="s">
        <v>41</v>
      </c>
      <c r="F21" s="24" t="s">
        <v>50</v>
      </c>
      <c r="G21" s="24" t="s">
        <v>66</v>
      </c>
      <c r="H21" s="35" t="s">
        <v>28</v>
      </c>
      <c r="J21" s="32"/>
      <c r="N21" s="16" t="s">
        <v>70</v>
      </c>
      <c r="O21" s="26" t="s">
        <v>71</v>
      </c>
    </row>
    <row r="22" s="19" customFormat="1" ht="16.5" spans="1:16383">
      <c r="A22" s="33">
        <v>20</v>
      </c>
      <c r="B22" s="34">
        <v>8</v>
      </c>
      <c r="C22" s="34" t="s">
        <v>72</v>
      </c>
      <c r="D22" s="34">
        <v>0.6</v>
      </c>
      <c r="E22" s="24" t="s">
        <v>41</v>
      </c>
      <c r="F22" s="24" t="s">
        <v>50</v>
      </c>
      <c r="G22" s="24" t="s">
        <v>66</v>
      </c>
      <c r="H22" s="35" t="s">
        <v>28</v>
      </c>
      <c r="J22" s="32"/>
      <c r="K22" s="32"/>
      <c r="L22" s="43">
        <f ca="1">SUM(L14:L20)</f>
        <v>100</v>
      </c>
      <c r="N22" s="41"/>
      <c r="O22" s="41"/>
      <c r="XEV22"/>
      <c r="XEW22"/>
      <c r="XEX22"/>
      <c r="XEY22"/>
      <c r="XEZ22"/>
      <c r="XFA22"/>
      <c r="XFB22"/>
      <c r="XFC22"/>
    </row>
    <row r="23" s="19" customFormat="1" ht="16.5" spans="1:16384">
      <c r="A23" s="33">
        <v>21</v>
      </c>
      <c r="B23" s="34">
        <v>8</v>
      </c>
      <c r="C23" s="34" t="s">
        <v>73</v>
      </c>
      <c r="D23" s="34">
        <v>0.55</v>
      </c>
      <c r="E23" s="24" t="s">
        <v>44</v>
      </c>
      <c r="F23" s="24" t="s">
        <v>50</v>
      </c>
      <c r="G23" s="24" t="s">
        <v>53</v>
      </c>
      <c r="H23" s="35" t="s">
        <v>28</v>
      </c>
      <c r="XEV23"/>
      <c r="XEW23"/>
      <c r="XEX23"/>
      <c r="XEY23"/>
      <c r="XEZ23"/>
      <c r="XFA23"/>
      <c r="XFB23"/>
      <c r="XFC23"/>
      <c r="XFD23"/>
    </row>
    <row r="24" s="19" customFormat="1" spans="16376:16384">
      <c r="XEV24"/>
      <c r="XEW24"/>
      <c r="XEX24"/>
      <c r="XEY24"/>
      <c r="XEZ24"/>
      <c r="XFA24"/>
      <c r="XFB24"/>
      <c r="XFC24"/>
      <c r="XFD24"/>
    </row>
    <row r="25" s="19" customFormat="1" spans="16376:16384">
      <c r="XEV25"/>
      <c r="XEW25"/>
      <c r="XEX25"/>
      <c r="XEY25"/>
      <c r="XEZ25"/>
      <c r="XFA25"/>
      <c r="XFB25"/>
      <c r="XFC25"/>
      <c r="XFD25"/>
    </row>
    <row r="26" s="19" customFormat="1" spans="16376:16384">
      <c r="XEV26"/>
      <c r="XEW26"/>
      <c r="XEX26"/>
      <c r="XEY26"/>
      <c r="XEZ26"/>
      <c r="XFA26"/>
      <c r="XFB26"/>
      <c r="XFC26"/>
      <c r="XFD26"/>
    </row>
    <row r="27" s="19" customFormat="1" spans="16376:16384">
      <c r="XEV27"/>
      <c r="XEW27"/>
      <c r="XEX27"/>
      <c r="XEY27"/>
      <c r="XEZ27"/>
      <c r="XFA27"/>
      <c r="XFB27"/>
      <c r="XFC27"/>
      <c r="XFD27"/>
    </row>
    <row r="28" s="19" customFormat="1" spans="16376:16384">
      <c r="XEV28"/>
      <c r="XEW28"/>
      <c r="XEX28"/>
      <c r="XEY28"/>
      <c r="XEZ28"/>
      <c r="XFA28"/>
      <c r="XFB28"/>
      <c r="XFC28"/>
      <c r="XFD28"/>
    </row>
    <row r="29" s="19" customFormat="1" spans="16376:16384">
      <c r="XEV29"/>
      <c r="XEW29"/>
      <c r="XEX29"/>
      <c r="XEY29"/>
      <c r="XEZ29"/>
      <c r="XFA29"/>
      <c r="XFB29"/>
      <c r="XFC29"/>
      <c r="XFD29"/>
    </row>
    <row r="30" s="19" customFormat="1" spans="16376:16384">
      <c r="XEV30"/>
      <c r="XEW30"/>
      <c r="XEX30"/>
      <c r="XEY30"/>
      <c r="XEZ30"/>
      <c r="XFA30"/>
      <c r="XFB30"/>
      <c r="XFC30"/>
      <c r="XFD30"/>
    </row>
    <row r="31" s="19" customFormat="1" spans="16376:16384">
      <c r="XEV31"/>
      <c r="XEW31"/>
      <c r="XEX31"/>
      <c r="XEY31"/>
      <c r="XEZ31"/>
      <c r="XFA31"/>
      <c r="XFB31"/>
      <c r="XFC31"/>
      <c r="XFD31"/>
    </row>
    <row r="32" s="19" customFormat="1" spans="16376:16384">
      <c r="XEV32"/>
      <c r="XEW32"/>
      <c r="XEX32"/>
      <c r="XEY32"/>
      <c r="XEZ32"/>
      <c r="XFA32"/>
      <c r="XFB32"/>
      <c r="XFC32"/>
      <c r="XFD32"/>
    </row>
    <row r="33" s="19" customFormat="1" spans="16376:16384">
      <c r="XEV33"/>
      <c r="XEW33"/>
      <c r="XEX33"/>
      <c r="XEY33"/>
      <c r="XEZ33"/>
      <c r="XFA33"/>
      <c r="XFB33"/>
      <c r="XFC33"/>
      <c r="XFD33"/>
    </row>
    <row r="34" s="19" customFormat="1" spans="16376:16384">
      <c r="XEV34"/>
      <c r="XEW34"/>
      <c r="XEX34"/>
      <c r="XEY34"/>
      <c r="XEZ34"/>
      <c r="XFA34"/>
      <c r="XFB34"/>
      <c r="XFC34"/>
      <c r="XFD34"/>
    </row>
    <row r="35" s="19" customFormat="1" spans="16376:16384">
      <c r="XEV35"/>
      <c r="XEW35"/>
      <c r="XEX35"/>
      <c r="XEY35"/>
      <c r="XEZ35"/>
      <c r="XFA35"/>
      <c r="XFB35"/>
      <c r="XFC35"/>
      <c r="XFD35"/>
    </row>
    <row r="36" s="19" customFormat="1" spans="16376:16384">
      <c r="XEV36"/>
      <c r="XEW36"/>
      <c r="XEX36"/>
      <c r="XEY36"/>
      <c r="XEZ36"/>
      <c r="XFA36"/>
      <c r="XFB36"/>
      <c r="XFC36"/>
      <c r="XFD36"/>
    </row>
    <row r="37" s="19" customFormat="1" spans="16376:16384">
      <c r="XEV37"/>
      <c r="XEW37"/>
      <c r="XEX37"/>
      <c r="XEY37"/>
      <c r="XEZ37"/>
      <c r="XFA37"/>
      <c r="XFB37"/>
      <c r="XFC37"/>
      <c r="XFD37"/>
    </row>
    <row r="38" s="19" customFormat="1" spans="16376:16384">
      <c r="XEV38"/>
      <c r="XEW38"/>
      <c r="XEX38"/>
      <c r="XEY38"/>
      <c r="XEZ38"/>
      <c r="XFA38"/>
      <c r="XFB38"/>
      <c r="XFC38"/>
      <c r="XFD38"/>
    </row>
    <row r="39" s="19" customFormat="1" spans="16376:16384">
      <c r="XEV39"/>
      <c r="XEW39"/>
      <c r="XEX39"/>
      <c r="XEY39"/>
      <c r="XEZ39"/>
      <c r="XFA39"/>
      <c r="XFB39"/>
      <c r="XFC39"/>
      <c r="XFD39"/>
    </row>
    <row r="40" s="19" customFormat="1" spans="16376:16384">
      <c r="XEV40"/>
      <c r="XEW40"/>
      <c r="XEX40"/>
      <c r="XEY40"/>
      <c r="XEZ40"/>
      <c r="XFA40"/>
      <c r="XFB40"/>
      <c r="XFC40"/>
      <c r="XFD40"/>
    </row>
    <row r="41" s="19" customFormat="1" spans="16376:16384">
      <c r="XEV41"/>
      <c r="XEW41"/>
      <c r="XEX41"/>
      <c r="XEY41"/>
      <c r="XEZ41"/>
      <c r="XFA41"/>
      <c r="XFB41"/>
      <c r="XFC41"/>
      <c r="XFD41"/>
    </row>
    <row r="42" s="19" customFormat="1" spans="16376:16384">
      <c r="XEV42"/>
      <c r="XEW42"/>
      <c r="XEX42"/>
      <c r="XEY42"/>
      <c r="XEZ42"/>
      <c r="XFA42"/>
      <c r="XFB42"/>
      <c r="XFC42"/>
      <c r="XFD42"/>
    </row>
  </sheetData>
  <mergeCells count="3">
    <mergeCell ref="A1:H1"/>
    <mergeCell ref="J1:L1"/>
    <mergeCell ref="N1:O1"/>
  </mergeCells>
  <dataValidations count="4">
    <dataValidation type="list" allowBlank="1" showInputMessage="1" showErrorMessage="1" sqref="G3:G11 G12:G20 G21:G23">
      <formula1>$K$14:$K$22</formula1>
    </dataValidation>
    <dataValidation type="list" allowBlank="1" showInputMessage="1" showErrorMessage="1" sqref="E22 E23 E3:E21">
      <formula1>$N$3:$N$5</formula1>
    </dataValidation>
    <dataValidation type="list" allowBlank="1" showInputMessage="1" showErrorMessage="1" sqref="F22 F23 F3:F11 F12:F16 F17:F21">
      <formula1>$K$3:$K$10</formula1>
    </dataValidation>
    <dataValidation type="list" allowBlank="1" showInputMessage="1" showErrorMessage="1" sqref="H22 H23 H3:H11 H12:H16 H17:H21">
      <formula1>$N$14:$N$16</formula1>
    </dataValidation>
  </dataValidations>
  <printOptions horizontalCentered="1"/>
  <pageMargins left="0.0777777777777778" right="0.0777777777777778" top="0.196527777777778" bottom="0.196527777777778" header="0.511805555555556" footer="0.511805555555556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47"/>
  <sheetViews>
    <sheetView zoomScale="85" zoomScaleNormal="85" topLeftCell="A4" workbookViewId="0">
      <selection activeCell="A26" sqref="A26:F27"/>
    </sheetView>
  </sheetViews>
  <sheetFormatPr defaultColWidth="18" defaultRowHeight="13.5"/>
  <cols>
    <col min="1" max="1" width="10.4333333333333" style="14" customWidth="1"/>
    <col min="2" max="2" width="8.525" style="14" customWidth="1"/>
    <col min="3" max="3" width="28.525" style="14" customWidth="1"/>
    <col min="4" max="6" width="14.2666666666667" style="14" customWidth="1"/>
    <col min="7" max="7" width="15.7333333333333" style="14" customWidth="1"/>
    <col min="8" max="9" width="12.05" style="14" customWidth="1"/>
    <col min="10" max="10" width="8.23333333333333" customWidth="1"/>
  </cols>
  <sheetData>
    <row r="1" s="14" customFormat="1" ht="16.5" spans="1:12">
      <c r="A1" s="15" t="str">
        <f>双向细目表!A1</f>
        <v>双向细目表--数学--小升初--60分钟</v>
      </c>
      <c r="B1" s="15"/>
      <c r="C1" s="15"/>
      <c r="D1" s="15"/>
      <c r="E1" s="15"/>
      <c r="F1" s="15"/>
      <c r="G1" s="15"/>
      <c r="H1" s="15"/>
      <c r="I1" s="21" t="s">
        <v>74</v>
      </c>
      <c r="K1" s="22" t="s">
        <v>75</v>
      </c>
      <c r="L1" s="23"/>
    </row>
    <row r="2" s="14" customFormat="1" ht="16.5" spans="1:12">
      <c r="A2" s="15"/>
      <c r="B2" s="15"/>
      <c r="C2" s="15"/>
      <c r="D2" s="15"/>
      <c r="E2" s="15"/>
      <c r="F2" s="15"/>
      <c r="G2" s="15"/>
      <c r="H2" s="15"/>
      <c r="I2" s="21"/>
      <c r="K2" s="24">
        <v>0</v>
      </c>
      <c r="L2" s="24" t="s">
        <v>76</v>
      </c>
    </row>
    <row r="3" s="14" customFormat="1" ht="16.5" spans="1:12">
      <c r="A3" s="16" t="s">
        <v>13</v>
      </c>
      <c r="B3" s="16" t="s">
        <v>14</v>
      </c>
      <c r="C3" s="16" t="s">
        <v>17</v>
      </c>
      <c r="D3" s="16" t="s">
        <v>32</v>
      </c>
      <c r="E3" s="16" t="s">
        <v>16</v>
      </c>
      <c r="F3" s="16" t="s">
        <v>33</v>
      </c>
      <c r="G3" s="16" t="s">
        <v>7</v>
      </c>
      <c r="H3" s="16" t="s">
        <v>24</v>
      </c>
      <c r="I3" s="21"/>
      <c r="K3" s="25">
        <v>0.39</v>
      </c>
      <c r="L3" s="24" t="s">
        <v>77</v>
      </c>
    </row>
    <row r="4" s="14" customFormat="1" ht="33" spans="1:12">
      <c r="A4" s="16">
        <f>双向细目表!A3</f>
        <v>1</v>
      </c>
      <c r="B4" s="16">
        <f>双向细目表!B3</f>
        <v>2</v>
      </c>
      <c r="C4" s="16" t="str">
        <f>双向细目表!C3</f>
        <v>比与分数
除法的关系</v>
      </c>
      <c r="D4" s="16">
        <f>双向细目表!D3</f>
        <v>0.8</v>
      </c>
      <c r="E4" s="16" t="str">
        <f>双向细目表!E3</f>
        <v>基础题</v>
      </c>
      <c r="F4" s="16" t="str">
        <f>双向细目表!F3</f>
        <v>基础运算</v>
      </c>
      <c r="G4" s="16" t="str">
        <f>双向细目表!G3</f>
        <v>比和比例</v>
      </c>
      <c r="H4" s="16" t="str">
        <f>双向细目表!H3</f>
        <v>填空题</v>
      </c>
      <c r="I4" s="16">
        <f>学生成绩录入!D9</f>
        <v>2</v>
      </c>
      <c r="K4" s="25">
        <v>0.59</v>
      </c>
      <c r="L4" s="24" t="s">
        <v>78</v>
      </c>
    </row>
    <row r="5" s="14" customFormat="1" ht="16.5" spans="1:12">
      <c r="A5" s="16">
        <f>双向细目表!A4</f>
        <v>2</v>
      </c>
      <c r="B5" s="16">
        <f>双向细目表!B4</f>
        <v>2</v>
      </c>
      <c r="C5" s="16" t="str">
        <f>双向细目表!C4</f>
        <v>数的改写</v>
      </c>
      <c r="D5" s="16">
        <f>双向细目表!D4</f>
        <v>0.9</v>
      </c>
      <c r="E5" s="16" t="str">
        <f>双向细目表!E4</f>
        <v>基础题</v>
      </c>
      <c r="F5" s="16" t="str">
        <f>双向细目表!F4</f>
        <v>基础知识</v>
      </c>
      <c r="G5" s="16" t="str">
        <f>双向细目表!G4</f>
        <v>数的运算</v>
      </c>
      <c r="H5" s="16" t="str">
        <f>双向细目表!H4</f>
        <v>填空题</v>
      </c>
      <c r="I5" s="16">
        <f>学生成绩录入!D10</f>
        <v>2</v>
      </c>
      <c r="K5" s="25">
        <v>0.74</v>
      </c>
      <c r="L5" s="24" t="s">
        <v>79</v>
      </c>
    </row>
    <row r="6" s="14" customFormat="1" ht="16.5" spans="1:12">
      <c r="A6" s="16">
        <f>双向细目表!A5</f>
        <v>3</v>
      </c>
      <c r="B6" s="16">
        <f>双向细目表!B5</f>
        <v>2</v>
      </c>
      <c r="C6" s="16" t="str">
        <f>双向细目表!C5</f>
        <v>比例尺的应用</v>
      </c>
      <c r="D6" s="16">
        <f>双向细目表!D5</f>
        <v>0.9</v>
      </c>
      <c r="E6" s="16" t="str">
        <f>双向细目表!E5</f>
        <v>基础题</v>
      </c>
      <c r="F6" s="16" t="str">
        <f>双向细目表!F5</f>
        <v>基础知识</v>
      </c>
      <c r="G6" s="16" t="str">
        <f>双向细目表!G5</f>
        <v>比和比例</v>
      </c>
      <c r="H6" s="16" t="str">
        <f>双向细目表!H5</f>
        <v>填空题</v>
      </c>
      <c r="I6" s="16">
        <f>学生成绩录入!D11</f>
        <v>2</v>
      </c>
      <c r="K6" s="25">
        <v>0.89</v>
      </c>
      <c r="L6" s="24" t="s">
        <v>80</v>
      </c>
    </row>
    <row r="7" s="14" customFormat="1" ht="16.5" spans="1:12">
      <c r="A7" s="16">
        <f>双向细目表!A6</f>
        <v>4</v>
      </c>
      <c r="B7" s="16">
        <f>双向细目表!B6</f>
        <v>2</v>
      </c>
      <c r="C7" s="16" t="str">
        <f>双向细目表!C6</f>
        <v>圆柱的周长</v>
      </c>
      <c r="D7" s="16">
        <f>双向细目表!D6</f>
        <v>0.8</v>
      </c>
      <c r="E7" s="16" t="str">
        <f>双向细目表!E6</f>
        <v>基础题</v>
      </c>
      <c r="F7" s="16" t="str">
        <f>双向细目表!F6</f>
        <v>综合运算</v>
      </c>
      <c r="G7" s="16" t="str">
        <f>双向细目表!G6</f>
        <v>图像与几何</v>
      </c>
      <c r="H7" s="16" t="str">
        <f>双向细目表!H6</f>
        <v>填空题</v>
      </c>
      <c r="I7" s="16">
        <f>学生成绩录入!D12</f>
        <v>2</v>
      </c>
      <c r="K7" s="25">
        <v>1</v>
      </c>
      <c r="L7" s="24" t="s">
        <v>80</v>
      </c>
    </row>
    <row r="8" s="14" customFormat="1" ht="16.5" spans="1:9">
      <c r="A8" s="16">
        <f>双向细目表!A7</f>
        <v>5</v>
      </c>
      <c r="B8" s="16">
        <f>双向细目表!B7</f>
        <v>2</v>
      </c>
      <c r="C8" s="16" t="str">
        <f>双向细目表!C7</f>
        <v>长方体正方体体积</v>
      </c>
      <c r="D8" s="16">
        <f>双向细目表!D7</f>
        <v>0.8</v>
      </c>
      <c r="E8" s="16" t="str">
        <f>双向细目表!E7</f>
        <v>基础题</v>
      </c>
      <c r="F8" s="16" t="str">
        <f>双向细目表!F7</f>
        <v>综合运算</v>
      </c>
      <c r="G8" s="16" t="str">
        <f>双向细目表!G7</f>
        <v>图像与几何</v>
      </c>
      <c r="H8" s="16" t="str">
        <f>双向细目表!H7</f>
        <v>填空题</v>
      </c>
      <c r="I8" s="16">
        <f>学生成绩录入!D13</f>
        <v>2</v>
      </c>
    </row>
    <row r="9" s="14" customFormat="1" ht="16.5" spans="1:9">
      <c r="A9" s="16">
        <f>双向细目表!A8</f>
        <v>6</v>
      </c>
      <c r="B9" s="16">
        <f>双向细目表!B8</f>
        <v>2</v>
      </c>
      <c r="C9" s="16" t="str">
        <f>双向细目表!C8</f>
        <v>简单周期找规律</v>
      </c>
      <c r="D9" s="16">
        <f>双向细目表!D8</f>
        <v>0.55</v>
      </c>
      <c r="E9" s="16" t="str">
        <f>双向细目表!E8</f>
        <v>中档题</v>
      </c>
      <c r="F9" s="16" t="str">
        <f>双向细目表!F8</f>
        <v>分析判断</v>
      </c>
      <c r="G9" s="16" t="str">
        <f>双向细目表!G8</f>
        <v>数学思考</v>
      </c>
      <c r="H9" s="16" t="str">
        <f>双向细目表!H8</f>
        <v>填空题</v>
      </c>
      <c r="I9" s="16">
        <f>学生成绩录入!D14</f>
        <v>2</v>
      </c>
    </row>
    <row r="10" s="14" customFormat="1" ht="16.5" spans="1:17">
      <c r="A10" s="16">
        <f>双向细目表!A9</f>
        <v>7</v>
      </c>
      <c r="B10" s="16">
        <f>双向细目表!B9</f>
        <v>2</v>
      </c>
      <c r="C10" s="16" t="str">
        <f>双向细目表!C9</f>
        <v>比的意义</v>
      </c>
      <c r="D10" s="16">
        <f>双向细目表!D9</f>
        <v>0.7</v>
      </c>
      <c r="E10" s="16" t="str">
        <f>双向细目表!E9</f>
        <v>基础题</v>
      </c>
      <c r="F10" s="16" t="str">
        <f>双向细目表!F9</f>
        <v>基础运算</v>
      </c>
      <c r="G10" s="16" t="str">
        <f>双向细目表!G9</f>
        <v>比和比例</v>
      </c>
      <c r="H10" s="16" t="str">
        <f>双向细目表!H9</f>
        <v>选择题</v>
      </c>
      <c r="I10" s="16">
        <f>学生成绩录入!D15</f>
        <v>2</v>
      </c>
      <c r="K10" s="26" t="s">
        <v>81</v>
      </c>
      <c r="L10" s="26" t="s">
        <v>82</v>
      </c>
      <c r="M10" s="26" t="s">
        <v>83</v>
      </c>
      <c r="N10" s="26" t="s">
        <v>84</v>
      </c>
      <c r="O10" s="26" t="s">
        <v>48</v>
      </c>
      <c r="P10" s="26" t="s">
        <v>25</v>
      </c>
      <c r="Q10" s="26" t="s">
        <v>10</v>
      </c>
    </row>
    <row r="11" s="14" customFormat="1" ht="16.5" spans="1:17">
      <c r="A11" s="16">
        <f>双向细目表!A10</f>
        <v>8</v>
      </c>
      <c r="B11" s="16">
        <f>双向细目表!B10</f>
        <v>2</v>
      </c>
      <c r="C11" s="16" t="str">
        <f>双向细目表!C10</f>
        <v>最简分数</v>
      </c>
      <c r="D11" s="16">
        <f>双向细目表!D10</f>
        <v>0.8</v>
      </c>
      <c r="E11" s="16" t="str">
        <f>双向细目表!E10</f>
        <v>基础题</v>
      </c>
      <c r="F11" s="16" t="str">
        <f>双向细目表!F10</f>
        <v>基础运算</v>
      </c>
      <c r="G11" s="16" t="str">
        <f>双向细目表!G10</f>
        <v>数的认识</v>
      </c>
      <c r="H11" s="16" t="str">
        <f>双向细目表!H10</f>
        <v>选择题</v>
      </c>
      <c r="I11" s="16">
        <f>学生成绩录入!D16</f>
        <v>2</v>
      </c>
      <c r="K11" s="27" t="s">
        <v>35</v>
      </c>
      <c r="L11" s="28">
        <f t="shared" ref="L11:L14" si="0">P11/O11</f>
        <v>1</v>
      </c>
      <c r="M11" s="28">
        <f t="shared" ref="M11:M14" si="1">IFERROR(O11/O11,"未考查")</f>
        <v>1</v>
      </c>
      <c r="N11" s="28">
        <f>AVERAGEIF($E$4:$E$24,$K11,$D$4:$D$24)</f>
        <v>0.8125</v>
      </c>
      <c r="O11" s="27">
        <f>SUMIF($E$4:$E$24,K11,$B$4:$B$24)</f>
        <v>38</v>
      </c>
      <c r="P11" s="27">
        <f>SUMIF($E$4:$E$24,K11,$I$4:$I$24)</f>
        <v>38</v>
      </c>
      <c r="Q11" s="27" t="str">
        <f>LOOKUP(L11,$K$2:$K$7,$L$2:$L$7)</f>
        <v>优秀</v>
      </c>
    </row>
    <row r="12" s="14" customFormat="1" ht="16.5" spans="1:17">
      <c r="A12" s="16">
        <f>双向细目表!A11</f>
        <v>9</v>
      </c>
      <c r="B12" s="16">
        <f>双向细目表!B11</f>
        <v>2</v>
      </c>
      <c r="C12" s="16" t="str">
        <f>双向细目表!C11</f>
        <v>分数大小比较</v>
      </c>
      <c r="D12" s="16">
        <f>双向细目表!D11</f>
        <v>0.8</v>
      </c>
      <c r="E12" s="16" t="str">
        <f>双向细目表!E11</f>
        <v>基础题</v>
      </c>
      <c r="F12" s="16" t="str">
        <f>双向细目表!F11</f>
        <v>综合运算</v>
      </c>
      <c r="G12" s="16" t="str">
        <f>双向细目表!G11</f>
        <v>数的认识</v>
      </c>
      <c r="H12" s="16" t="str">
        <f>双向细目表!H11</f>
        <v>选择题</v>
      </c>
      <c r="I12" s="16">
        <f>学生成绩录入!D17</f>
        <v>2</v>
      </c>
      <c r="K12" s="27" t="s">
        <v>41</v>
      </c>
      <c r="L12" s="28">
        <f t="shared" si="0"/>
        <v>0.552631578947368</v>
      </c>
      <c r="M12" s="28">
        <f t="shared" si="1"/>
        <v>1</v>
      </c>
      <c r="N12" s="28">
        <f>AVERAGEIF($E$4:$E$24,$K12,$D$4:$D$24)</f>
        <v>0.608333333333333</v>
      </c>
      <c r="O12" s="27">
        <f>SUMIF($E$4:$E$24,K12,$B$4:$B$24)</f>
        <v>38</v>
      </c>
      <c r="P12" s="27">
        <f>SUMIF($E$4:$E$24,K12,$I$4:$I$24)</f>
        <v>21</v>
      </c>
      <c r="Q12" s="27" t="str">
        <f>LOOKUP(L12,$K$2:$K$7,$L$2:$L$7)</f>
        <v>待提高</v>
      </c>
    </row>
    <row r="13" s="14" customFormat="1" ht="16.5" spans="1:17">
      <c r="A13" s="16">
        <f>双向细目表!A12</f>
        <v>10</v>
      </c>
      <c r="B13" s="16">
        <f>双向细目表!B12</f>
        <v>2</v>
      </c>
      <c r="C13" s="16" t="str">
        <f>双向细目表!C12</f>
        <v>有理数的乘方</v>
      </c>
      <c r="D13" s="16">
        <f>双向细目表!D12</f>
        <v>0.7</v>
      </c>
      <c r="E13" s="16" t="str">
        <f>双向细目表!E12</f>
        <v>中档题</v>
      </c>
      <c r="F13" s="16" t="str">
        <f>双向细目表!F12</f>
        <v>综合运算</v>
      </c>
      <c r="G13" s="16" t="str">
        <f>双向细目表!G12</f>
        <v>数的运算</v>
      </c>
      <c r="H13" s="16" t="str">
        <f>双向细目表!H12</f>
        <v>选择题</v>
      </c>
      <c r="I13" s="16">
        <f>学生成绩录入!D18</f>
        <v>2</v>
      </c>
      <c r="K13" s="27" t="s">
        <v>44</v>
      </c>
      <c r="L13" s="28">
        <f t="shared" si="0"/>
        <v>0.708333333333333</v>
      </c>
      <c r="M13" s="28">
        <f t="shared" si="1"/>
        <v>1</v>
      </c>
      <c r="N13" s="28">
        <f>AVERAGEIF($E$4:$E$24,$K13,$D$4:$D$24)</f>
        <v>0.45</v>
      </c>
      <c r="O13" s="27">
        <f>SUMIF($E$4:$E$24,K13,$B$4:$B$24)</f>
        <v>24</v>
      </c>
      <c r="P13" s="27">
        <f>SUMIF($E$4:$E$24,K13,$I$4:$I$24)</f>
        <v>17</v>
      </c>
      <c r="Q13" s="27" t="str">
        <f>LOOKUP(L13,$K$2:$K$7,$L$2:$L$7)</f>
        <v>合格</v>
      </c>
    </row>
    <row r="14" s="14" customFormat="1" ht="16.5" spans="1:17">
      <c r="A14" s="16">
        <f>双向细目表!A13</f>
        <v>11</v>
      </c>
      <c r="B14" s="16">
        <f>双向细目表!B13</f>
        <v>2</v>
      </c>
      <c r="C14" s="16" t="str">
        <f>双向细目表!C13</f>
        <v>面积比较大小</v>
      </c>
      <c r="D14" s="16">
        <f>双向细目表!D13</f>
        <v>0.8</v>
      </c>
      <c r="E14" s="16" t="str">
        <f>双向细目表!E13</f>
        <v>基础题</v>
      </c>
      <c r="F14" s="16" t="str">
        <f>双向细目表!F13</f>
        <v>综合运用</v>
      </c>
      <c r="G14" s="16" t="str">
        <f>双向细目表!G13</f>
        <v>图像与几何</v>
      </c>
      <c r="H14" s="16" t="str">
        <f>双向细目表!H13</f>
        <v>选择题</v>
      </c>
      <c r="I14" s="16">
        <f>学生成绩录入!D19</f>
        <v>2</v>
      </c>
      <c r="K14" s="29" t="s">
        <v>85</v>
      </c>
      <c r="L14" s="30">
        <f t="shared" si="0"/>
        <v>0.76</v>
      </c>
      <c r="M14" s="30" t="s">
        <v>86</v>
      </c>
      <c r="N14" s="31">
        <f>1-L14</f>
        <v>0.24</v>
      </c>
      <c r="O14" s="29">
        <f>SUM(O11:O13)</f>
        <v>100</v>
      </c>
      <c r="P14" s="29">
        <f>SUM(P11:P13)</f>
        <v>76</v>
      </c>
      <c r="Q14" s="29" t="str">
        <f>LOOKUP(L14,$K$2:$K$7,$L$2:$L$7)</f>
        <v>良好</v>
      </c>
    </row>
    <row r="15" s="14" customFormat="1" ht="16.5" spans="1:9">
      <c r="A15" s="16">
        <f>双向细目表!A14</f>
        <v>12</v>
      </c>
      <c r="B15" s="16">
        <f>双向细目表!B14</f>
        <v>2</v>
      </c>
      <c r="C15" s="16" t="str">
        <f>双向细目表!C14</f>
        <v>三角形的度数</v>
      </c>
      <c r="D15" s="16">
        <f>双向细目表!D14</f>
        <v>0.8</v>
      </c>
      <c r="E15" s="16" t="str">
        <f>双向细目表!E14</f>
        <v>基础题</v>
      </c>
      <c r="F15" s="16" t="str">
        <f>双向细目表!F14</f>
        <v>综合运算</v>
      </c>
      <c r="G15" s="16" t="str">
        <f>双向细目表!G14</f>
        <v>数的认识</v>
      </c>
      <c r="H15" s="16" t="str">
        <f>双向细目表!H14</f>
        <v>选择题</v>
      </c>
      <c r="I15" s="16">
        <f>学生成绩录入!D20</f>
        <v>2</v>
      </c>
    </row>
    <row r="16" s="14" customFormat="1" ht="16.5" spans="1:9">
      <c r="A16" s="16">
        <f>双向细目表!A15</f>
        <v>13</v>
      </c>
      <c r="B16" s="16">
        <f>双向细目表!B15</f>
        <v>12</v>
      </c>
      <c r="C16" s="16" t="str">
        <f>双向细目表!C15</f>
        <v>计算</v>
      </c>
      <c r="D16" s="16">
        <f>双向细目表!D15</f>
        <v>0.75</v>
      </c>
      <c r="E16" s="16" t="str">
        <f>双向细目表!E15</f>
        <v>基础题</v>
      </c>
      <c r="F16" s="16" t="str">
        <f>双向细目表!F15</f>
        <v>基础运算</v>
      </c>
      <c r="G16" s="16" t="str">
        <f>双向细目表!G15</f>
        <v>数的运算</v>
      </c>
      <c r="H16" s="16" t="str">
        <f>双向细目表!H15</f>
        <v>解答题</v>
      </c>
      <c r="I16" s="16">
        <f>学生成绩录入!D21</f>
        <v>12</v>
      </c>
    </row>
    <row r="17" s="14" customFormat="1" ht="16.5" spans="1:17">
      <c r="A17" s="16">
        <f>双向细目表!A16</f>
        <v>14</v>
      </c>
      <c r="B17" s="16">
        <f>双向细目表!B16</f>
        <v>10</v>
      </c>
      <c r="C17" s="16" t="str">
        <f>双向细目表!C16</f>
        <v>计算</v>
      </c>
      <c r="D17" s="16">
        <f>双向细目表!D16</f>
        <v>0.4</v>
      </c>
      <c r="E17" s="16" t="str">
        <f>双向细目表!E16</f>
        <v>较难题</v>
      </c>
      <c r="F17" s="16" t="str">
        <f>双向细目表!F16</f>
        <v>综合运算</v>
      </c>
      <c r="G17" s="16" t="str">
        <f>双向细目表!G16</f>
        <v>数的运算</v>
      </c>
      <c r="H17" s="16" t="str">
        <f>双向细目表!H16</f>
        <v>解答题</v>
      </c>
      <c r="I17" s="16">
        <f>学生成绩录入!D22</f>
        <v>10</v>
      </c>
      <c r="K17" s="26" t="s">
        <v>33</v>
      </c>
      <c r="L17" s="26" t="s">
        <v>82</v>
      </c>
      <c r="M17" s="26" t="s">
        <v>83</v>
      </c>
      <c r="N17" s="26" t="s">
        <v>84</v>
      </c>
      <c r="O17" s="26" t="s">
        <v>48</v>
      </c>
      <c r="P17" s="26" t="s">
        <v>25</v>
      </c>
      <c r="Q17" s="26" t="s">
        <v>10</v>
      </c>
    </row>
    <row r="18" s="14" customFormat="1" ht="16.5" spans="1:17">
      <c r="A18" s="16">
        <f>双向细目表!A17</f>
        <v>15</v>
      </c>
      <c r="B18" s="16">
        <f>双向细目表!B17</f>
        <v>10</v>
      </c>
      <c r="C18" s="16" t="str">
        <f>双向细目表!C17</f>
        <v>分数四则运算</v>
      </c>
      <c r="D18" s="16">
        <f>双向细目表!D17</f>
        <v>0.6</v>
      </c>
      <c r="E18" s="16" t="str">
        <f>双向细目表!E17</f>
        <v>中档题</v>
      </c>
      <c r="F18" s="16" t="str">
        <f>双向细目表!F17</f>
        <v>综合运算</v>
      </c>
      <c r="G18" s="16" t="str">
        <f>双向细目表!G17</f>
        <v>式和方程</v>
      </c>
      <c r="H18" s="16" t="str">
        <f>双向细目表!H17</f>
        <v>解答题</v>
      </c>
      <c r="I18" s="16">
        <f>学生成绩录入!D23</f>
        <v>5</v>
      </c>
      <c r="K18" s="27" t="s">
        <v>38</v>
      </c>
      <c r="L18" s="28">
        <f t="shared" ref="L18:L23" si="2">IFERROR(P18/O18,"未考查")</f>
        <v>0.666666666666667</v>
      </c>
      <c r="M18" s="28">
        <f t="shared" ref="M18:M23" si="3">IFERROR(O18/O18,"未考查")</f>
        <v>1</v>
      </c>
      <c r="N18" s="28">
        <f>IFERROR(AVERAGEIF($F$4:$F$24,$K18,$D$4:$D$24),"未考查")</f>
        <v>0.8</v>
      </c>
      <c r="O18" s="27">
        <f>SUMIF($F$4:$F$24,K18,$B$4:$B$24)</f>
        <v>12</v>
      </c>
      <c r="P18" s="27">
        <f>SUMIF($F$4:$F$24,K18,$I$4:$I$24)</f>
        <v>8</v>
      </c>
      <c r="Q18" s="27" t="str">
        <f>IFERROR(LOOKUP(L18,$K$2:$K$7,$L$2:$L$7),"未考查")</f>
        <v>合格</v>
      </c>
    </row>
    <row r="19" s="14" customFormat="1" ht="16.5" spans="1:17">
      <c r="A19" s="16">
        <f>双向细目表!A18</f>
        <v>16</v>
      </c>
      <c r="B19" s="16">
        <f>双向细目表!B18</f>
        <v>6</v>
      </c>
      <c r="C19" s="16" t="str">
        <f>双向细目表!C18</f>
        <v>图像与计算</v>
      </c>
      <c r="D19" s="16">
        <f>双向细目表!D18</f>
        <v>0.9</v>
      </c>
      <c r="E19" s="16" t="str">
        <f>双向细目表!E18</f>
        <v>基础题</v>
      </c>
      <c r="F19" s="16" t="str">
        <f>双向细目表!F18</f>
        <v>分析判断</v>
      </c>
      <c r="G19" s="16" t="str">
        <f>双向细目表!G18</f>
        <v>图像与几何</v>
      </c>
      <c r="H19" s="16" t="str">
        <f>双向细目表!H18</f>
        <v>解答题</v>
      </c>
      <c r="I19" s="16">
        <f>学生成绩录入!D24</f>
        <v>6</v>
      </c>
      <c r="K19" s="27" t="s">
        <v>36</v>
      </c>
      <c r="L19" s="28">
        <f t="shared" si="2"/>
        <v>1</v>
      </c>
      <c r="M19" s="28">
        <f t="shared" si="3"/>
        <v>1</v>
      </c>
      <c r="N19" s="28">
        <f>IFERROR(AVERAGEIF($F$4:$F$24,$K19,$D$4:$D$24),"未考查")</f>
        <v>0.7625</v>
      </c>
      <c r="O19" s="27">
        <f>SUMIF($F$4:$F$24,K19,$B$4:$B$24)</f>
        <v>18</v>
      </c>
      <c r="P19" s="27">
        <f>SUMIF($F$4:$F$24,K19,$I$4:$I$24)</f>
        <v>18</v>
      </c>
      <c r="Q19" s="27" t="str">
        <f>IFERROR(LOOKUP(L19,$K$2:$K$7,$L$2:$L$7),"未考查")</f>
        <v>优秀</v>
      </c>
    </row>
    <row r="20" s="14" customFormat="1" ht="16.5" spans="1:17">
      <c r="A20" s="16">
        <f>双向细目表!A19</f>
        <v>17</v>
      </c>
      <c r="B20" s="16">
        <f>双向细目表!B19</f>
        <v>6</v>
      </c>
      <c r="C20" s="16" t="str">
        <f>双向细目表!C19</f>
        <v>图像与计算</v>
      </c>
      <c r="D20" s="16">
        <f>双向细目表!D19</f>
        <v>0.4</v>
      </c>
      <c r="E20" s="16" t="str">
        <f>双向细目表!E19</f>
        <v>较难题</v>
      </c>
      <c r="F20" s="16" t="str">
        <f>双向细目表!F19</f>
        <v>综合运算</v>
      </c>
      <c r="G20" s="16" t="str">
        <f>双向细目表!G19</f>
        <v>图像与几何</v>
      </c>
      <c r="H20" s="16" t="str">
        <f>双向细目表!H19</f>
        <v>解答题</v>
      </c>
      <c r="I20" s="16">
        <f>学生成绩录入!D25</f>
        <v>3</v>
      </c>
      <c r="K20" s="27" t="s">
        <v>43</v>
      </c>
      <c r="L20" s="28">
        <f t="shared" si="2"/>
        <v>0.777777777777778</v>
      </c>
      <c r="M20" s="28">
        <f t="shared" si="3"/>
        <v>1</v>
      </c>
      <c r="N20" s="28">
        <f>IFERROR(AVERAGEIF($F$4:$F$24,$K20,$D$4:$D$24),"未考查")</f>
        <v>0.6625</v>
      </c>
      <c r="O20" s="27">
        <f>SUMIF($F$4:$F$24,K20,$B$4:$B$24)</f>
        <v>36</v>
      </c>
      <c r="P20" s="27">
        <f>SUMIF($F$4:$F$24,K20,$I$4:$I$24)</f>
        <v>28</v>
      </c>
      <c r="Q20" s="27" t="str">
        <f>IFERROR(LOOKUP(L20,$K$2:$K$7,$L$2:$L$7),"未考查")</f>
        <v>良好</v>
      </c>
    </row>
    <row r="21" s="14" customFormat="1" ht="16.5" spans="1:17">
      <c r="A21" s="16">
        <f>双向细目表!A20</f>
        <v>18</v>
      </c>
      <c r="B21" s="16">
        <f>双向细目表!B20</f>
        <v>8</v>
      </c>
      <c r="C21" s="16" t="str">
        <f>双向细目表!C20</f>
        <v>分数四则运算</v>
      </c>
      <c r="D21" s="16">
        <f>双向细目表!D20</f>
        <v>0.6</v>
      </c>
      <c r="E21" s="16" t="str">
        <f>双向细目表!E20</f>
        <v>中档题</v>
      </c>
      <c r="F21" s="16" t="str">
        <f>双向细目表!F20</f>
        <v>基础知识</v>
      </c>
      <c r="G21" s="16" t="str">
        <f>双向细目表!G20</f>
        <v>数的运算</v>
      </c>
      <c r="H21" s="16" t="str">
        <f>双向细目表!H20</f>
        <v>解答题</v>
      </c>
      <c r="I21" s="16">
        <f>学生成绩录入!D26</f>
        <v>4</v>
      </c>
      <c r="K21" s="27" t="s">
        <v>47</v>
      </c>
      <c r="L21" s="28">
        <f t="shared" si="2"/>
        <v>1</v>
      </c>
      <c r="M21" s="28">
        <f t="shared" si="3"/>
        <v>1</v>
      </c>
      <c r="N21" s="28">
        <f>IFERROR(AVERAGEIF($F$4:$F$24,$K21,$D$4:$D$24),"未考查")</f>
        <v>0.725</v>
      </c>
      <c r="O21" s="27">
        <f>SUMIF($F$4:$F$24,K21,$B$4:$B$24)</f>
        <v>8</v>
      </c>
      <c r="P21" s="27">
        <f>SUMIF($F$4:$F$24,K21,$I$4:$I$24)</f>
        <v>8</v>
      </c>
      <c r="Q21" s="27" t="str">
        <f>IFERROR(LOOKUP(L21,$K$2:$K$7,$L$2:$L$7),"未考查")</f>
        <v>优秀</v>
      </c>
    </row>
    <row r="22" s="14" customFormat="1" ht="16.5" spans="1:17">
      <c r="A22" s="16">
        <f>双向细目表!A21</f>
        <v>19</v>
      </c>
      <c r="B22" s="16">
        <f>双向细目表!B21</f>
        <v>8</v>
      </c>
      <c r="C22" s="16" t="str">
        <f>双向细目表!C21</f>
        <v>行程问题</v>
      </c>
      <c r="D22" s="16">
        <f>双向细目表!D21</f>
        <v>0.6</v>
      </c>
      <c r="E22" s="16" t="str">
        <f>双向细目表!E21</f>
        <v>中档题</v>
      </c>
      <c r="F22" s="16" t="str">
        <f>双向细目表!F21</f>
        <v>阅读理解</v>
      </c>
      <c r="G22" s="16" t="str">
        <f>双向细目表!G21</f>
        <v>式和方程</v>
      </c>
      <c r="H22" s="16" t="str">
        <f>双向细目表!H21</f>
        <v>解答题</v>
      </c>
      <c r="I22" s="16">
        <f>学生成绩录入!D27</f>
        <v>4</v>
      </c>
      <c r="K22" s="27" t="s">
        <v>50</v>
      </c>
      <c r="L22" s="28">
        <f t="shared" si="2"/>
        <v>0.5</v>
      </c>
      <c r="M22" s="28">
        <f t="shared" si="3"/>
        <v>1</v>
      </c>
      <c r="N22" s="28">
        <f>IFERROR(AVERAGEIF($F$4:$F$24,$K22,$D$4:$D$24),"未考查")</f>
        <v>0.583333333333333</v>
      </c>
      <c r="O22" s="27">
        <f>SUMIF($F$4:$F$24,K22,$B$4:$B$24)</f>
        <v>24</v>
      </c>
      <c r="P22" s="27">
        <f>SUMIF($F$4:$F$24,K22,$I$4:$I$24)</f>
        <v>12</v>
      </c>
      <c r="Q22" s="27" t="str">
        <f>IFERROR(LOOKUP(L22,$K$2:$K$7,$L$2:$L$7),"未考查")</f>
        <v>待提高</v>
      </c>
    </row>
    <row r="23" s="14" customFormat="1" ht="16.5" spans="1:17">
      <c r="A23" s="16">
        <f>双向细目表!A22</f>
        <v>20</v>
      </c>
      <c r="B23" s="16">
        <f>双向细目表!B22</f>
        <v>8</v>
      </c>
      <c r="C23" s="16" t="str">
        <f>双向细目表!C22</f>
        <v>圆柱的特征</v>
      </c>
      <c r="D23" s="16">
        <f>双向细目表!D22</f>
        <v>0.6</v>
      </c>
      <c r="E23" s="16" t="str">
        <f>双向细目表!E22</f>
        <v>中档题</v>
      </c>
      <c r="F23" s="16" t="str">
        <f>双向细目表!F22</f>
        <v>阅读理解</v>
      </c>
      <c r="G23" s="16" t="str">
        <f>双向细目表!G22</f>
        <v>式和方程</v>
      </c>
      <c r="H23" s="16" t="str">
        <f>双向细目表!H22</f>
        <v>解答题</v>
      </c>
      <c r="I23" s="16">
        <f>学生成绩录入!D28</f>
        <v>4</v>
      </c>
      <c r="K23" s="27" t="s">
        <v>53</v>
      </c>
      <c r="L23" s="28">
        <f t="shared" si="2"/>
        <v>1</v>
      </c>
      <c r="M23" s="28">
        <f t="shared" si="3"/>
        <v>1</v>
      </c>
      <c r="N23" s="28">
        <f>IFERROR(AVERAGEIF($F$4:$F$24,$K23,$D$4:$D$24),"未考查")</f>
        <v>0.8</v>
      </c>
      <c r="O23" s="27">
        <f>SUMIF($F$4:$F$24,K23,$B$4:$B$24)</f>
        <v>2</v>
      </c>
      <c r="P23" s="27">
        <f>SUMIF($F$4:$F$24,K23,$I$4:$I$24)</f>
        <v>2</v>
      </c>
      <c r="Q23" s="27" t="str">
        <f>IFERROR(LOOKUP(L23,$K$2:$K$7,$L$2:$L$7),"未考查")</f>
        <v>优秀</v>
      </c>
    </row>
    <row r="24" s="14" customFormat="1" ht="16.5" spans="1:17">
      <c r="A24" s="16">
        <f>双向细目表!A23</f>
        <v>21</v>
      </c>
      <c r="B24" s="16">
        <f>双向细目表!B23</f>
        <v>8</v>
      </c>
      <c r="C24" s="16" t="str">
        <f>双向细目表!C23</f>
        <v>商品利润问题</v>
      </c>
      <c r="D24" s="16">
        <f>双向细目表!D23</f>
        <v>0.55</v>
      </c>
      <c r="E24" s="16" t="str">
        <f>双向细目表!E23</f>
        <v>较难题</v>
      </c>
      <c r="F24" s="16" t="str">
        <f>双向细目表!F23</f>
        <v>阅读理解</v>
      </c>
      <c r="G24" s="16" t="str">
        <f>双向细目表!G23</f>
        <v>综合运用</v>
      </c>
      <c r="H24" s="16" t="str">
        <f>双向细目表!H23</f>
        <v>解答题</v>
      </c>
      <c r="I24" s="16">
        <f>学生成绩录入!D29</f>
        <v>4</v>
      </c>
      <c r="K24" s="29" t="s">
        <v>85</v>
      </c>
      <c r="L24" s="30">
        <f>P24/O24</f>
        <v>0.76</v>
      </c>
      <c r="M24" s="30"/>
      <c r="N24" s="30"/>
      <c r="O24" s="29">
        <f>SUM(O18:O23)</f>
        <v>100</v>
      </c>
      <c r="P24" s="29">
        <f>SUM(P18:P23)</f>
        <v>76</v>
      </c>
      <c r="Q24" s="29" t="str">
        <f>LOOKUP(L24,$K$2:$K$7,$L$2:$L$7)</f>
        <v>良好</v>
      </c>
    </row>
    <row r="25" s="14" customFormat="1" ht="16.5" spans="1:9">
      <c r="A25" s="17"/>
      <c r="B25" s="17"/>
      <c r="C25" s="17"/>
      <c r="D25" s="18"/>
      <c r="E25" s="17"/>
      <c r="F25" s="17"/>
      <c r="G25" s="17"/>
      <c r="H25" s="17"/>
      <c r="I25" s="14" t="s">
        <v>87</v>
      </c>
    </row>
    <row r="26" s="14" customFormat="1" ht="16.5" spans="1:9">
      <c r="A26" s="14" t="s">
        <v>88</v>
      </c>
      <c r="B26" s="19" t="s">
        <v>89</v>
      </c>
      <c r="C26" s="17"/>
      <c r="D26" s="14" t="s">
        <v>90</v>
      </c>
      <c r="E26" s="17"/>
      <c r="F26" s="17"/>
      <c r="G26" s="17"/>
      <c r="I26" s="14">
        <f>SUM(I4:I24)</f>
        <v>76</v>
      </c>
    </row>
    <row r="27" s="14" customFormat="1" ht="16.5" spans="1:17">
      <c r="A27" s="19">
        <v>21</v>
      </c>
      <c r="B27" s="19">
        <f>SUM(B4:B24)</f>
        <v>100</v>
      </c>
      <c r="C27" s="17"/>
      <c r="D27" s="20">
        <f>AVERAGE(D4:D24)*100</f>
        <v>70.2380952380952</v>
      </c>
      <c r="E27" s="17"/>
      <c r="F27" s="17"/>
      <c r="G27" s="17"/>
      <c r="K27" s="26" t="s">
        <v>7</v>
      </c>
      <c r="L27" s="26" t="s">
        <v>82</v>
      </c>
      <c r="M27" s="26" t="s">
        <v>83</v>
      </c>
      <c r="N27" s="26" t="s">
        <v>84</v>
      </c>
      <c r="O27" s="26" t="s">
        <v>48</v>
      </c>
      <c r="P27" s="26" t="s">
        <v>25</v>
      </c>
      <c r="Q27" s="26" t="s">
        <v>10</v>
      </c>
    </row>
    <row r="28" s="14" customFormat="1" ht="16.5" spans="11:17">
      <c r="K28" s="32" t="s">
        <v>57</v>
      </c>
      <c r="L28" s="28">
        <f>IFERROR(P28/O28,"未考查")</f>
        <v>1</v>
      </c>
      <c r="M28" s="28">
        <f>IFERROR(O28/O28,"未考查")</f>
        <v>1</v>
      </c>
      <c r="N28" s="28">
        <f>IFERROR(AVERAGEIF($G$4:$G$24,$K28,$D$4:$D$24),"未考查")</f>
        <v>0.8</v>
      </c>
      <c r="O28" s="27">
        <f>SUMIF($G$4:$G$24,$K28,$B$4:$B$24)</f>
        <v>6</v>
      </c>
      <c r="P28" s="27">
        <f>SUMIF($G$4:$G$24,$K28,$I$4:$I$24)</f>
        <v>6</v>
      </c>
      <c r="Q28" s="27" t="str">
        <f>IFERROR(LOOKUP(L28,$K$2:$K$7,$L$2:$L$7),"未考查")</f>
        <v>优秀</v>
      </c>
    </row>
    <row r="29" s="14" customFormat="1" ht="16.5" spans="11:17">
      <c r="K29" s="32" t="s">
        <v>40</v>
      </c>
      <c r="L29" s="28">
        <f t="shared" ref="L29:L37" si="4">IFERROR(P29/O29,"未考查")</f>
        <v>0.882352941176471</v>
      </c>
      <c r="M29" s="28">
        <f t="shared" ref="M29:M37" si="5">IFERROR(O29/O29,"未考查")</f>
        <v>1</v>
      </c>
      <c r="N29" s="28">
        <f t="shared" ref="N29:N34" si="6">IFERROR(AVERAGEIF($G$4:$G$24,$K29,$D$4:$D$24),"未考查")</f>
        <v>0.67</v>
      </c>
      <c r="O29" s="27">
        <f t="shared" ref="O29:O34" si="7">SUMIF($G$4:$G$24,$K29,$B$4:$B$24)</f>
        <v>34</v>
      </c>
      <c r="P29" s="27">
        <f t="shared" ref="P29:P34" si="8">SUMIF($G$4:$G$24,$K29,$I$4:$I$24)</f>
        <v>30</v>
      </c>
      <c r="Q29" s="27" t="str">
        <f t="shared" ref="Q29:Q34" si="9">IFERROR(LOOKUP(L29,$K$2:$K$7,$L$2:$L$7),"未考查")</f>
        <v>良好</v>
      </c>
    </row>
    <row r="30" s="14" customFormat="1" ht="16.5" spans="11:17">
      <c r="K30" s="32" t="s">
        <v>37</v>
      </c>
      <c r="L30" s="28">
        <f t="shared" si="4"/>
        <v>1</v>
      </c>
      <c r="M30" s="28">
        <f t="shared" si="5"/>
        <v>1</v>
      </c>
      <c r="N30" s="28">
        <f t="shared" si="6"/>
        <v>0.8</v>
      </c>
      <c r="O30" s="27">
        <f t="shared" si="7"/>
        <v>6</v>
      </c>
      <c r="P30" s="27">
        <f t="shared" si="8"/>
        <v>6</v>
      </c>
      <c r="Q30" s="27" t="str">
        <f t="shared" si="9"/>
        <v>优秀</v>
      </c>
    </row>
    <row r="31" s="14" customFormat="1" ht="16.5" spans="11:17">
      <c r="K31" s="32" t="s">
        <v>52</v>
      </c>
      <c r="L31" s="28">
        <f t="shared" si="4"/>
        <v>1</v>
      </c>
      <c r="M31" s="28">
        <f t="shared" si="5"/>
        <v>1</v>
      </c>
      <c r="N31" s="28">
        <f t="shared" si="6"/>
        <v>0.55</v>
      </c>
      <c r="O31" s="27">
        <f t="shared" si="7"/>
        <v>2</v>
      </c>
      <c r="P31" s="27">
        <f t="shared" si="8"/>
        <v>2</v>
      </c>
      <c r="Q31" s="27" t="str">
        <f t="shared" si="9"/>
        <v>优秀</v>
      </c>
    </row>
    <row r="32" s="14" customFormat="1" ht="16.5" spans="11:17">
      <c r="K32" s="32" t="s">
        <v>46</v>
      </c>
      <c r="L32" s="28">
        <f t="shared" si="4"/>
        <v>0.833333333333333</v>
      </c>
      <c r="M32" s="28">
        <f t="shared" si="5"/>
        <v>1</v>
      </c>
      <c r="N32" s="28">
        <f t="shared" si="6"/>
        <v>0.74</v>
      </c>
      <c r="O32" s="27">
        <f t="shared" si="7"/>
        <v>18</v>
      </c>
      <c r="P32" s="27">
        <f t="shared" si="8"/>
        <v>15</v>
      </c>
      <c r="Q32" s="27" t="str">
        <f t="shared" si="9"/>
        <v>良好</v>
      </c>
    </row>
    <row r="33" s="14" customFormat="1" ht="16.5" spans="11:17">
      <c r="K33" s="32" t="s">
        <v>66</v>
      </c>
      <c r="L33" s="28">
        <f t="shared" si="4"/>
        <v>0.5</v>
      </c>
      <c r="M33" s="28">
        <f t="shared" si="5"/>
        <v>1</v>
      </c>
      <c r="N33" s="28">
        <f t="shared" si="6"/>
        <v>0.6</v>
      </c>
      <c r="O33" s="27">
        <f t="shared" si="7"/>
        <v>26</v>
      </c>
      <c r="P33" s="27">
        <f t="shared" si="8"/>
        <v>13</v>
      </c>
      <c r="Q33" s="27" t="str">
        <f t="shared" si="9"/>
        <v>待提高</v>
      </c>
    </row>
    <row r="34" s="14" customFormat="1" ht="16.5" spans="11:17">
      <c r="K34" s="32" t="s">
        <v>53</v>
      </c>
      <c r="L34" s="28">
        <f t="shared" si="4"/>
        <v>0.5</v>
      </c>
      <c r="M34" s="28">
        <f t="shared" si="5"/>
        <v>1</v>
      </c>
      <c r="N34" s="28">
        <f t="shared" si="6"/>
        <v>0.55</v>
      </c>
      <c r="O34" s="27">
        <f t="shared" si="7"/>
        <v>8</v>
      </c>
      <c r="P34" s="27">
        <f t="shared" si="8"/>
        <v>4</v>
      </c>
      <c r="Q34" s="27" t="str">
        <f t="shared" si="9"/>
        <v>待提高</v>
      </c>
    </row>
    <row r="35" s="14" customFormat="1" ht="16.5" spans="11:17">
      <c r="K35" s="29" t="s">
        <v>85</v>
      </c>
      <c r="L35" s="30">
        <f>P35/O35</f>
        <v>0.76</v>
      </c>
      <c r="M35" s="30"/>
      <c r="N35" s="30"/>
      <c r="O35" s="29">
        <f>SUM(O28:O34)</f>
        <v>100</v>
      </c>
      <c r="P35" s="29">
        <f>SUM(P28:P34)</f>
        <v>76</v>
      </c>
      <c r="Q35" s="29" t="str">
        <f>LOOKUP(L35,$K$2:$K$7,$L$2:$L$7)</f>
        <v>良好</v>
      </c>
    </row>
    <row r="36" s="14" customFormat="1"/>
    <row r="37" s="14" customFormat="1"/>
    <row r="38" s="14" customFormat="1"/>
    <row r="39" s="14" customFormat="1"/>
    <row r="40" s="14" customFormat="1"/>
    <row r="41" s="14" customFormat="1"/>
    <row r="42" s="14" customFormat="1"/>
    <row r="43" s="14" customFormat="1" spans="11:17">
      <c r="K43"/>
      <c r="L43"/>
      <c r="M43"/>
      <c r="N43"/>
      <c r="O43"/>
      <c r="P43"/>
      <c r="Q43"/>
    </row>
    <row r="44" s="14" customFormat="1" spans="11:17">
      <c r="K44"/>
      <c r="L44"/>
      <c r="M44"/>
      <c r="N44"/>
      <c r="O44"/>
      <c r="P44"/>
      <c r="Q44"/>
    </row>
    <row r="45" s="14" customFormat="1" spans="11:17">
      <c r="K45"/>
      <c r="L45"/>
      <c r="M45"/>
      <c r="N45"/>
      <c r="O45"/>
      <c r="P45"/>
      <c r="Q45"/>
    </row>
    <row r="46" s="14" customFormat="1" spans="11:17">
      <c r="K46"/>
      <c r="L46"/>
      <c r="M46"/>
      <c r="N46"/>
      <c r="O46"/>
      <c r="P46"/>
      <c r="Q46"/>
    </row>
    <row r="47" s="14" customFormat="1" spans="11:17">
      <c r="K47"/>
      <c r="L47"/>
      <c r="M47"/>
      <c r="N47"/>
      <c r="O47"/>
      <c r="P47"/>
      <c r="Q47"/>
    </row>
  </sheetData>
  <mergeCells count="3">
    <mergeCell ref="K1:L1"/>
    <mergeCell ref="I1:I3"/>
    <mergeCell ref="A1:H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X25"/>
  <sheetViews>
    <sheetView zoomScale="70" zoomScaleNormal="70" workbookViewId="0">
      <pane xSplit="5" ySplit="1" topLeftCell="BQ2" activePane="bottomRight" state="frozen"/>
      <selection/>
      <selection pane="topRight"/>
      <selection pane="bottomLeft"/>
      <selection pane="bottomRight" activeCell="BU4" sqref="BU4"/>
    </sheetView>
  </sheetViews>
  <sheetFormatPr defaultColWidth="9.25" defaultRowHeight="13.5"/>
  <cols>
    <col min="1" max="1" width="9.375" style="2" customWidth="1"/>
    <col min="2" max="2" width="9.25" style="1" customWidth="1"/>
    <col min="3" max="4" width="9.375" style="1" customWidth="1"/>
    <col min="5" max="5" width="5.375" style="1" customWidth="1"/>
    <col min="6" max="6" width="11.075" style="1" customWidth="1"/>
    <col min="7" max="7" width="11.425" style="1" customWidth="1"/>
    <col min="8" max="37" width="8.025" style="1" customWidth="1"/>
    <col min="38" max="16347" width="9.25" style="1" customWidth="1"/>
    <col min="16348" max="16384" width="9.25" style="1"/>
  </cols>
  <sheetData>
    <row r="1" s="1" customFormat="1" ht="42" customHeight="1" spans="1:37">
      <c r="A1" s="3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="1" customFormat="1" ht="42" customHeight="1" spans="1:102">
      <c r="A2" s="3"/>
      <c r="B2" s="3"/>
      <c r="C2" s="3"/>
      <c r="D2" s="3"/>
      <c r="E2" s="3"/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 t="s">
        <v>99</v>
      </c>
      <c r="N2" s="4" t="s">
        <v>100</v>
      </c>
      <c r="O2" s="4" t="s">
        <v>101</v>
      </c>
      <c r="P2" s="4" t="s">
        <v>102</v>
      </c>
      <c r="Q2" s="4" t="s">
        <v>103</v>
      </c>
      <c r="R2" s="4" t="s">
        <v>104</v>
      </c>
      <c r="S2" s="4" t="s">
        <v>105</v>
      </c>
      <c r="T2" s="4" t="s">
        <v>106</v>
      </c>
      <c r="U2" s="4" t="s">
        <v>107</v>
      </c>
      <c r="V2" s="4" t="s">
        <v>108</v>
      </c>
      <c r="W2" s="4" t="s">
        <v>109</v>
      </c>
      <c r="X2" s="4" t="s">
        <v>110</v>
      </c>
      <c r="Y2" s="4" t="s">
        <v>111</v>
      </c>
      <c r="Z2" s="4" t="s">
        <v>112</v>
      </c>
      <c r="AA2" s="4" t="s">
        <v>113</v>
      </c>
      <c r="AB2" s="4" t="s">
        <v>114</v>
      </c>
      <c r="AC2" s="4" t="s">
        <v>115</v>
      </c>
      <c r="AD2" s="4" t="s">
        <v>116</v>
      </c>
      <c r="AE2" s="4" t="s">
        <v>117</v>
      </c>
      <c r="AF2" s="4" t="s">
        <v>118</v>
      </c>
      <c r="AG2" s="4" t="s">
        <v>119</v>
      </c>
      <c r="AH2" s="4" t="s">
        <v>120</v>
      </c>
      <c r="AI2" s="4" t="s">
        <v>121</v>
      </c>
      <c r="AJ2" s="4" t="s">
        <v>122</v>
      </c>
      <c r="AK2" s="4" t="s">
        <v>123</v>
      </c>
      <c r="AL2" s="12" t="s">
        <v>124</v>
      </c>
      <c r="AM2" s="12" t="s">
        <v>125</v>
      </c>
      <c r="AN2" s="12" t="s">
        <v>126</v>
      </c>
      <c r="AO2" s="12" t="s">
        <v>127</v>
      </c>
      <c r="AP2" s="12" t="s">
        <v>128</v>
      </c>
      <c r="AQ2" s="12" t="s">
        <v>129</v>
      </c>
      <c r="AR2" s="12" t="s">
        <v>130</v>
      </c>
      <c r="AS2" s="12" t="s">
        <v>131</v>
      </c>
      <c r="AT2" s="12" t="s">
        <v>132</v>
      </c>
      <c r="AU2" s="12" t="s">
        <v>133</v>
      </c>
      <c r="AV2" s="12" t="s">
        <v>134</v>
      </c>
      <c r="AW2" s="12" t="s">
        <v>135</v>
      </c>
      <c r="AX2" s="12" t="s">
        <v>136</v>
      </c>
      <c r="AY2" s="12" t="s">
        <v>137</v>
      </c>
      <c r="AZ2" s="12" t="s">
        <v>138</v>
      </c>
      <c r="BA2" s="12" t="s">
        <v>139</v>
      </c>
      <c r="BB2" s="12" t="s">
        <v>140</v>
      </c>
      <c r="BC2" s="12" t="s">
        <v>141</v>
      </c>
      <c r="BD2" s="12" t="s">
        <v>142</v>
      </c>
      <c r="BE2" s="12" t="s">
        <v>143</v>
      </c>
      <c r="BF2" s="12" t="s">
        <v>144</v>
      </c>
      <c r="BG2" s="12" t="s">
        <v>145</v>
      </c>
      <c r="BH2" s="12" t="s">
        <v>146</v>
      </c>
      <c r="BI2" s="12" t="s">
        <v>147</v>
      </c>
      <c r="BJ2" s="12" t="s">
        <v>148</v>
      </c>
      <c r="BK2" s="12" t="s">
        <v>149</v>
      </c>
      <c r="BL2" s="12" t="s">
        <v>150</v>
      </c>
      <c r="BM2" s="12" t="s">
        <v>151</v>
      </c>
      <c r="BN2" s="12" t="s">
        <v>152</v>
      </c>
      <c r="BO2" s="12" t="s">
        <v>153</v>
      </c>
      <c r="BP2" s="12" t="s">
        <v>154</v>
      </c>
      <c r="BQ2" s="12" t="s">
        <v>155</v>
      </c>
      <c r="BR2" s="12" t="s">
        <v>156</v>
      </c>
      <c r="BS2" s="12" t="s">
        <v>157</v>
      </c>
      <c r="BT2" s="12" t="s">
        <v>158</v>
      </c>
      <c r="BU2" s="12" t="s">
        <v>159</v>
      </c>
      <c r="BV2" s="12" t="s">
        <v>160</v>
      </c>
      <c r="BW2" s="12" t="s">
        <v>161</v>
      </c>
      <c r="BX2" s="12" t="s">
        <v>162</v>
      </c>
      <c r="BY2" s="12" t="s">
        <v>163</v>
      </c>
      <c r="BZ2" s="12" t="s">
        <v>164</v>
      </c>
      <c r="CA2" s="12" t="s">
        <v>165</v>
      </c>
      <c r="CB2" s="12" t="s">
        <v>166</v>
      </c>
      <c r="CC2" s="12" t="s">
        <v>167</v>
      </c>
      <c r="CD2" s="12" t="s">
        <v>168</v>
      </c>
      <c r="CE2" s="12" t="s">
        <v>169</v>
      </c>
      <c r="CF2" s="12" t="s">
        <v>170</v>
      </c>
      <c r="CG2" s="12" t="s">
        <v>171</v>
      </c>
      <c r="CH2" s="12" t="s">
        <v>172</v>
      </c>
      <c r="CI2" s="12" t="s">
        <v>173</v>
      </c>
      <c r="CJ2" s="12" t="s">
        <v>174</v>
      </c>
      <c r="CK2" s="12" t="s">
        <v>175</v>
      </c>
      <c r="CL2" s="12" t="s">
        <v>176</v>
      </c>
      <c r="CM2" s="12" t="s">
        <v>177</v>
      </c>
      <c r="CN2" s="12" t="s">
        <v>178</v>
      </c>
      <c r="CO2" s="12" t="s">
        <v>179</v>
      </c>
      <c r="CP2" s="12" t="s">
        <v>180</v>
      </c>
      <c r="CQ2" s="12" t="s">
        <v>181</v>
      </c>
      <c r="CR2" s="12" t="s">
        <v>182</v>
      </c>
      <c r="CS2" s="12" t="s">
        <v>183</v>
      </c>
      <c r="CT2" s="12" t="s">
        <v>184</v>
      </c>
      <c r="CU2" s="12" t="s">
        <v>185</v>
      </c>
      <c r="CV2" s="12" t="s">
        <v>186</v>
      </c>
      <c r="CW2" s="12" t="s">
        <v>187</v>
      </c>
      <c r="CX2" s="12" t="s">
        <v>188</v>
      </c>
    </row>
    <row r="3" s="1" customFormat="1" ht="21" customHeight="1" spans="1:102">
      <c r="A3" s="5" t="s">
        <v>189</v>
      </c>
      <c r="B3" s="6" t="s">
        <v>190</v>
      </c>
      <c r="C3" s="6" t="s">
        <v>32</v>
      </c>
      <c r="D3" s="6" t="s">
        <v>25</v>
      </c>
      <c r="E3" s="6">
        <f t="shared" ref="E3:BP3" si="0">SUM(E5:E25)</f>
        <v>100</v>
      </c>
      <c r="F3" s="6">
        <f t="shared" si="0"/>
        <v>86</v>
      </c>
      <c r="G3" s="6">
        <f t="shared" si="0"/>
        <v>79</v>
      </c>
      <c r="H3" s="6">
        <f t="shared" si="0"/>
        <v>75</v>
      </c>
      <c r="I3" s="6">
        <f t="shared" si="0"/>
        <v>73</v>
      </c>
      <c r="J3" s="6">
        <f t="shared" si="0"/>
        <v>73</v>
      </c>
      <c r="K3" s="6">
        <f t="shared" si="0"/>
        <v>71</v>
      </c>
      <c r="L3" s="6">
        <f t="shared" si="0"/>
        <v>70</v>
      </c>
      <c r="M3" s="6">
        <f t="shared" si="0"/>
        <v>68</v>
      </c>
      <c r="N3" s="6">
        <f t="shared" si="0"/>
        <v>64</v>
      </c>
      <c r="O3" s="6">
        <f t="shared" si="0"/>
        <v>59</v>
      </c>
      <c r="P3" s="6">
        <f t="shared" si="0"/>
        <v>48</v>
      </c>
      <c r="Q3" s="6">
        <f t="shared" si="0"/>
        <v>52</v>
      </c>
      <c r="R3" s="6">
        <f t="shared" si="0"/>
        <v>53</v>
      </c>
      <c r="S3" s="6">
        <f t="shared" si="0"/>
        <v>51</v>
      </c>
      <c r="T3" s="6">
        <f t="shared" si="0"/>
        <v>41</v>
      </c>
      <c r="U3" s="6">
        <f t="shared" si="0"/>
        <v>29</v>
      </c>
      <c r="V3" s="6">
        <f t="shared" si="0"/>
        <v>30</v>
      </c>
      <c r="W3" s="6">
        <f t="shared" si="0"/>
        <v>40</v>
      </c>
      <c r="X3" s="6">
        <f t="shared" si="0"/>
        <v>56</v>
      </c>
      <c r="Y3" s="6">
        <f t="shared" si="0"/>
        <v>34</v>
      </c>
      <c r="Z3" s="6">
        <f t="shared" si="0"/>
        <v>39</v>
      </c>
      <c r="AA3" s="6">
        <f t="shared" si="0"/>
        <v>32</v>
      </c>
      <c r="AB3" s="6">
        <f t="shared" si="0"/>
        <v>47</v>
      </c>
      <c r="AC3" s="6">
        <f t="shared" si="0"/>
        <v>33</v>
      </c>
      <c r="AD3" s="6">
        <f t="shared" si="0"/>
        <v>49</v>
      </c>
      <c r="AE3" s="6">
        <f t="shared" si="0"/>
        <v>34</v>
      </c>
      <c r="AF3" s="6">
        <f t="shared" si="0"/>
        <v>46</v>
      </c>
      <c r="AG3" s="6">
        <f t="shared" si="0"/>
        <v>80</v>
      </c>
      <c r="AH3" s="6">
        <f t="shared" si="0"/>
        <v>71</v>
      </c>
      <c r="AI3" s="6">
        <f t="shared" si="0"/>
        <v>52</v>
      </c>
      <c r="AJ3" s="6">
        <f t="shared" si="0"/>
        <v>70</v>
      </c>
      <c r="AK3" s="6">
        <f t="shared" si="0"/>
        <v>79</v>
      </c>
      <c r="AL3" s="6">
        <f t="shared" si="0"/>
        <v>58</v>
      </c>
      <c r="AM3" s="6">
        <f t="shared" si="0"/>
        <v>64</v>
      </c>
      <c r="AN3" s="6">
        <f t="shared" si="0"/>
        <v>52</v>
      </c>
      <c r="AO3" s="6">
        <f t="shared" si="0"/>
        <v>42</v>
      </c>
      <c r="AP3" s="6">
        <f t="shared" si="0"/>
        <v>98</v>
      </c>
      <c r="AQ3" s="6">
        <f t="shared" si="0"/>
        <v>85</v>
      </c>
      <c r="AR3" s="6">
        <f t="shared" si="0"/>
        <v>73</v>
      </c>
      <c r="AS3" s="6">
        <f t="shared" si="0"/>
        <v>49</v>
      </c>
      <c r="AT3" s="6">
        <f t="shared" si="0"/>
        <v>72</v>
      </c>
      <c r="AU3" s="6">
        <f t="shared" si="0"/>
        <v>57</v>
      </c>
      <c r="AV3" s="6">
        <f t="shared" si="0"/>
        <v>20</v>
      </c>
      <c r="AW3" s="6">
        <f t="shared" si="0"/>
        <v>53</v>
      </c>
      <c r="AX3" s="6">
        <f t="shared" si="0"/>
        <v>54</v>
      </c>
      <c r="AY3" s="6">
        <f t="shared" si="0"/>
        <v>59</v>
      </c>
      <c r="AZ3" s="6">
        <f t="shared" si="0"/>
        <v>64</v>
      </c>
      <c r="BA3" s="6">
        <f t="shared" si="0"/>
        <v>37</v>
      </c>
      <c r="BB3" s="6">
        <f t="shared" si="0"/>
        <v>64</v>
      </c>
      <c r="BC3" s="6">
        <f t="shared" si="0"/>
        <v>66</v>
      </c>
      <c r="BD3" s="6">
        <f t="shared" si="0"/>
        <v>67</v>
      </c>
      <c r="BE3" s="6">
        <f t="shared" si="0"/>
        <v>42</v>
      </c>
      <c r="BF3" s="6">
        <f t="shared" si="0"/>
        <v>51</v>
      </c>
      <c r="BG3" s="6">
        <f t="shared" si="0"/>
        <v>28</v>
      </c>
      <c r="BH3" s="6">
        <f t="shared" si="0"/>
        <v>38</v>
      </c>
      <c r="BI3" s="6">
        <f t="shared" si="0"/>
        <v>64</v>
      </c>
      <c r="BJ3" s="6">
        <f t="shared" si="0"/>
        <v>76</v>
      </c>
      <c r="BK3" s="6">
        <f t="shared" ref="BK3:BZ3" si="1">SUM(BK5:BK25)</f>
        <v>69</v>
      </c>
      <c r="BL3" s="6">
        <f t="shared" si="1"/>
        <v>52</v>
      </c>
      <c r="BM3" s="6">
        <f t="shared" si="1"/>
        <v>59</v>
      </c>
      <c r="BN3" s="6">
        <f t="shared" si="1"/>
        <v>25</v>
      </c>
      <c r="BO3" s="6">
        <f t="shared" si="1"/>
        <v>62</v>
      </c>
      <c r="BP3" s="6">
        <f t="shared" si="1"/>
        <v>43</v>
      </c>
      <c r="BQ3" s="6">
        <f t="shared" si="1"/>
        <v>36</v>
      </c>
      <c r="BR3" s="1" t="s">
        <v>156</v>
      </c>
      <c r="BS3" s="11">
        <f t="shared" ref="BS3:CX3" si="2">SUM(BS5:BS25)</f>
        <v>33</v>
      </c>
      <c r="BT3" s="11">
        <f t="shared" si="2"/>
        <v>52</v>
      </c>
      <c r="BU3" s="11">
        <f t="shared" si="2"/>
        <v>75</v>
      </c>
      <c r="BV3" s="11">
        <f t="shared" si="2"/>
        <v>90</v>
      </c>
      <c r="BW3" s="11">
        <f t="shared" si="2"/>
        <v>57</v>
      </c>
      <c r="BX3" s="11">
        <f t="shared" si="2"/>
        <v>54</v>
      </c>
      <c r="BY3" s="11">
        <f t="shared" si="2"/>
        <v>54</v>
      </c>
      <c r="BZ3" s="11">
        <f t="shared" si="2"/>
        <v>57</v>
      </c>
      <c r="CA3" s="11">
        <f t="shared" si="2"/>
        <v>53</v>
      </c>
      <c r="CB3" s="11">
        <f t="shared" si="2"/>
        <v>17</v>
      </c>
      <c r="CC3" s="11">
        <f t="shared" si="2"/>
        <v>61</v>
      </c>
      <c r="CD3" s="11">
        <f t="shared" si="2"/>
        <v>29</v>
      </c>
      <c r="CE3" s="11">
        <f t="shared" si="2"/>
        <v>76</v>
      </c>
      <c r="CF3" s="11">
        <f t="shared" si="2"/>
        <v>59</v>
      </c>
      <c r="CG3" s="11">
        <f t="shared" si="2"/>
        <v>63</v>
      </c>
      <c r="CH3" s="11">
        <f t="shared" si="2"/>
        <v>19</v>
      </c>
      <c r="CI3" s="11">
        <f t="shared" si="2"/>
        <v>38</v>
      </c>
      <c r="CJ3" s="11">
        <f t="shared" si="2"/>
        <v>34</v>
      </c>
      <c r="CK3" s="11">
        <f t="shared" si="2"/>
        <v>55</v>
      </c>
      <c r="CL3" s="11">
        <f t="shared" si="2"/>
        <v>22</v>
      </c>
      <c r="CM3" s="11">
        <f t="shared" si="2"/>
        <v>60</v>
      </c>
      <c r="CN3" s="11">
        <f t="shared" si="2"/>
        <v>57</v>
      </c>
      <c r="CO3" s="11">
        <f t="shared" si="2"/>
        <v>53</v>
      </c>
      <c r="CP3" s="11">
        <f t="shared" si="2"/>
        <v>42</v>
      </c>
      <c r="CQ3" s="11">
        <f t="shared" si="2"/>
        <v>25</v>
      </c>
      <c r="CR3" s="11">
        <f t="shared" si="2"/>
        <v>42</v>
      </c>
      <c r="CS3" s="11">
        <f t="shared" si="2"/>
        <v>73</v>
      </c>
      <c r="CT3" s="11">
        <f t="shared" si="2"/>
        <v>47</v>
      </c>
      <c r="CU3" s="11">
        <f t="shared" si="2"/>
        <v>72</v>
      </c>
      <c r="CV3" s="11">
        <f t="shared" si="2"/>
        <v>46</v>
      </c>
      <c r="CW3" s="11">
        <f t="shared" si="2"/>
        <v>49</v>
      </c>
      <c r="CX3" s="11">
        <f t="shared" si="2"/>
        <v>34</v>
      </c>
    </row>
    <row r="4" s="1" customFormat="1" ht="21" customHeight="1" spans="1:102">
      <c r="A4" s="5"/>
      <c r="B4" s="6"/>
      <c r="C4" s="6"/>
      <c r="D4" s="6" t="s">
        <v>13</v>
      </c>
      <c r="E4" s="6" t="s">
        <v>48</v>
      </c>
      <c r="F4" s="6" t="s">
        <v>92</v>
      </c>
      <c r="G4" s="6" t="s">
        <v>93</v>
      </c>
      <c r="H4" s="6" t="s">
        <v>94</v>
      </c>
      <c r="I4" s="6" t="s">
        <v>95</v>
      </c>
      <c r="J4" s="6" t="s">
        <v>96</v>
      </c>
      <c r="K4" s="6" t="s">
        <v>97</v>
      </c>
      <c r="L4" s="6" t="s">
        <v>98</v>
      </c>
      <c r="M4" s="6" t="s">
        <v>99</v>
      </c>
      <c r="N4" s="6" t="s">
        <v>100</v>
      </c>
      <c r="O4" s="6" t="s">
        <v>101</v>
      </c>
      <c r="P4" s="6" t="s">
        <v>102</v>
      </c>
      <c r="Q4" s="6" t="s">
        <v>103</v>
      </c>
      <c r="R4" s="6" t="s">
        <v>104</v>
      </c>
      <c r="S4" s="6" t="s">
        <v>105</v>
      </c>
      <c r="T4" s="6" t="s">
        <v>106</v>
      </c>
      <c r="U4" s="6" t="s">
        <v>107</v>
      </c>
      <c r="V4" s="6" t="s">
        <v>108</v>
      </c>
      <c r="W4" s="6" t="s">
        <v>109</v>
      </c>
      <c r="X4" s="6" t="s">
        <v>110</v>
      </c>
      <c r="Y4" s="6" t="s">
        <v>111</v>
      </c>
      <c r="Z4" s="6" t="s">
        <v>112</v>
      </c>
      <c r="AA4" s="6" t="s">
        <v>113</v>
      </c>
      <c r="AB4" s="6" t="s">
        <v>114</v>
      </c>
      <c r="AC4" s="6" t="s">
        <v>115</v>
      </c>
      <c r="AD4" s="6" t="s">
        <v>116</v>
      </c>
      <c r="AE4" s="6" t="s">
        <v>117</v>
      </c>
      <c r="AF4" s="6" t="s">
        <v>118</v>
      </c>
      <c r="AG4" s="6" t="s">
        <v>119</v>
      </c>
      <c r="AH4" s="6" t="s">
        <v>120</v>
      </c>
      <c r="AI4" s="6" t="s">
        <v>121</v>
      </c>
      <c r="AJ4" s="6" t="s">
        <v>122</v>
      </c>
      <c r="AK4" s="6" t="s">
        <v>123</v>
      </c>
      <c r="AL4" s="6" t="s">
        <v>124</v>
      </c>
      <c r="AM4" s="6" t="s">
        <v>125</v>
      </c>
      <c r="AN4" s="6" t="s">
        <v>126</v>
      </c>
      <c r="AO4" s="6" t="s">
        <v>127</v>
      </c>
      <c r="AP4" s="6" t="s">
        <v>128</v>
      </c>
      <c r="AQ4" s="6" t="s">
        <v>129</v>
      </c>
      <c r="AR4" s="6" t="s">
        <v>130</v>
      </c>
      <c r="AS4" s="6" t="s">
        <v>131</v>
      </c>
      <c r="AT4" s="6" t="s">
        <v>132</v>
      </c>
      <c r="AU4" s="6" t="s">
        <v>133</v>
      </c>
      <c r="AV4" s="6" t="s">
        <v>134</v>
      </c>
      <c r="AW4" s="6" t="s">
        <v>135</v>
      </c>
      <c r="AX4" s="6" t="s">
        <v>136</v>
      </c>
      <c r="AY4" s="6" t="s">
        <v>137</v>
      </c>
      <c r="AZ4" s="6" t="s">
        <v>138</v>
      </c>
      <c r="BA4" s="6" t="s">
        <v>139</v>
      </c>
      <c r="BB4" s="6" t="s">
        <v>140</v>
      </c>
      <c r="BC4" s="6" t="s">
        <v>141</v>
      </c>
      <c r="BD4" s="6" t="s">
        <v>142</v>
      </c>
      <c r="BE4" s="6" t="s">
        <v>143</v>
      </c>
      <c r="BF4" s="6" t="s">
        <v>144</v>
      </c>
      <c r="BG4" s="6" t="s">
        <v>145</v>
      </c>
      <c r="BH4" s="6" t="s">
        <v>146</v>
      </c>
      <c r="BI4" s="6" t="s">
        <v>147</v>
      </c>
      <c r="BJ4" s="6" t="s">
        <v>148</v>
      </c>
      <c r="BK4" s="6" t="s">
        <v>149</v>
      </c>
      <c r="BL4" s="6" t="s">
        <v>150</v>
      </c>
      <c r="BM4" s="6" t="s">
        <v>151</v>
      </c>
      <c r="BN4" s="6" t="s">
        <v>152</v>
      </c>
      <c r="BO4" s="6" t="s">
        <v>153</v>
      </c>
      <c r="BP4" s="6" t="s">
        <v>154</v>
      </c>
      <c r="BQ4" s="6" t="s">
        <v>155</v>
      </c>
      <c r="BR4" s="1" t="s">
        <v>156</v>
      </c>
      <c r="BS4" s="11" t="s">
        <v>157</v>
      </c>
      <c r="BT4" s="11" t="s">
        <v>158</v>
      </c>
      <c r="BU4" s="11" t="s">
        <v>159</v>
      </c>
      <c r="BV4" s="11" t="s">
        <v>160</v>
      </c>
      <c r="BW4" s="11" t="s">
        <v>161</v>
      </c>
      <c r="BX4" s="11" t="s">
        <v>162</v>
      </c>
      <c r="BY4" s="11" t="s">
        <v>163</v>
      </c>
      <c r="BZ4" s="11" t="s">
        <v>164</v>
      </c>
      <c r="CA4" s="11" t="s">
        <v>165</v>
      </c>
      <c r="CB4" s="11" t="s">
        <v>166</v>
      </c>
      <c r="CC4" s="11" t="s">
        <v>167</v>
      </c>
      <c r="CD4" s="11" t="s">
        <v>168</v>
      </c>
      <c r="CE4" s="11" t="s">
        <v>169</v>
      </c>
      <c r="CF4" s="11" t="s">
        <v>170</v>
      </c>
      <c r="CG4" s="11" t="s">
        <v>171</v>
      </c>
      <c r="CH4" s="11" t="s">
        <v>172</v>
      </c>
      <c r="CI4" s="11" t="s">
        <v>173</v>
      </c>
      <c r="CJ4" s="11" t="s">
        <v>174</v>
      </c>
      <c r="CK4" s="11" t="s">
        <v>175</v>
      </c>
      <c r="CL4" s="11" t="s">
        <v>176</v>
      </c>
      <c r="CM4" s="11" t="s">
        <v>177</v>
      </c>
      <c r="CN4" s="11" t="s">
        <v>178</v>
      </c>
      <c r="CO4" s="11" t="s">
        <v>179</v>
      </c>
      <c r="CP4" s="11" t="s">
        <v>180</v>
      </c>
      <c r="CQ4" s="11" t="s">
        <v>181</v>
      </c>
      <c r="CR4" s="11" t="s">
        <v>182</v>
      </c>
      <c r="CS4" s="11" t="s">
        <v>183</v>
      </c>
      <c r="CT4" s="11" t="s">
        <v>184</v>
      </c>
      <c r="CU4" s="11" t="s">
        <v>185</v>
      </c>
      <c r="CV4" s="11" t="s">
        <v>186</v>
      </c>
      <c r="CW4" s="11" t="s">
        <v>187</v>
      </c>
      <c r="CX4" s="11" t="s">
        <v>188</v>
      </c>
    </row>
    <row r="5" s="1" customFormat="1" ht="21" customHeight="1" spans="1:102">
      <c r="A5" s="7">
        <f>AVERAGE(F5:BQ5)</f>
        <v>1.84375</v>
      </c>
      <c r="B5" s="8">
        <f>SUM(F5:BQ5)/(E5*COUNT(F5:BQ5))</f>
        <v>0.921875</v>
      </c>
      <c r="C5" s="9">
        <v>0.8</v>
      </c>
      <c r="D5" s="10">
        <v>1</v>
      </c>
      <c r="E5" s="9">
        <v>2</v>
      </c>
      <c r="F5" s="11">
        <v>2</v>
      </c>
      <c r="G5" s="11">
        <v>2</v>
      </c>
      <c r="H5" s="11">
        <v>2</v>
      </c>
      <c r="I5" s="11">
        <v>2</v>
      </c>
      <c r="J5" s="11">
        <v>2</v>
      </c>
      <c r="K5" s="11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2</v>
      </c>
      <c r="T5" s="11">
        <v>2</v>
      </c>
      <c r="U5" s="11">
        <v>1</v>
      </c>
      <c r="V5" s="11">
        <v>1</v>
      </c>
      <c r="W5" s="11">
        <v>2</v>
      </c>
      <c r="X5" s="11">
        <v>2</v>
      </c>
      <c r="Y5" s="11">
        <v>2</v>
      </c>
      <c r="Z5" s="11">
        <v>2</v>
      </c>
      <c r="AA5" s="11">
        <v>2</v>
      </c>
      <c r="AB5" s="11">
        <v>1</v>
      </c>
      <c r="AC5" s="11">
        <v>2</v>
      </c>
      <c r="AD5" s="11">
        <v>2</v>
      </c>
      <c r="AE5" s="11">
        <v>1</v>
      </c>
      <c r="AF5" s="11">
        <v>2</v>
      </c>
      <c r="AG5" s="11">
        <v>2</v>
      </c>
      <c r="AH5" s="11">
        <v>2</v>
      </c>
      <c r="AI5" s="11">
        <v>2</v>
      </c>
      <c r="AJ5" s="11">
        <v>2</v>
      </c>
      <c r="AK5" s="11">
        <v>2</v>
      </c>
      <c r="AL5" s="11">
        <v>2</v>
      </c>
      <c r="AM5" s="11">
        <v>2</v>
      </c>
      <c r="AN5" s="11">
        <v>2</v>
      </c>
      <c r="AO5" s="11">
        <v>2</v>
      </c>
      <c r="AP5" s="11">
        <v>2</v>
      </c>
      <c r="AQ5" s="11">
        <v>1</v>
      </c>
      <c r="AR5" s="11">
        <v>2</v>
      </c>
      <c r="AS5" s="11">
        <v>2</v>
      </c>
      <c r="AT5" s="11">
        <v>2</v>
      </c>
      <c r="AU5" s="11">
        <v>2</v>
      </c>
      <c r="AV5" s="11">
        <v>0</v>
      </c>
      <c r="AW5" s="11">
        <v>2</v>
      </c>
      <c r="AX5" s="11">
        <v>2</v>
      </c>
      <c r="AY5" s="11">
        <v>2</v>
      </c>
      <c r="AZ5" s="11">
        <v>2</v>
      </c>
      <c r="BA5" s="11">
        <v>2</v>
      </c>
      <c r="BB5" s="11">
        <v>2</v>
      </c>
      <c r="BC5" s="11">
        <v>2</v>
      </c>
      <c r="BD5" s="11">
        <v>2</v>
      </c>
      <c r="BE5" s="11">
        <v>2</v>
      </c>
      <c r="BF5" s="11">
        <v>2</v>
      </c>
      <c r="BG5" s="11">
        <v>1</v>
      </c>
      <c r="BH5" s="11">
        <v>2</v>
      </c>
      <c r="BI5" s="11">
        <v>2</v>
      </c>
      <c r="BJ5" s="11">
        <v>1</v>
      </c>
      <c r="BK5" s="11">
        <v>2</v>
      </c>
      <c r="BL5" s="11">
        <v>2</v>
      </c>
      <c r="BM5" s="11">
        <v>2</v>
      </c>
      <c r="BN5" s="11">
        <v>2</v>
      </c>
      <c r="BO5" s="11">
        <v>2</v>
      </c>
      <c r="BP5" s="11">
        <v>2</v>
      </c>
      <c r="BQ5" s="11">
        <v>1</v>
      </c>
      <c r="BR5" s="13"/>
      <c r="BS5" s="11">
        <v>2</v>
      </c>
      <c r="BT5" s="11">
        <v>2</v>
      </c>
      <c r="BU5" s="11">
        <v>2</v>
      </c>
      <c r="BV5" s="11">
        <v>2</v>
      </c>
      <c r="BW5" s="11">
        <v>2</v>
      </c>
      <c r="BX5" s="11">
        <v>2</v>
      </c>
      <c r="BY5" s="11">
        <v>2</v>
      </c>
      <c r="BZ5" s="11">
        <v>2</v>
      </c>
      <c r="CA5" s="11">
        <v>2</v>
      </c>
      <c r="CB5" s="11">
        <v>0</v>
      </c>
      <c r="CC5" s="11">
        <v>2</v>
      </c>
      <c r="CD5" s="11">
        <v>2</v>
      </c>
      <c r="CE5" s="11">
        <v>1</v>
      </c>
      <c r="CF5" s="11">
        <v>2</v>
      </c>
      <c r="CG5" s="11">
        <v>2</v>
      </c>
      <c r="CH5" s="11">
        <v>2</v>
      </c>
      <c r="CI5" s="11">
        <v>2</v>
      </c>
      <c r="CJ5" s="11">
        <v>2</v>
      </c>
      <c r="CK5" s="11">
        <v>2</v>
      </c>
      <c r="CL5" s="11">
        <v>0</v>
      </c>
      <c r="CM5" s="11">
        <v>2</v>
      </c>
      <c r="CN5" s="11">
        <v>2</v>
      </c>
      <c r="CO5" s="11">
        <v>2</v>
      </c>
      <c r="CP5" s="11">
        <v>2</v>
      </c>
      <c r="CQ5" s="11">
        <v>1</v>
      </c>
      <c r="CR5" s="11">
        <v>2</v>
      </c>
      <c r="CS5" s="11">
        <v>2</v>
      </c>
      <c r="CT5" s="11">
        <v>2</v>
      </c>
      <c r="CU5" s="11">
        <v>2</v>
      </c>
      <c r="CV5" s="11">
        <v>2</v>
      </c>
      <c r="CW5" s="11">
        <v>2</v>
      </c>
      <c r="CX5" s="11">
        <v>2</v>
      </c>
    </row>
    <row r="6" s="1" customFormat="1" ht="21" customHeight="1" spans="1:102">
      <c r="A6" s="7">
        <f t="shared" ref="A6:A25" si="3">AVERAGE(F6:BQ6)</f>
        <v>1.75</v>
      </c>
      <c r="B6" s="8">
        <f t="shared" ref="B6:B25" si="4">SUM(F6:BQ6)/(E6*COUNT(F6:BQ6))</f>
        <v>0.875</v>
      </c>
      <c r="C6" s="9">
        <v>0.9</v>
      </c>
      <c r="D6" s="10">
        <v>2</v>
      </c>
      <c r="E6" s="9">
        <v>2</v>
      </c>
      <c r="F6" s="11">
        <v>1</v>
      </c>
      <c r="G6" s="11">
        <v>2</v>
      </c>
      <c r="H6" s="11">
        <v>2</v>
      </c>
      <c r="I6" s="11">
        <v>2</v>
      </c>
      <c r="J6" s="11">
        <v>2</v>
      </c>
      <c r="K6" s="11">
        <v>2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1</v>
      </c>
      <c r="R6" s="11">
        <v>2</v>
      </c>
      <c r="S6" s="11">
        <v>2</v>
      </c>
      <c r="T6" s="11">
        <v>2</v>
      </c>
      <c r="U6" s="11">
        <v>2</v>
      </c>
      <c r="V6" s="11">
        <v>1</v>
      </c>
      <c r="W6" s="11">
        <v>2</v>
      </c>
      <c r="X6" s="11">
        <v>2</v>
      </c>
      <c r="Y6" s="11">
        <v>1</v>
      </c>
      <c r="Z6" s="11">
        <v>2</v>
      </c>
      <c r="AA6" s="11">
        <v>1</v>
      </c>
      <c r="AB6" s="11">
        <v>2</v>
      </c>
      <c r="AC6" s="11">
        <v>2</v>
      </c>
      <c r="AD6" s="11">
        <v>2</v>
      </c>
      <c r="AE6" s="11">
        <v>2</v>
      </c>
      <c r="AF6" s="11">
        <v>2</v>
      </c>
      <c r="AG6" s="11">
        <v>2</v>
      </c>
      <c r="AH6" s="11">
        <v>2</v>
      </c>
      <c r="AI6" s="11">
        <v>2</v>
      </c>
      <c r="AJ6" s="11">
        <v>2</v>
      </c>
      <c r="AK6" s="11">
        <v>1</v>
      </c>
      <c r="AL6" s="11">
        <v>1</v>
      </c>
      <c r="AM6" s="11">
        <v>2</v>
      </c>
      <c r="AN6" s="11">
        <v>2</v>
      </c>
      <c r="AO6" s="11">
        <v>2</v>
      </c>
      <c r="AP6" s="11">
        <v>1</v>
      </c>
      <c r="AQ6" s="11">
        <v>0</v>
      </c>
      <c r="AR6" s="11">
        <v>2</v>
      </c>
      <c r="AS6" s="11">
        <v>2</v>
      </c>
      <c r="AT6" s="11">
        <v>2</v>
      </c>
      <c r="AU6" s="11">
        <v>2</v>
      </c>
      <c r="AV6" s="11">
        <v>2</v>
      </c>
      <c r="AW6" s="11">
        <v>1</v>
      </c>
      <c r="AX6" s="11">
        <v>2</v>
      </c>
      <c r="AY6" s="11">
        <v>2</v>
      </c>
      <c r="AZ6" s="11">
        <v>2</v>
      </c>
      <c r="BA6" s="11">
        <v>2</v>
      </c>
      <c r="BB6" s="11">
        <v>2</v>
      </c>
      <c r="BC6" s="11">
        <v>2</v>
      </c>
      <c r="BD6" s="11">
        <v>2</v>
      </c>
      <c r="BE6" s="11">
        <v>2</v>
      </c>
      <c r="BF6" s="11">
        <v>2</v>
      </c>
      <c r="BG6" s="11">
        <v>2</v>
      </c>
      <c r="BH6" s="11">
        <v>2</v>
      </c>
      <c r="BI6" s="11">
        <v>2</v>
      </c>
      <c r="BJ6" s="11">
        <v>2</v>
      </c>
      <c r="BK6" s="11">
        <v>2</v>
      </c>
      <c r="BL6" s="11">
        <v>1</v>
      </c>
      <c r="BM6" s="11">
        <v>1</v>
      </c>
      <c r="BN6" s="11">
        <v>2</v>
      </c>
      <c r="BO6" s="11">
        <v>2</v>
      </c>
      <c r="BP6" s="11">
        <v>0</v>
      </c>
      <c r="BQ6" s="11">
        <v>1</v>
      </c>
      <c r="BR6" s="13"/>
      <c r="BS6" s="11">
        <v>2</v>
      </c>
      <c r="BT6" s="11">
        <v>2</v>
      </c>
      <c r="BU6" s="11">
        <v>1</v>
      </c>
      <c r="BV6" s="11">
        <v>2</v>
      </c>
      <c r="BW6" s="11">
        <v>2</v>
      </c>
      <c r="BX6" s="11">
        <v>2</v>
      </c>
      <c r="BY6" s="11">
        <v>2</v>
      </c>
      <c r="BZ6" s="11">
        <v>2</v>
      </c>
      <c r="CA6" s="11">
        <v>2</v>
      </c>
      <c r="CB6" s="11">
        <v>1</v>
      </c>
      <c r="CC6" s="11">
        <v>2</v>
      </c>
      <c r="CD6" s="11">
        <v>1</v>
      </c>
      <c r="CE6" s="11">
        <v>2</v>
      </c>
      <c r="CF6" s="11">
        <v>2</v>
      </c>
      <c r="CG6" s="11">
        <v>2</v>
      </c>
      <c r="CH6" s="11">
        <v>1</v>
      </c>
      <c r="CI6" s="11">
        <v>2</v>
      </c>
      <c r="CJ6" s="11">
        <v>2</v>
      </c>
      <c r="CK6" s="11">
        <v>2</v>
      </c>
      <c r="CL6" s="11">
        <v>1</v>
      </c>
      <c r="CM6" s="11">
        <v>2</v>
      </c>
      <c r="CN6" s="11">
        <v>2</v>
      </c>
      <c r="CO6" s="11">
        <v>2</v>
      </c>
      <c r="CP6" s="11">
        <v>2</v>
      </c>
      <c r="CQ6" s="11">
        <v>1</v>
      </c>
      <c r="CR6" s="11">
        <v>2</v>
      </c>
      <c r="CS6" s="11">
        <v>2</v>
      </c>
      <c r="CT6" s="11">
        <v>2</v>
      </c>
      <c r="CU6" s="11">
        <v>2</v>
      </c>
      <c r="CV6" s="11">
        <v>2</v>
      </c>
      <c r="CW6" s="11">
        <v>2</v>
      </c>
      <c r="CX6" s="11">
        <v>1</v>
      </c>
    </row>
    <row r="7" s="1" customFormat="1" ht="21" customHeight="1" spans="1:102">
      <c r="A7" s="7">
        <f t="shared" si="3"/>
        <v>1.390625</v>
      </c>
      <c r="B7" s="8">
        <f t="shared" si="4"/>
        <v>0.6953125</v>
      </c>
      <c r="C7" s="9">
        <v>0.9</v>
      </c>
      <c r="D7" s="10">
        <v>3</v>
      </c>
      <c r="E7" s="9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>
        <v>1</v>
      </c>
      <c r="L7" s="11">
        <v>2</v>
      </c>
      <c r="M7" s="11">
        <v>2</v>
      </c>
      <c r="N7" s="11">
        <v>2</v>
      </c>
      <c r="O7" s="11">
        <v>2</v>
      </c>
      <c r="P7" s="11">
        <v>1</v>
      </c>
      <c r="Q7" s="11">
        <v>2</v>
      </c>
      <c r="R7" s="11">
        <v>2</v>
      </c>
      <c r="S7" s="11">
        <v>1</v>
      </c>
      <c r="T7" s="11">
        <v>2</v>
      </c>
      <c r="U7" s="11">
        <v>0</v>
      </c>
      <c r="V7" s="11">
        <v>0</v>
      </c>
      <c r="W7" s="11">
        <v>2</v>
      </c>
      <c r="X7" s="11">
        <v>2</v>
      </c>
      <c r="Y7" s="11">
        <v>2</v>
      </c>
      <c r="Z7" s="11">
        <v>2</v>
      </c>
      <c r="AA7" s="11">
        <v>0</v>
      </c>
      <c r="AB7" s="11">
        <v>0</v>
      </c>
      <c r="AC7" s="11">
        <v>1</v>
      </c>
      <c r="AD7" s="11">
        <v>2</v>
      </c>
      <c r="AE7" s="11">
        <v>2</v>
      </c>
      <c r="AF7" s="11">
        <v>2</v>
      </c>
      <c r="AG7" s="11">
        <v>2</v>
      </c>
      <c r="AH7" s="11">
        <v>2</v>
      </c>
      <c r="AI7" s="11">
        <v>2</v>
      </c>
      <c r="AJ7" s="11">
        <v>2</v>
      </c>
      <c r="AK7" s="11">
        <v>2</v>
      </c>
      <c r="AL7" s="11">
        <v>0</v>
      </c>
      <c r="AM7" s="11">
        <v>2</v>
      </c>
      <c r="AN7" s="11">
        <v>2</v>
      </c>
      <c r="AO7" s="11">
        <v>0</v>
      </c>
      <c r="AP7" s="11">
        <v>2</v>
      </c>
      <c r="AQ7" s="11">
        <v>2</v>
      </c>
      <c r="AR7" s="11">
        <v>2</v>
      </c>
      <c r="AS7" s="11">
        <v>2</v>
      </c>
      <c r="AT7" s="11">
        <v>0</v>
      </c>
      <c r="AU7" s="11">
        <v>0</v>
      </c>
      <c r="AV7" s="11">
        <v>0</v>
      </c>
      <c r="AW7" s="11">
        <v>0</v>
      </c>
      <c r="AX7" s="11">
        <v>1</v>
      </c>
      <c r="AY7" s="11">
        <v>2</v>
      </c>
      <c r="AZ7" s="11">
        <v>2</v>
      </c>
      <c r="BA7" s="11">
        <v>0</v>
      </c>
      <c r="BB7" s="11">
        <v>2</v>
      </c>
      <c r="BC7" s="11">
        <v>0</v>
      </c>
      <c r="BD7" s="11">
        <v>2</v>
      </c>
      <c r="BE7" s="11">
        <v>1</v>
      </c>
      <c r="BF7" s="11">
        <v>0</v>
      </c>
      <c r="BG7" s="11">
        <v>0</v>
      </c>
      <c r="BH7" s="11">
        <v>2</v>
      </c>
      <c r="BI7" s="11">
        <v>2</v>
      </c>
      <c r="BJ7" s="11">
        <v>2</v>
      </c>
      <c r="BK7" s="11">
        <v>2</v>
      </c>
      <c r="BL7" s="11">
        <v>0</v>
      </c>
      <c r="BM7" s="11">
        <v>2</v>
      </c>
      <c r="BN7" s="11">
        <v>1</v>
      </c>
      <c r="BO7" s="11">
        <v>2</v>
      </c>
      <c r="BP7" s="11">
        <v>2</v>
      </c>
      <c r="BQ7" s="11">
        <v>0</v>
      </c>
      <c r="BR7" s="13"/>
      <c r="BS7" s="11">
        <v>0</v>
      </c>
      <c r="BT7" s="11">
        <v>2</v>
      </c>
      <c r="BU7" s="11">
        <v>2</v>
      </c>
      <c r="BV7" s="11">
        <v>2</v>
      </c>
      <c r="BW7" s="11">
        <v>0</v>
      </c>
      <c r="BX7" s="11">
        <v>2</v>
      </c>
      <c r="BY7" s="11">
        <v>2</v>
      </c>
      <c r="BZ7" s="11">
        <v>2</v>
      </c>
      <c r="CA7" s="11">
        <v>2</v>
      </c>
      <c r="CB7" s="11">
        <v>0</v>
      </c>
      <c r="CC7" s="11">
        <v>2</v>
      </c>
      <c r="CD7" s="11">
        <v>1</v>
      </c>
      <c r="CE7" s="11">
        <v>2</v>
      </c>
      <c r="CF7" s="11">
        <v>2</v>
      </c>
      <c r="CG7" s="11">
        <v>0</v>
      </c>
      <c r="CH7" s="11">
        <v>0</v>
      </c>
      <c r="CI7" s="11">
        <v>2</v>
      </c>
      <c r="CJ7" s="11">
        <v>2</v>
      </c>
      <c r="CK7" s="11">
        <v>0</v>
      </c>
      <c r="CL7" s="11">
        <v>2</v>
      </c>
      <c r="CM7" s="11">
        <v>2</v>
      </c>
      <c r="CN7" s="11">
        <v>2</v>
      </c>
      <c r="CO7" s="11">
        <v>0</v>
      </c>
      <c r="CP7" s="11">
        <v>1</v>
      </c>
      <c r="CQ7" s="11">
        <v>0</v>
      </c>
      <c r="CR7" s="11">
        <v>0</v>
      </c>
      <c r="CS7" s="11">
        <v>2</v>
      </c>
      <c r="CT7" s="11">
        <v>2</v>
      </c>
      <c r="CU7" s="11">
        <v>2</v>
      </c>
      <c r="CV7" s="11">
        <v>0</v>
      </c>
      <c r="CW7" s="11">
        <v>2</v>
      </c>
      <c r="CX7" s="11">
        <v>0</v>
      </c>
    </row>
    <row r="8" s="1" customFormat="1" ht="21" customHeight="1" spans="1:102">
      <c r="A8" s="7">
        <f t="shared" si="3"/>
        <v>1.1875</v>
      </c>
      <c r="B8" s="8">
        <f t="shared" si="4"/>
        <v>0.59375</v>
      </c>
      <c r="C8" s="9">
        <v>0.8</v>
      </c>
      <c r="D8" s="10">
        <v>4</v>
      </c>
      <c r="E8" s="9">
        <v>2</v>
      </c>
      <c r="F8" s="11">
        <v>2</v>
      </c>
      <c r="G8" s="11">
        <v>2</v>
      </c>
      <c r="H8" s="11">
        <v>2</v>
      </c>
      <c r="I8" s="11">
        <v>2</v>
      </c>
      <c r="J8" s="11">
        <v>0</v>
      </c>
      <c r="K8" s="11">
        <v>0</v>
      </c>
      <c r="L8" s="11">
        <v>0</v>
      </c>
      <c r="M8" s="11">
        <v>2</v>
      </c>
      <c r="N8" s="11">
        <v>2</v>
      </c>
      <c r="O8" s="11">
        <v>2</v>
      </c>
      <c r="P8" s="11">
        <v>0</v>
      </c>
      <c r="Q8" s="11">
        <v>0</v>
      </c>
      <c r="R8" s="11">
        <v>2</v>
      </c>
      <c r="S8" s="11">
        <v>2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2</v>
      </c>
      <c r="AA8" s="11">
        <v>2</v>
      </c>
      <c r="AB8" s="11">
        <v>2</v>
      </c>
      <c r="AC8" s="11">
        <v>2</v>
      </c>
      <c r="AD8" s="11">
        <v>2</v>
      </c>
      <c r="AE8" s="11">
        <v>0</v>
      </c>
      <c r="AF8" s="11">
        <v>0</v>
      </c>
      <c r="AG8" s="11">
        <v>2</v>
      </c>
      <c r="AH8" s="11">
        <v>2</v>
      </c>
      <c r="AI8" s="11">
        <v>0</v>
      </c>
      <c r="AJ8" s="11">
        <v>0</v>
      </c>
      <c r="AK8" s="11">
        <v>2</v>
      </c>
      <c r="AL8" s="11">
        <v>2</v>
      </c>
      <c r="AM8" s="11">
        <v>2</v>
      </c>
      <c r="AN8" s="11">
        <v>2</v>
      </c>
      <c r="AO8" s="11">
        <v>2</v>
      </c>
      <c r="AP8" s="11">
        <v>2</v>
      </c>
      <c r="AQ8" s="11">
        <v>0</v>
      </c>
      <c r="AR8" s="11">
        <v>2</v>
      </c>
      <c r="AS8" s="11">
        <v>2</v>
      </c>
      <c r="AT8" s="11">
        <v>0</v>
      </c>
      <c r="AU8" s="11">
        <v>2</v>
      </c>
      <c r="AV8" s="11">
        <v>0</v>
      </c>
      <c r="AW8" s="11">
        <v>0</v>
      </c>
      <c r="AX8" s="11">
        <v>2</v>
      </c>
      <c r="AY8" s="11">
        <v>2</v>
      </c>
      <c r="AZ8" s="11">
        <v>2</v>
      </c>
      <c r="BA8" s="11">
        <v>0</v>
      </c>
      <c r="BB8" s="11">
        <v>2</v>
      </c>
      <c r="BC8" s="11">
        <v>2</v>
      </c>
      <c r="BD8" s="11">
        <v>0</v>
      </c>
      <c r="BE8" s="11">
        <v>0</v>
      </c>
      <c r="BF8" s="11">
        <v>2</v>
      </c>
      <c r="BG8" s="11">
        <v>0</v>
      </c>
      <c r="BH8" s="11">
        <v>2</v>
      </c>
      <c r="BI8" s="11">
        <v>2</v>
      </c>
      <c r="BJ8" s="11">
        <v>2</v>
      </c>
      <c r="BK8" s="11">
        <v>2</v>
      </c>
      <c r="BL8" s="11">
        <v>2</v>
      </c>
      <c r="BM8" s="11">
        <v>2</v>
      </c>
      <c r="BN8" s="11">
        <v>0</v>
      </c>
      <c r="BO8" s="11">
        <v>2</v>
      </c>
      <c r="BP8" s="11">
        <v>0</v>
      </c>
      <c r="BQ8" s="11">
        <v>0</v>
      </c>
      <c r="BR8" s="13"/>
      <c r="BS8" s="11">
        <v>0</v>
      </c>
      <c r="BT8" s="11">
        <v>2</v>
      </c>
      <c r="BU8" s="11">
        <v>2</v>
      </c>
      <c r="BV8" s="11">
        <v>2</v>
      </c>
      <c r="BW8" s="11">
        <v>0</v>
      </c>
      <c r="BX8" s="11">
        <v>0</v>
      </c>
      <c r="BY8" s="11">
        <v>2</v>
      </c>
      <c r="BZ8" s="11">
        <v>2</v>
      </c>
      <c r="CA8" s="11">
        <v>2</v>
      </c>
      <c r="CB8" s="11">
        <v>0</v>
      </c>
      <c r="CC8" s="11">
        <v>2</v>
      </c>
      <c r="CD8" s="11">
        <v>0</v>
      </c>
      <c r="CE8" s="11">
        <v>2</v>
      </c>
      <c r="CF8" s="11">
        <v>2</v>
      </c>
      <c r="CG8" s="11">
        <v>2</v>
      </c>
      <c r="CH8" s="11">
        <v>0</v>
      </c>
      <c r="CI8" s="11">
        <v>0</v>
      </c>
      <c r="CJ8" s="11">
        <v>0</v>
      </c>
      <c r="CK8" s="11">
        <v>2</v>
      </c>
      <c r="CL8" s="11">
        <v>0</v>
      </c>
      <c r="CM8" s="11">
        <v>2</v>
      </c>
      <c r="CN8" s="11">
        <v>2</v>
      </c>
      <c r="CO8" s="11">
        <v>0</v>
      </c>
      <c r="CP8" s="11">
        <v>0</v>
      </c>
      <c r="CQ8" s="11">
        <v>2</v>
      </c>
      <c r="CR8" s="11">
        <v>0</v>
      </c>
      <c r="CS8" s="11">
        <v>0</v>
      </c>
      <c r="CT8" s="11">
        <v>2</v>
      </c>
      <c r="CU8" s="11">
        <v>2</v>
      </c>
      <c r="CV8" s="11">
        <v>2</v>
      </c>
      <c r="CW8" s="11">
        <v>2</v>
      </c>
      <c r="CX8" s="11">
        <v>2</v>
      </c>
    </row>
    <row r="9" s="1" customFormat="1" ht="21" customHeight="1" spans="1:102">
      <c r="A9" s="7">
        <f t="shared" si="3"/>
        <v>0.59375</v>
      </c>
      <c r="B9" s="8">
        <f t="shared" si="4"/>
        <v>0.296875</v>
      </c>
      <c r="C9" s="9">
        <v>0.8</v>
      </c>
      <c r="D9" s="10">
        <v>5</v>
      </c>
      <c r="E9" s="9">
        <v>2</v>
      </c>
      <c r="F9" s="11">
        <v>2</v>
      </c>
      <c r="G9" s="11">
        <v>2</v>
      </c>
      <c r="H9" s="11">
        <v>0</v>
      </c>
      <c r="I9" s="11">
        <v>2</v>
      </c>
      <c r="J9" s="11">
        <v>2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2</v>
      </c>
      <c r="T9" s="11">
        <v>0</v>
      </c>
      <c r="U9" s="11">
        <v>0</v>
      </c>
      <c r="V9" s="11">
        <v>2</v>
      </c>
      <c r="W9" s="11">
        <v>0</v>
      </c>
      <c r="X9" s="11">
        <v>0</v>
      </c>
      <c r="Y9" s="11">
        <v>0</v>
      </c>
      <c r="Z9" s="11">
        <v>2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2</v>
      </c>
      <c r="AG9" s="11">
        <v>2</v>
      </c>
      <c r="AH9" s="11">
        <v>2</v>
      </c>
      <c r="AI9" s="11">
        <v>0</v>
      </c>
      <c r="AJ9" s="11">
        <v>0</v>
      </c>
      <c r="AK9" s="11">
        <v>0</v>
      </c>
      <c r="AL9" s="11">
        <v>0</v>
      </c>
      <c r="AM9" s="11">
        <v>2</v>
      </c>
      <c r="AN9" s="11">
        <v>0</v>
      </c>
      <c r="AO9" s="11">
        <v>0</v>
      </c>
      <c r="AP9" s="11">
        <v>2</v>
      </c>
      <c r="AQ9" s="11">
        <v>2</v>
      </c>
      <c r="AR9" s="11">
        <v>2</v>
      </c>
      <c r="AS9" s="11">
        <v>0</v>
      </c>
      <c r="AT9" s="11">
        <v>2</v>
      </c>
      <c r="AU9" s="11">
        <v>2</v>
      </c>
      <c r="AV9" s="11">
        <v>0</v>
      </c>
      <c r="AW9" s="11">
        <v>0</v>
      </c>
      <c r="AX9" s="11">
        <v>0</v>
      </c>
      <c r="AY9" s="11">
        <v>0</v>
      </c>
      <c r="AZ9" s="11">
        <v>2</v>
      </c>
      <c r="BA9" s="11">
        <v>0</v>
      </c>
      <c r="BB9" s="11">
        <v>0</v>
      </c>
      <c r="BC9" s="11">
        <v>2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2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3"/>
      <c r="BS9" s="11">
        <v>0</v>
      </c>
      <c r="BT9" s="11">
        <v>0</v>
      </c>
      <c r="BU9" s="11">
        <v>2</v>
      </c>
      <c r="BV9" s="11">
        <v>2</v>
      </c>
      <c r="BW9" s="11">
        <v>0</v>
      </c>
      <c r="BX9" s="11">
        <v>2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2</v>
      </c>
      <c r="CF9" s="11">
        <v>2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2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2</v>
      </c>
      <c r="CV9" s="11">
        <v>0</v>
      </c>
      <c r="CW9" s="11">
        <v>0</v>
      </c>
      <c r="CX9" s="11">
        <v>0</v>
      </c>
    </row>
    <row r="10" s="1" customFormat="1" ht="21" customHeight="1" spans="1:102">
      <c r="A10" s="7">
        <f t="shared" si="3"/>
        <v>1.078125</v>
      </c>
      <c r="B10" s="8">
        <f t="shared" si="4"/>
        <v>0.5390625</v>
      </c>
      <c r="C10" s="9">
        <v>0.55</v>
      </c>
      <c r="D10" s="10">
        <v>6</v>
      </c>
      <c r="E10" s="9">
        <v>2</v>
      </c>
      <c r="F10" s="11">
        <v>1</v>
      </c>
      <c r="G10" s="11">
        <v>2</v>
      </c>
      <c r="H10" s="11">
        <v>2</v>
      </c>
      <c r="I10" s="11">
        <v>1</v>
      </c>
      <c r="J10" s="11">
        <v>1</v>
      </c>
      <c r="K10" s="11">
        <v>2</v>
      </c>
      <c r="L10" s="11">
        <v>1</v>
      </c>
      <c r="M10" s="11">
        <v>1</v>
      </c>
      <c r="N10" s="11">
        <v>1</v>
      </c>
      <c r="O10" s="11">
        <v>0</v>
      </c>
      <c r="P10" s="11">
        <v>0</v>
      </c>
      <c r="Q10" s="11">
        <v>0</v>
      </c>
      <c r="R10" s="11">
        <v>2</v>
      </c>
      <c r="S10" s="11">
        <v>0</v>
      </c>
      <c r="T10" s="11">
        <v>1</v>
      </c>
      <c r="U10" s="11">
        <v>1</v>
      </c>
      <c r="V10" s="11">
        <v>1</v>
      </c>
      <c r="W10" s="11">
        <v>2</v>
      </c>
      <c r="X10" s="11">
        <v>2</v>
      </c>
      <c r="Y10" s="11">
        <v>1</v>
      </c>
      <c r="Z10" s="11">
        <v>1</v>
      </c>
      <c r="AA10" s="11">
        <v>2</v>
      </c>
      <c r="AB10" s="11">
        <v>1</v>
      </c>
      <c r="AC10" s="11">
        <v>1</v>
      </c>
      <c r="AD10" s="11">
        <v>2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2</v>
      </c>
      <c r="AK10" s="11">
        <v>1</v>
      </c>
      <c r="AL10" s="11">
        <v>1</v>
      </c>
      <c r="AM10" s="11">
        <v>1</v>
      </c>
      <c r="AN10" s="11">
        <v>0</v>
      </c>
      <c r="AO10" s="11">
        <v>1</v>
      </c>
      <c r="AP10" s="11">
        <v>1</v>
      </c>
      <c r="AQ10" s="11">
        <v>1</v>
      </c>
      <c r="AR10" s="11">
        <v>0</v>
      </c>
      <c r="AS10" s="11">
        <v>2</v>
      </c>
      <c r="AT10" s="11">
        <v>2</v>
      </c>
      <c r="AU10" s="11">
        <v>1</v>
      </c>
      <c r="AV10" s="11">
        <v>0</v>
      </c>
      <c r="AW10" s="11">
        <v>0</v>
      </c>
      <c r="AX10" s="11">
        <v>2</v>
      </c>
      <c r="AY10" s="11">
        <v>2</v>
      </c>
      <c r="AZ10" s="11">
        <v>1</v>
      </c>
      <c r="BA10" s="11">
        <v>1</v>
      </c>
      <c r="BB10" s="11">
        <v>0</v>
      </c>
      <c r="BC10" s="11">
        <v>1</v>
      </c>
      <c r="BD10" s="11">
        <v>1</v>
      </c>
      <c r="BE10" s="11">
        <v>1</v>
      </c>
      <c r="BF10" s="11">
        <v>0</v>
      </c>
      <c r="BG10" s="11">
        <v>0</v>
      </c>
      <c r="BH10" s="11">
        <v>1</v>
      </c>
      <c r="BI10" s="11">
        <v>1</v>
      </c>
      <c r="BJ10" s="11">
        <v>1</v>
      </c>
      <c r="BK10" s="11">
        <v>2</v>
      </c>
      <c r="BL10" s="11">
        <v>2</v>
      </c>
      <c r="BM10" s="11">
        <v>2</v>
      </c>
      <c r="BN10" s="11">
        <v>1</v>
      </c>
      <c r="BO10" s="11">
        <v>0</v>
      </c>
      <c r="BP10" s="11">
        <v>1</v>
      </c>
      <c r="BQ10" s="11">
        <v>2</v>
      </c>
      <c r="BR10" s="13"/>
      <c r="BS10" s="11">
        <v>0</v>
      </c>
      <c r="BT10" s="11">
        <v>1</v>
      </c>
      <c r="BU10" s="11">
        <v>0</v>
      </c>
      <c r="BV10" s="11">
        <v>1</v>
      </c>
      <c r="BW10" s="11">
        <v>0</v>
      </c>
      <c r="BX10" s="11">
        <v>1</v>
      </c>
      <c r="BY10" s="11">
        <v>1</v>
      </c>
      <c r="BZ10" s="11">
        <v>1</v>
      </c>
      <c r="CA10" s="11">
        <v>2</v>
      </c>
      <c r="CB10" s="11">
        <v>1</v>
      </c>
      <c r="CC10" s="11">
        <v>2</v>
      </c>
      <c r="CD10" s="11">
        <v>1</v>
      </c>
      <c r="CE10" s="11">
        <v>1</v>
      </c>
      <c r="CF10" s="11">
        <v>1</v>
      </c>
      <c r="CG10" s="11">
        <v>0</v>
      </c>
      <c r="CH10" s="11">
        <v>1</v>
      </c>
      <c r="CI10" s="11">
        <v>0</v>
      </c>
      <c r="CJ10" s="11">
        <v>2</v>
      </c>
      <c r="CK10" s="11">
        <v>1</v>
      </c>
      <c r="CL10" s="11">
        <v>0</v>
      </c>
      <c r="CM10" s="11">
        <v>1</v>
      </c>
      <c r="CN10" s="11">
        <v>1</v>
      </c>
      <c r="CO10" s="11">
        <v>2</v>
      </c>
      <c r="CP10" s="11">
        <v>1</v>
      </c>
      <c r="CQ10" s="11">
        <v>0</v>
      </c>
      <c r="CR10" s="11">
        <v>1</v>
      </c>
      <c r="CS10" s="11">
        <v>1</v>
      </c>
      <c r="CT10" s="11">
        <v>1</v>
      </c>
      <c r="CU10" s="11">
        <v>1</v>
      </c>
      <c r="CV10" s="11">
        <v>1</v>
      </c>
      <c r="CW10" s="11">
        <v>2</v>
      </c>
      <c r="CX10" s="11">
        <v>0</v>
      </c>
    </row>
    <row r="11" s="1" customFormat="1" ht="21" customHeight="1" spans="1:102">
      <c r="A11" s="7">
        <f t="shared" si="3"/>
        <v>1.59375</v>
      </c>
      <c r="B11" s="8">
        <f t="shared" si="4"/>
        <v>0.796875</v>
      </c>
      <c r="C11" s="9">
        <v>0.7</v>
      </c>
      <c r="D11" s="10">
        <v>7</v>
      </c>
      <c r="E11" s="9">
        <v>2</v>
      </c>
      <c r="F11" s="11">
        <v>0</v>
      </c>
      <c r="G11" s="11">
        <v>2</v>
      </c>
      <c r="H11" s="11">
        <v>2</v>
      </c>
      <c r="I11" s="11">
        <v>2</v>
      </c>
      <c r="J11" s="1">
        <v>0</v>
      </c>
      <c r="K11" s="11">
        <v>2</v>
      </c>
      <c r="L11" s="11">
        <v>2</v>
      </c>
      <c r="M11" s="11">
        <v>0</v>
      </c>
      <c r="N11" s="11">
        <v>2</v>
      </c>
      <c r="O11" s="11">
        <v>2</v>
      </c>
      <c r="P11" s="11">
        <v>2</v>
      </c>
      <c r="Q11" s="11">
        <v>2</v>
      </c>
      <c r="R11" s="11">
        <v>2</v>
      </c>
      <c r="S11" s="11">
        <v>2</v>
      </c>
      <c r="T11" s="11">
        <v>2</v>
      </c>
      <c r="U11" s="11">
        <v>0</v>
      </c>
      <c r="V11" s="11">
        <v>2</v>
      </c>
      <c r="W11" s="11">
        <v>2</v>
      </c>
      <c r="X11" s="11">
        <v>2</v>
      </c>
      <c r="Y11" s="11">
        <v>2</v>
      </c>
      <c r="Z11" s="11">
        <v>2</v>
      </c>
      <c r="AA11" s="11">
        <v>2</v>
      </c>
      <c r="AB11" s="11">
        <v>2</v>
      </c>
      <c r="AC11" s="11">
        <v>2</v>
      </c>
      <c r="AD11" s="11">
        <v>2</v>
      </c>
      <c r="AE11" s="11">
        <v>0</v>
      </c>
      <c r="AF11" s="11">
        <v>0</v>
      </c>
      <c r="AG11" s="11">
        <v>2</v>
      </c>
      <c r="AH11" s="11">
        <v>2</v>
      </c>
      <c r="AI11" s="11">
        <v>0</v>
      </c>
      <c r="AJ11" s="11">
        <v>2</v>
      </c>
      <c r="AK11" s="11">
        <v>2</v>
      </c>
      <c r="AL11" s="11">
        <v>2</v>
      </c>
      <c r="AM11" s="11">
        <v>2</v>
      </c>
      <c r="AN11" s="11">
        <v>2</v>
      </c>
      <c r="AO11" s="11">
        <v>0</v>
      </c>
      <c r="AP11" s="11">
        <v>2</v>
      </c>
      <c r="AQ11" s="11">
        <v>2</v>
      </c>
      <c r="AR11" s="11">
        <v>2</v>
      </c>
      <c r="AS11" s="11">
        <v>2</v>
      </c>
      <c r="AT11" s="11">
        <v>0</v>
      </c>
      <c r="AU11" s="11">
        <v>2</v>
      </c>
      <c r="AV11" s="11">
        <v>2</v>
      </c>
      <c r="AW11" s="11">
        <v>2</v>
      </c>
      <c r="AX11" s="11">
        <v>2</v>
      </c>
      <c r="AY11" s="11">
        <v>2</v>
      </c>
      <c r="AZ11" s="11">
        <v>2</v>
      </c>
      <c r="BA11" s="11">
        <v>0</v>
      </c>
      <c r="BB11" s="11">
        <v>2</v>
      </c>
      <c r="BC11" s="11">
        <v>2</v>
      </c>
      <c r="BD11" s="11">
        <v>2</v>
      </c>
      <c r="BE11" s="11">
        <v>2</v>
      </c>
      <c r="BF11" s="11">
        <v>0</v>
      </c>
      <c r="BG11" s="11">
        <v>2</v>
      </c>
      <c r="BH11" s="11">
        <v>2</v>
      </c>
      <c r="BI11" s="11">
        <v>2</v>
      </c>
      <c r="BJ11" s="11">
        <v>2</v>
      </c>
      <c r="BK11" s="11">
        <v>2</v>
      </c>
      <c r="BL11" s="11">
        <v>2</v>
      </c>
      <c r="BM11" s="11">
        <v>0</v>
      </c>
      <c r="BN11" s="11">
        <v>0</v>
      </c>
      <c r="BO11" s="11">
        <v>2</v>
      </c>
      <c r="BP11" s="11">
        <v>2</v>
      </c>
      <c r="BQ11" s="11">
        <v>2</v>
      </c>
      <c r="BR11" s="13"/>
      <c r="BS11" s="11">
        <v>0</v>
      </c>
      <c r="BT11" s="11">
        <v>2</v>
      </c>
      <c r="BU11" s="11">
        <v>2</v>
      </c>
      <c r="BV11" s="11">
        <v>2</v>
      </c>
      <c r="BW11" s="11">
        <v>2</v>
      </c>
      <c r="BX11" s="11">
        <v>2</v>
      </c>
      <c r="BY11" s="11">
        <v>0</v>
      </c>
      <c r="BZ11" s="11">
        <v>2</v>
      </c>
      <c r="CA11" s="11">
        <v>2</v>
      </c>
      <c r="CB11" s="11">
        <v>0</v>
      </c>
      <c r="CC11" s="11">
        <v>2</v>
      </c>
      <c r="CD11" s="11">
        <v>2</v>
      </c>
      <c r="CE11" s="11">
        <v>0</v>
      </c>
      <c r="CF11" s="11">
        <v>2</v>
      </c>
      <c r="CG11" s="11">
        <v>2</v>
      </c>
      <c r="CH11" s="11">
        <v>2</v>
      </c>
      <c r="CI11" s="11">
        <v>2</v>
      </c>
      <c r="CJ11" s="11">
        <v>0</v>
      </c>
      <c r="CK11" s="11">
        <v>2</v>
      </c>
      <c r="CL11" s="11">
        <v>0</v>
      </c>
      <c r="CM11" s="11">
        <v>2</v>
      </c>
      <c r="CN11" s="11">
        <v>2</v>
      </c>
      <c r="CO11" s="11">
        <v>2</v>
      </c>
      <c r="CP11" s="11">
        <v>0</v>
      </c>
      <c r="CQ11" s="11">
        <v>2</v>
      </c>
      <c r="CR11" s="11">
        <v>0</v>
      </c>
      <c r="CS11" s="11">
        <v>2</v>
      </c>
      <c r="CT11" s="11">
        <v>2</v>
      </c>
      <c r="CU11" s="11">
        <v>2</v>
      </c>
      <c r="CV11" s="11">
        <v>2</v>
      </c>
      <c r="CW11" s="11">
        <v>2</v>
      </c>
      <c r="CX11" s="11">
        <v>0</v>
      </c>
    </row>
    <row r="12" s="1" customFormat="1" ht="21" customHeight="1" spans="1:102">
      <c r="A12" s="7">
        <f t="shared" si="3"/>
        <v>1.15625</v>
      </c>
      <c r="B12" s="8">
        <f t="shared" si="4"/>
        <v>0.578125</v>
      </c>
      <c r="C12" s="9">
        <v>0.8</v>
      </c>
      <c r="D12" s="10">
        <v>8</v>
      </c>
      <c r="E12" s="9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  <c r="K12" s="11">
        <v>0</v>
      </c>
      <c r="L12" s="11">
        <v>0</v>
      </c>
      <c r="M12" s="11">
        <v>0</v>
      </c>
      <c r="N12" s="11">
        <v>0</v>
      </c>
      <c r="O12" s="11">
        <v>2</v>
      </c>
      <c r="P12" s="11">
        <v>2</v>
      </c>
      <c r="Q12" s="11">
        <v>2</v>
      </c>
      <c r="R12" s="11">
        <v>0</v>
      </c>
      <c r="S12" s="11">
        <v>2</v>
      </c>
      <c r="T12" s="11">
        <v>2</v>
      </c>
      <c r="U12" s="11">
        <v>0</v>
      </c>
      <c r="V12" s="11">
        <v>2</v>
      </c>
      <c r="W12" s="11">
        <v>0</v>
      </c>
      <c r="X12" s="11">
        <v>0</v>
      </c>
      <c r="Y12" s="11">
        <v>2</v>
      </c>
      <c r="Z12" s="11">
        <v>0</v>
      </c>
      <c r="AA12" s="11">
        <v>2</v>
      </c>
      <c r="AB12" s="11">
        <v>2</v>
      </c>
      <c r="AC12" s="11">
        <v>2</v>
      </c>
      <c r="AD12" s="11">
        <v>2</v>
      </c>
      <c r="AE12" s="11">
        <v>0</v>
      </c>
      <c r="AF12" s="11">
        <v>2</v>
      </c>
      <c r="AG12" s="11">
        <v>2</v>
      </c>
      <c r="AH12" s="11">
        <v>2</v>
      </c>
      <c r="AI12" s="11">
        <v>2</v>
      </c>
      <c r="AJ12" s="11">
        <v>2</v>
      </c>
      <c r="AK12" s="11">
        <v>0</v>
      </c>
      <c r="AL12" s="11">
        <v>2</v>
      </c>
      <c r="AM12" s="11">
        <v>2</v>
      </c>
      <c r="AN12" s="11">
        <v>2</v>
      </c>
      <c r="AO12" s="11">
        <v>2</v>
      </c>
      <c r="AP12" s="11">
        <v>2</v>
      </c>
      <c r="AQ12" s="11">
        <v>2</v>
      </c>
      <c r="AR12" s="11">
        <v>2</v>
      </c>
      <c r="AS12" s="11">
        <v>2</v>
      </c>
      <c r="AT12" s="11">
        <v>2</v>
      </c>
      <c r="AU12" s="11">
        <v>2</v>
      </c>
      <c r="AV12" s="11">
        <v>0</v>
      </c>
      <c r="AW12" s="11">
        <v>0</v>
      </c>
      <c r="AX12" s="11">
        <v>0</v>
      </c>
      <c r="AY12" s="11">
        <v>2</v>
      </c>
      <c r="AZ12" s="11">
        <v>0</v>
      </c>
      <c r="BA12" s="11">
        <v>0</v>
      </c>
      <c r="BB12" s="11">
        <v>2</v>
      </c>
      <c r="BC12" s="11">
        <v>0</v>
      </c>
      <c r="BD12" s="11">
        <v>2</v>
      </c>
      <c r="BE12" s="11">
        <v>0</v>
      </c>
      <c r="BF12" s="11">
        <v>0</v>
      </c>
      <c r="BG12" s="11">
        <v>0</v>
      </c>
      <c r="BH12" s="11">
        <v>2</v>
      </c>
      <c r="BI12" s="11">
        <v>0</v>
      </c>
      <c r="BJ12" s="11">
        <v>2</v>
      </c>
      <c r="BK12" s="11">
        <v>2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3"/>
      <c r="BS12" s="11">
        <v>2</v>
      </c>
      <c r="BT12" s="11">
        <v>0</v>
      </c>
      <c r="BU12" s="11">
        <v>2</v>
      </c>
      <c r="BV12" s="11">
        <v>2</v>
      </c>
      <c r="BW12" s="11">
        <v>2</v>
      </c>
      <c r="BX12" s="11">
        <v>0</v>
      </c>
      <c r="BY12" s="11">
        <v>2</v>
      </c>
      <c r="BZ12" s="11">
        <v>2</v>
      </c>
      <c r="CA12" s="11">
        <v>0</v>
      </c>
      <c r="CB12" s="11">
        <v>0</v>
      </c>
      <c r="CC12" s="11">
        <v>2</v>
      </c>
      <c r="CD12" s="11">
        <v>0</v>
      </c>
      <c r="CE12" s="11">
        <v>2</v>
      </c>
      <c r="CF12" s="11">
        <v>2</v>
      </c>
      <c r="CG12" s="11">
        <v>0</v>
      </c>
      <c r="CH12" s="11">
        <v>0</v>
      </c>
      <c r="CI12" s="11">
        <v>0</v>
      </c>
      <c r="CJ12" s="11">
        <v>2</v>
      </c>
      <c r="CK12" s="11">
        <v>0</v>
      </c>
      <c r="CL12" s="11">
        <v>0</v>
      </c>
      <c r="CM12" s="11">
        <v>2</v>
      </c>
      <c r="CN12" s="11">
        <v>2</v>
      </c>
      <c r="CO12" s="11">
        <v>0</v>
      </c>
      <c r="CP12" s="11">
        <v>2</v>
      </c>
      <c r="CQ12" s="11">
        <v>0</v>
      </c>
      <c r="CR12" s="11">
        <v>0</v>
      </c>
      <c r="CS12" s="11">
        <v>0</v>
      </c>
      <c r="CT12" s="11">
        <v>2</v>
      </c>
      <c r="CU12" s="11">
        <v>2</v>
      </c>
      <c r="CV12" s="11">
        <v>2</v>
      </c>
      <c r="CW12" s="11">
        <v>0</v>
      </c>
      <c r="CX12" s="11">
        <v>0</v>
      </c>
    </row>
    <row r="13" s="1" customFormat="1" ht="21" customHeight="1" spans="1:102">
      <c r="A13" s="7">
        <f t="shared" si="3"/>
        <v>0.8125</v>
      </c>
      <c r="B13" s="8">
        <f t="shared" si="4"/>
        <v>0.40625</v>
      </c>
      <c r="C13" s="9">
        <v>0.8</v>
      </c>
      <c r="D13" s="10">
        <v>9</v>
      </c>
      <c r="E13" s="9">
        <v>2</v>
      </c>
      <c r="F13" s="11">
        <v>2</v>
      </c>
      <c r="G13" s="11">
        <v>2</v>
      </c>
      <c r="H13" s="11">
        <v>2</v>
      </c>
      <c r="I13" s="11">
        <v>0</v>
      </c>
      <c r="J13" s="11">
        <v>2</v>
      </c>
      <c r="K13" s="11">
        <v>0</v>
      </c>
      <c r="L13" s="11">
        <v>0</v>
      </c>
      <c r="M13" s="11">
        <v>2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2</v>
      </c>
      <c r="U13" s="11">
        <v>0</v>
      </c>
      <c r="V13" s="11">
        <v>0</v>
      </c>
      <c r="W13" s="11">
        <v>0</v>
      </c>
      <c r="X13" s="11">
        <v>2</v>
      </c>
      <c r="Y13" s="11">
        <v>0</v>
      </c>
      <c r="Z13" s="11">
        <v>0</v>
      </c>
      <c r="AA13" s="11">
        <v>2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2</v>
      </c>
      <c r="AH13" s="11">
        <v>2</v>
      </c>
      <c r="AI13" s="11">
        <v>2</v>
      </c>
      <c r="AJ13" s="11">
        <v>2</v>
      </c>
      <c r="AK13" s="11">
        <v>2</v>
      </c>
      <c r="AL13" s="11">
        <v>0</v>
      </c>
      <c r="AM13" s="11">
        <v>0</v>
      </c>
      <c r="AN13" s="11">
        <v>0</v>
      </c>
      <c r="AO13" s="11">
        <v>2</v>
      </c>
      <c r="AP13" s="11">
        <v>2</v>
      </c>
      <c r="AQ13" s="11">
        <v>2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2</v>
      </c>
      <c r="AZ13" s="11">
        <v>2</v>
      </c>
      <c r="BA13" s="11">
        <v>0</v>
      </c>
      <c r="BB13" s="11">
        <v>0</v>
      </c>
      <c r="BC13" s="11">
        <v>2</v>
      </c>
      <c r="BD13" s="11">
        <v>0</v>
      </c>
      <c r="BE13" s="11">
        <v>2</v>
      </c>
      <c r="BF13" s="11">
        <v>0</v>
      </c>
      <c r="BG13" s="11">
        <v>2</v>
      </c>
      <c r="BH13" s="11">
        <v>0</v>
      </c>
      <c r="BI13" s="11">
        <v>0</v>
      </c>
      <c r="BJ13" s="11">
        <v>2</v>
      </c>
      <c r="BK13" s="11">
        <v>2</v>
      </c>
      <c r="BL13" s="11">
        <v>2</v>
      </c>
      <c r="BM13" s="11">
        <v>2</v>
      </c>
      <c r="BN13" s="11">
        <v>0</v>
      </c>
      <c r="BO13" s="11">
        <v>2</v>
      </c>
      <c r="BP13" s="11">
        <v>0</v>
      </c>
      <c r="BQ13" s="11">
        <v>0</v>
      </c>
      <c r="BR13" s="13"/>
      <c r="BS13" s="11">
        <v>0</v>
      </c>
      <c r="BT13" s="11">
        <v>0</v>
      </c>
      <c r="BU13" s="11">
        <v>2</v>
      </c>
      <c r="BV13" s="11">
        <v>2</v>
      </c>
      <c r="BW13" s="11">
        <v>2</v>
      </c>
      <c r="BX13" s="11">
        <v>0</v>
      </c>
      <c r="BY13" s="11">
        <v>2</v>
      </c>
      <c r="BZ13" s="11">
        <v>0</v>
      </c>
      <c r="CA13" s="11">
        <v>0</v>
      </c>
      <c r="CB13" s="11">
        <v>2</v>
      </c>
      <c r="CC13" s="11">
        <v>0</v>
      </c>
      <c r="CD13" s="11">
        <v>2</v>
      </c>
      <c r="CE13" s="11">
        <v>2</v>
      </c>
      <c r="CF13" s="11">
        <v>2</v>
      </c>
      <c r="CG13" s="11">
        <v>2</v>
      </c>
      <c r="CH13" s="11">
        <v>0</v>
      </c>
      <c r="CI13" s="11">
        <v>2</v>
      </c>
      <c r="CJ13" s="11">
        <v>0</v>
      </c>
      <c r="CK13" s="11">
        <v>2</v>
      </c>
      <c r="CL13" s="11">
        <v>0</v>
      </c>
      <c r="CM13" s="11">
        <v>0</v>
      </c>
      <c r="CN13" s="11">
        <v>2</v>
      </c>
      <c r="CO13" s="11">
        <v>0</v>
      </c>
      <c r="CP13" s="11">
        <v>0</v>
      </c>
      <c r="CQ13" s="11">
        <v>0</v>
      </c>
      <c r="CR13" s="11">
        <v>2</v>
      </c>
      <c r="CS13" s="11">
        <v>0</v>
      </c>
      <c r="CT13" s="11">
        <v>2</v>
      </c>
      <c r="CU13" s="11">
        <v>0</v>
      </c>
      <c r="CV13" s="11">
        <v>0</v>
      </c>
      <c r="CW13" s="11">
        <v>0</v>
      </c>
      <c r="CX13" s="11">
        <v>2</v>
      </c>
    </row>
    <row r="14" s="1" customFormat="1" ht="21" customHeight="1" spans="1:102">
      <c r="A14" s="7">
        <f t="shared" si="3"/>
        <v>1.125</v>
      </c>
      <c r="B14" s="8">
        <f t="shared" si="4"/>
        <v>0.5625</v>
      </c>
      <c r="C14" s="9">
        <v>0.7</v>
      </c>
      <c r="D14" s="10">
        <v>10</v>
      </c>
      <c r="E14" s="9">
        <v>2</v>
      </c>
      <c r="F14" s="11">
        <v>2</v>
      </c>
      <c r="G14" s="11">
        <v>2</v>
      </c>
      <c r="H14" s="11">
        <v>2</v>
      </c>
      <c r="I14" s="11">
        <v>0</v>
      </c>
      <c r="J14" s="11">
        <v>2</v>
      </c>
      <c r="K14" s="11">
        <v>0</v>
      </c>
      <c r="L14" s="11">
        <v>2</v>
      </c>
      <c r="M14" s="11">
        <v>0</v>
      </c>
      <c r="N14" s="11">
        <v>0</v>
      </c>
      <c r="O14" s="11">
        <v>2</v>
      </c>
      <c r="P14" s="11">
        <v>0</v>
      </c>
      <c r="Q14" s="11">
        <v>0</v>
      </c>
      <c r="R14" s="11">
        <v>2</v>
      </c>
      <c r="S14" s="11">
        <v>0</v>
      </c>
      <c r="T14" s="11">
        <v>2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2</v>
      </c>
      <c r="AA14" s="11">
        <v>0</v>
      </c>
      <c r="AB14" s="11">
        <v>2</v>
      </c>
      <c r="AC14" s="11">
        <v>2</v>
      </c>
      <c r="AD14" s="11">
        <v>2</v>
      </c>
      <c r="AE14" s="11">
        <v>0</v>
      </c>
      <c r="AF14" s="11">
        <v>2</v>
      </c>
      <c r="AG14" s="11">
        <v>2</v>
      </c>
      <c r="AH14" s="11">
        <v>2</v>
      </c>
      <c r="AI14" s="11">
        <v>2</v>
      </c>
      <c r="AJ14" s="11">
        <v>2</v>
      </c>
      <c r="AK14" s="11">
        <v>2</v>
      </c>
      <c r="AL14" s="11">
        <v>2</v>
      </c>
      <c r="AM14" s="11">
        <v>2</v>
      </c>
      <c r="AN14" s="11">
        <v>0</v>
      </c>
      <c r="AO14" s="11">
        <v>0</v>
      </c>
      <c r="AP14" s="11">
        <v>2</v>
      </c>
      <c r="AQ14" s="11">
        <v>0</v>
      </c>
      <c r="AR14" s="11">
        <v>2</v>
      </c>
      <c r="AS14" s="11">
        <v>2</v>
      </c>
      <c r="AT14" s="11">
        <v>2</v>
      </c>
      <c r="AU14" s="11">
        <v>2</v>
      </c>
      <c r="AV14" s="11">
        <v>0</v>
      </c>
      <c r="AW14" s="11">
        <v>0</v>
      </c>
      <c r="AX14" s="11">
        <v>0</v>
      </c>
      <c r="AY14" s="11">
        <v>0</v>
      </c>
      <c r="AZ14" s="11">
        <v>2</v>
      </c>
      <c r="BA14" s="11">
        <v>2</v>
      </c>
      <c r="BB14" s="11">
        <v>2</v>
      </c>
      <c r="BC14" s="11">
        <v>0</v>
      </c>
      <c r="BD14" s="11">
        <v>2</v>
      </c>
      <c r="BE14" s="11">
        <v>0</v>
      </c>
      <c r="BF14" s="11">
        <v>2</v>
      </c>
      <c r="BG14" s="11">
        <v>0</v>
      </c>
      <c r="BH14" s="11">
        <v>0</v>
      </c>
      <c r="BI14" s="11">
        <v>2</v>
      </c>
      <c r="BJ14" s="11">
        <v>0</v>
      </c>
      <c r="BK14" s="11">
        <v>2</v>
      </c>
      <c r="BL14" s="11">
        <v>2</v>
      </c>
      <c r="BM14" s="11">
        <v>2</v>
      </c>
      <c r="BN14" s="11">
        <v>2</v>
      </c>
      <c r="BO14" s="11">
        <v>0</v>
      </c>
      <c r="BP14" s="11">
        <v>2</v>
      </c>
      <c r="BQ14" s="11">
        <v>0</v>
      </c>
      <c r="BR14" s="13"/>
      <c r="BS14" s="11">
        <v>2</v>
      </c>
      <c r="BT14" s="11">
        <v>0</v>
      </c>
      <c r="BU14" s="11">
        <v>2</v>
      </c>
      <c r="BV14" s="11">
        <v>2</v>
      </c>
      <c r="BW14" s="11">
        <v>2</v>
      </c>
      <c r="BX14" s="11">
        <v>0</v>
      </c>
      <c r="BY14" s="11">
        <v>0</v>
      </c>
      <c r="BZ14" s="11">
        <v>2</v>
      </c>
      <c r="CA14" s="11">
        <v>2</v>
      </c>
      <c r="CB14" s="11">
        <v>2</v>
      </c>
      <c r="CC14" s="11">
        <v>2</v>
      </c>
      <c r="CD14" s="11">
        <v>0</v>
      </c>
      <c r="CE14" s="11">
        <v>2</v>
      </c>
      <c r="CF14" s="11">
        <v>2</v>
      </c>
      <c r="CG14" s="11">
        <v>0</v>
      </c>
      <c r="CH14" s="11">
        <v>0</v>
      </c>
      <c r="CI14" s="11">
        <v>2</v>
      </c>
      <c r="CJ14" s="11">
        <v>0</v>
      </c>
      <c r="CK14" s="11">
        <v>0</v>
      </c>
      <c r="CL14" s="11">
        <v>2</v>
      </c>
      <c r="CM14" s="11">
        <v>2</v>
      </c>
      <c r="CN14" s="11">
        <v>0</v>
      </c>
      <c r="CO14" s="11">
        <v>2</v>
      </c>
      <c r="CP14" s="11">
        <v>2</v>
      </c>
      <c r="CQ14" s="11">
        <v>2</v>
      </c>
      <c r="CR14" s="11">
        <v>0</v>
      </c>
      <c r="CS14" s="11">
        <v>0</v>
      </c>
      <c r="CT14" s="11">
        <v>0</v>
      </c>
      <c r="CU14" s="11">
        <v>2</v>
      </c>
      <c r="CV14" s="11">
        <v>2</v>
      </c>
      <c r="CW14" s="11">
        <v>2</v>
      </c>
      <c r="CX14" s="11">
        <v>0</v>
      </c>
    </row>
    <row r="15" s="1" customFormat="1" ht="21" customHeight="1" spans="1:102">
      <c r="A15" s="7">
        <f t="shared" si="3"/>
        <v>1.90625</v>
      </c>
      <c r="B15" s="8">
        <f t="shared" si="4"/>
        <v>0.953125</v>
      </c>
      <c r="C15" s="9">
        <v>0.8</v>
      </c>
      <c r="D15" s="10">
        <v>11</v>
      </c>
      <c r="E15" s="9">
        <v>2</v>
      </c>
      <c r="F15" s="11">
        <v>2</v>
      </c>
      <c r="G15" s="11">
        <v>2</v>
      </c>
      <c r="H15" s="11">
        <v>2</v>
      </c>
      <c r="I15" s="11">
        <v>2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U15" s="11">
        <v>0</v>
      </c>
      <c r="V15" s="11">
        <v>2</v>
      </c>
      <c r="W15" s="11">
        <v>2</v>
      </c>
      <c r="X15" s="11">
        <v>2</v>
      </c>
      <c r="Y15" s="11">
        <v>2</v>
      </c>
      <c r="Z15" s="11">
        <v>2</v>
      </c>
      <c r="AA15" s="11">
        <v>2</v>
      </c>
      <c r="AB15" s="11">
        <v>2</v>
      </c>
      <c r="AC15" s="11">
        <v>0</v>
      </c>
      <c r="AD15" s="11">
        <v>2</v>
      </c>
      <c r="AE15" s="11">
        <v>2</v>
      </c>
      <c r="AF15" s="11">
        <v>2</v>
      </c>
      <c r="AG15" s="11">
        <v>2</v>
      </c>
      <c r="AH15" s="11">
        <v>2</v>
      </c>
      <c r="AI15" s="11">
        <v>2</v>
      </c>
      <c r="AJ15" s="11">
        <v>2</v>
      </c>
      <c r="AK15" s="11">
        <v>2</v>
      </c>
      <c r="AL15" s="11">
        <v>2</v>
      </c>
      <c r="AM15" s="11">
        <v>2</v>
      </c>
      <c r="AN15" s="11">
        <v>2</v>
      </c>
      <c r="AO15" s="11">
        <v>2</v>
      </c>
      <c r="AP15" s="11">
        <v>2</v>
      </c>
      <c r="AQ15" s="11">
        <v>0</v>
      </c>
      <c r="AR15" s="11">
        <v>2</v>
      </c>
      <c r="AS15" s="11">
        <v>2</v>
      </c>
      <c r="AT15" s="11">
        <v>2</v>
      </c>
      <c r="AU15" s="11">
        <v>2</v>
      </c>
      <c r="AV15" s="11">
        <v>2</v>
      </c>
      <c r="AW15" s="11">
        <v>2</v>
      </c>
      <c r="AX15" s="11">
        <v>2</v>
      </c>
      <c r="AY15" s="11">
        <v>2</v>
      </c>
      <c r="AZ15" s="11">
        <v>2</v>
      </c>
      <c r="BA15" s="11">
        <v>2</v>
      </c>
      <c r="BB15" s="11">
        <v>2</v>
      </c>
      <c r="BC15" s="11">
        <v>2</v>
      </c>
      <c r="BD15" s="11">
        <v>2</v>
      </c>
      <c r="BE15" s="11">
        <v>2</v>
      </c>
      <c r="BF15" s="11">
        <v>2</v>
      </c>
      <c r="BG15" s="11">
        <v>2</v>
      </c>
      <c r="BH15" s="11">
        <v>2</v>
      </c>
      <c r="BI15" s="11">
        <v>2</v>
      </c>
      <c r="BJ15" s="11">
        <v>2</v>
      </c>
      <c r="BK15" s="11">
        <v>2</v>
      </c>
      <c r="BL15" s="11">
        <v>2</v>
      </c>
      <c r="BM15" s="11">
        <v>2</v>
      </c>
      <c r="BN15" s="11">
        <v>2</v>
      </c>
      <c r="BO15" s="11">
        <v>2</v>
      </c>
      <c r="BP15" s="11">
        <v>2</v>
      </c>
      <c r="BQ15" s="11">
        <v>2</v>
      </c>
      <c r="BR15" s="13"/>
      <c r="BS15" s="11">
        <v>2</v>
      </c>
      <c r="BT15" s="11">
        <v>2</v>
      </c>
      <c r="BU15" s="11">
        <v>2</v>
      </c>
      <c r="BV15" s="11">
        <v>2</v>
      </c>
      <c r="BW15" s="11">
        <v>2</v>
      </c>
      <c r="BX15" s="11">
        <v>0</v>
      </c>
      <c r="BY15" s="11">
        <v>2</v>
      </c>
      <c r="BZ15" s="11">
        <v>2</v>
      </c>
      <c r="CA15" s="11">
        <v>2</v>
      </c>
      <c r="CB15" s="11">
        <v>0</v>
      </c>
      <c r="CC15" s="11">
        <v>2</v>
      </c>
      <c r="CD15" s="11">
        <v>2</v>
      </c>
      <c r="CE15" s="11">
        <v>2</v>
      </c>
      <c r="CF15" s="11">
        <v>2</v>
      </c>
      <c r="CG15" s="11">
        <v>2</v>
      </c>
      <c r="CH15" s="11">
        <v>2</v>
      </c>
      <c r="CI15" s="11">
        <v>2</v>
      </c>
      <c r="CJ15" s="11">
        <v>0</v>
      </c>
      <c r="CK15" s="11">
        <v>2</v>
      </c>
      <c r="CL15" s="11">
        <v>0</v>
      </c>
      <c r="CM15" s="11">
        <v>2</v>
      </c>
      <c r="CN15" s="11">
        <v>2</v>
      </c>
      <c r="CO15" s="11">
        <v>2</v>
      </c>
      <c r="CP15" s="11">
        <v>2</v>
      </c>
      <c r="CQ15" s="11">
        <v>0</v>
      </c>
      <c r="CR15" s="11">
        <v>2</v>
      </c>
      <c r="CS15" s="11">
        <v>2</v>
      </c>
      <c r="CT15" s="11">
        <v>0</v>
      </c>
      <c r="CU15" s="11">
        <v>2</v>
      </c>
      <c r="CV15" s="11">
        <v>2</v>
      </c>
      <c r="CW15" s="11">
        <v>2</v>
      </c>
      <c r="CX15" s="11">
        <v>2</v>
      </c>
    </row>
    <row r="16" s="1" customFormat="1" ht="21" customHeight="1" spans="1:102">
      <c r="A16" s="7">
        <f t="shared" si="3"/>
        <v>0.75</v>
      </c>
      <c r="B16" s="8">
        <f t="shared" si="4"/>
        <v>0.375</v>
      </c>
      <c r="C16" s="9">
        <v>0.8</v>
      </c>
      <c r="D16" s="10">
        <v>12</v>
      </c>
      <c r="E16" s="9">
        <v>2</v>
      </c>
      <c r="F16" s="11">
        <v>0</v>
      </c>
      <c r="G16" s="11">
        <v>2</v>
      </c>
      <c r="H16" s="11">
        <v>2</v>
      </c>
      <c r="I16" s="11">
        <v>2</v>
      </c>
      <c r="J16" s="11">
        <v>2</v>
      </c>
      <c r="K16" s="11">
        <v>0</v>
      </c>
      <c r="L16" s="11">
        <v>2</v>
      </c>
      <c r="M16" s="1">
        <v>0</v>
      </c>
      <c r="N16" s="11">
        <v>0</v>
      </c>
      <c r="O16" s="11">
        <v>0</v>
      </c>
      <c r="P16" s="11">
        <v>2</v>
      </c>
      <c r="Q16" s="11">
        <v>0</v>
      </c>
      <c r="R16" s="11">
        <v>0</v>
      </c>
      <c r="S16" s="11">
        <v>2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2</v>
      </c>
      <c r="Z16" s="11">
        <v>0</v>
      </c>
      <c r="AA16" s="11">
        <v>2</v>
      </c>
      <c r="AB16" s="11">
        <v>2</v>
      </c>
      <c r="AC16" s="11">
        <v>0</v>
      </c>
      <c r="AD16" s="11">
        <v>0</v>
      </c>
      <c r="AE16" s="11">
        <v>0</v>
      </c>
      <c r="AF16" s="11">
        <v>0</v>
      </c>
      <c r="AG16" s="11">
        <v>2</v>
      </c>
      <c r="AH16" s="11">
        <v>2</v>
      </c>
      <c r="AI16" s="11">
        <v>2</v>
      </c>
      <c r="AJ16" s="11">
        <v>2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2</v>
      </c>
      <c r="AQ16" s="11">
        <v>2</v>
      </c>
      <c r="AR16" s="11">
        <v>0</v>
      </c>
      <c r="AS16" s="11">
        <v>0</v>
      </c>
      <c r="AT16" s="11">
        <v>2</v>
      </c>
      <c r="AU16" s="11">
        <v>0</v>
      </c>
      <c r="AV16" s="11">
        <v>2</v>
      </c>
      <c r="AW16" s="11">
        <v>2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2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2</v>
      </c>
      <c r="BM16" s="11">
        <v>2</v>
      </c>
      <c r="BN16" s="11">
        <v>0</v>
      </c>
      <c r="BO16" s="11">
        <v>2</v>
      </c>
      <c r="BP16" s="11">
        <v>0</v>
      </c>
      <c r="BQ16" s="11">
        <v>2</v>
      </c>
      <c r="BR16" s="13"/>
      <c r="BS16" s="11">
        <v>0</v>
      </c>
      <c r="BT16" s="11">
        <v>0</v>
      </c>
      <c r="BU16" s="11">
        <v>0</v>
      </c>
      <c r="BV16" s="11">
        <v>2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2</v>
      </c>
      <c r="CC16" s="11">
        <v>0</v>
      </c>
      <c r="CD16" s="11">
        <v>0</v>
      </c>
      <c r="CE16" s="11">
        <v>0</v>
      </c>
      <c r="CF16" s="11">
        <v>0</v>
      </c>
      <c r="CG16" s="11">
        <v>2</v>
      </c>
      <c r="CH16" s="11">
        <v>0</v>
      </c>
      <c r="CI16" s="11">
        <v>0</v>
      </c>
      <c r="CJ16" s="11">
        <v>0</v>
      </c>
      <c r="CK16" s="11">
        <v>2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2</v>
      </c>
      <c r="CT16" s="11">
        <v>2</v>
      </c>
      <c r="CU16" s="11">
        <v>0</v>
      </c>
      <c r="CV16" s="11">
        <v>0</v>
      </c>
      <c r="CW16" s="11">
        <v>0</v>
      </c>
      <c r="CX16" s="11">
        <v>2</v>
      </c>
    </row>
    <row r="17" s="1" customFormat="1" ht="21" customHeight="1" spans="1:102">
      <c r="A17" s="7">
        <f t="shared" si="3"/>
        <v>10.453125</v>
      </c>
      <c r="B17" s="8">
        <f t="shared" si="4"/>
        <v>0.87109375</v>
      </c>
      <c r="C17" s="9">
        <v>0.75</v>
      </c>
      <c r="D17" s="10">
        <v>13</v>
      </c>
      <c r="E17" s="9">
        <v>12</v>
      </c>
      <c r="F17" s="11">
        <v>12</v>
      </c>
      <c r="G17" s="11">
        <v>12</v>
      </c>
      <c r="H17" s="11">
        <v>12</v>
      </c>
      <c r="I17" s="11">
        <v>12</v>
      </c>
      <c r="J17" s="11">
        <v>12</v>
      </c>
      <c r="K17" s="11">
        <v>12</v>
      </c>
      <c r="L17" s="11">
        <v>12</v>
      </c>
      <c r="M17" s="11">
        <v>9</v>
      </c>
      <c r="N17" s="11">
        <v>12</v>
      </c>
      <c r="O17" s="11">
        <v>12</v>
      </c>
      <c r="P17" s="11">
        <v>9</v>
      </c>
      <c r="Q17" s="11">
        <v>12</v>
      </c>
      <c r="R17" s="11">
        <v>9</v>
      </c>
      <c r="S17" s="11">
        <v>12</v>
      </c>
      <c r="T17" s="11">
        <v>6</v>
      </c>
      <c r="U17" s="11">
        <v>12</v>
      </c>
      <c r="V17" s="11">
        <v>9</v>
      </c>
      <c r="W17" s="11">
        <v>12</v>
      </c>
      <c r="X17" s="11">
        <v>9</v>
      </c>
      <c r="Y17" s="11">
        <v>6</v>
      </c>
      <c r="Z17" s="11">
        <v>6</v>
      </c>
      <c r="AA17" s="11">
        <v>9</v>
      </c>
      <c r="AB17" s="11">
        <v>12</v>
      </c>
      <c r="AC17" s="11">
        <v>9</v>
      </c>
      <c r="AD17" s="11">
        <v>12</v>
      </c>
      <c r="AE17" s="11">
        <v>12</v>
      </c>
      <c r="AF17" s="11">
        <v>12</v>
      </c>
      <c r="AG17" s="11">
        <v>12</v>
      </c>
      <c r="AH17" s="11">
        <v>12</v>
      </c>
      <c r="AI17" s="1">
        <v>9</v>
      </c>
      <c r="AJ17" s="11">
        <v>12</v>
      </c>
      <c r="AK17" s="11">
        <v>6</v>
      </c>
      <c r="AL17" s="11">
        <v>9</v>
      </c>
      <c r="AM17" s="11">
        <v>9</v>
      </c>
      <c r="AN17" s="11">
        <v>12</v>
      </c>
      <c r="AO17" s="11">
        <v>12</v>
      </c>
      <c r="AP17" s="11">
        <v>12</v>
      </c>
      <c r="AQ17" s="11">
        <v>12</v>
      </c>
      <c r="AR17" s="11">
        <v>12</v>
      </c>
      <c r="AS17" s="11">
        <v>12</v>
      </c>
      <c r="AT17" s="11">
        <v>12</v>
      </c>
      <c r="AU17" s="11">
        <v>6</v>
      </c>
      <c r="AV17" s="11">
        <v>6</v>
      </c>
      <c r="AW17" s="11">
        <v>12</v>
      </c>
      <c r="AX17" s="11">
        <v>9</v>
      </c>
      <c r="AY17" s="11">
        <v>9</v>
      </c>
      <c r="AZ17" s="11">
        <v>12</v>
      </c>
      <c r="BA17" s="11">
        <v>6</v>
      </c>
      <c r="BB17" s="11">
        <v>12</v>
      </c>
      <c r="BC17" s="11">
        <v>12</v>
      </c>
      <c r="BD17" s="11">
        <v>9</v>
      </c>
      <c r="BE17" s="11">
        <v>12</v>
      </c>
      <c r="BF17" s="11">
        <v>9</v>
      </c>
      <c r="BG17" s="11">
        <v>9</v>
      </c>
      <c r="BH17" s="11">
        <v>12</v>
      </c>
      <c r="BI17" s="11">
        <v>9</v>
      </c>
      <c r="BJ17" s="11">
        <v>12</v>
      </c>
      <c r="BK17" s="11">
        <v>9</v>
      </c>
      <c r="BL17" s="11">
        <v>9</v>
      </c>
      <c r="BM17" s="11">
        <v>12</v>
      </c>
      <c r="BN17" s="11">
        <v>9</v>
      </c>
      <c r="BO17" s="11">
        <v>12</v>
      </c>
      <c r="BP17" s="11">
        <v>12</v>
      </c>
      <c r="BQ17" s="11">
        <v>12</v>
      </c>
      <c r="BR17" s="13"/>
      <c r="BS17" s="11">
        <v>9</v>
      </c>
      <c r="BT17" s="11">
        <v>12</v>
      </c>
      <c r="BU17" s="11">
        <v>9</v>
      </c>
      <c r="BV17" s="11">
        <v>12</v>
      </c>
      <c r="BW17" s="11">
        <v>9</v>
      </c>
      <c r="BX17" s="11">
        <v>12</v>
      </c>
      <c r="BY17" s="11">
        <v>12</v>
      </c>
      <c r="BZ17" s="11">
        <v>12</v>
      </c>
      <c r="CA17" s="11">
        <v>12</v>
      </c>
      <c r="CB17" s="11">
        <v>3</v>
      </c>
      <c r="CC17" s="11">
        <v>12</v>
      </c>
      <c r="CD17" s="11">
        <v>12</v>
      </c>
      <c r="CE17" s="11">
        <v>12</v>
      </c>
      <c r="CF17" s="11">
        <v>9</v>
      </c>
      <c r="CG17" s="11">
        <v>9</v>
      </c>
      <c r="CH17" s="11">
        <v>6</v>
      </c>
      <c r="CI17" s="11">
        <v>9</v>
      </c>
      <c r="CJ17" s="11">
        <v>9</v>
      </c>
      <c r="CK17" s="11">
        <v>6</v>
      </c>
      <c r="CL17" s="11">
        <v>9</v>
      </c>
      <c r="CM17" s="11">
        <v>12</v>
      </c>
      <c r="CN17" s="11">
        <v>12</v>
      </c>
      <c r="CO17" s="11">
        <v>9</v>
      </c>
      <c r="CP17" s="11">
        <v>9</v>
      </c>
      <c r="CQ17" s="11">
        <v>9</v>
      </c>
      <c r="CR17" s="11">
        <v>9</v>
      </c>
      <c r="CS17" s="11">
        <v>12</v>
      </c>
      <c r="CT17" s="11">
        <v>9</v>
      </c>
      <c r="CU17" s="11">
        <v>12</v>
      </c>
      <c r="CV17" s="11">
        <v>12</v>
      </c>
      <c r="CW17" s="11">
        <v>12</v>
      </c>
      <c r="CX17" s="11">
        <v>9</v>
      </c>
    </row>
    <row r="18" s="1" customFormat="1" ht="21" customHeight="1" spans="1:102">
      <c r="A18" s="7">
        <f t="shared" si="3"/>
        <v>0.9375</v>
      </c>
      <c r="B18" s="8">
        <f t="shared" si="4"/>
        <v>0.09375</v>
      </c>
      <c r="C18" s="9">
        <v>0.4</v>
      </c>
      <c r="D18" s="10">
        <v>14</v>
      </c>
      <c r="E18" s="9">
        <v>10</v>
      </c>
      <c r="F18" s="11">
        <v>10</v>
      </c>
      <c r="G18" s="11">
        <v>0</v>
      </c>
      <c r="H18" s="11">
        <v>0</v>
      </c>
      <c r="I18" s="11">
        <v>5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5</v>
      </c>
      <c r="AH18" s="11">
        <v>0</v>
      </c>
      <c r="AI18" s="11">
        <v>0</v>
      </c>
      <c r="AJ18" s="11">
        <v>0</v>
      </c>
      <c r="AK18" s="11">
        <v>5</v>
      </c>
      <c r="AL18" s="11">
        <v>0</v>
      </c>
      <c r="AM18" s="11">
        <v>0</v>
      </c>
      <c r="AN18" s="11">
        <v>0</v>
      </c>
      <c r="AO18" s="11">
        <v>5</v>
      </c>
      <c r="AP18" s="11">
        <v>10</v>
      </c>
      <c r="AQ18" s="11">
        <v>5</v>
      </c>
      <c r="AR18" s="11">
        <v>5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5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5</v>
      </c>
      <c r="BP18" s="11">
        <v>0</v>
      </c>
      <c r="BQ18" s="11">
        <v>0</v>
      </c>
      <c r="BR18" s="13"/>
      <c r="BS18" s="11">
        <v>0</v>
      </c>
      <c r="BT18" s="11">
        <v>0</v>
      </c>
      <c r="BU18" s="11">
        <v>0</v>
      </c>
      <c r="BV18" s="11">
        <v>5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5</v>
      </c>
      <c r="CP18" s="11">
        <v>5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</row>
    <row r="19" s="1" customFormat="1" ht="21" customHeight="1" spans="1:102">
      <c r="A19" s="7">
        <f t="shared" si="3"/>
        <v>6.5</v>
      </c>
      <c r="B19" s="8">
        <f t="shared" si="4"/>
        <v>0.65</v>
      </c>
      <c r="C19" s="9">
        <v>0.6</v>
      </c>
      <c r="D19" s="10">
        <v>15</v>
      </c>
      <c r="E19" s="9">
        <v>10</v>
      </c>
      <c r="F19" s="11">
        <v>10</v>
      </c>
      <c r="G19" s="11">
        <v>10</v>
      </c>
      <c r="H19" s="11">
        <v>5</v>
      </c>
      <c r="I19" s="11">
        <v>5</v>
      </c>
      <c r="J19" s="11">
        <v>10</v>
      </c>
      <c r="K19" s="11">
        <v>10</v>
      </c>
      <c r="L19" s="11">
        <v>10</v>
      </c>
      <c r="M19" s="11">
        <v>10</v>
      </c>
      <c r="N19" s="11">
        <v>10</v>
      </c>
      <c r="O19" s="11">
        <v>5</v>
      </c>
      <c r="P19" s="11">
        <v>10</v>
      </c>
      <c r="Q19" s="11">
        <v>5</v>
      </c>
      <c r="R19" s="11">
        <v>10</v>
      </c>
      <c r="S19" s="11">
        <v>3</v>
      </c>
      <c r="T19" s="11">
        <v>10</v>
      </c>
      <c r="U19" s="11">
        <v>5</v>
      </c>
      <c r="V19" s="11">
        <v>0</v>
      </c>
      <c r="W19" s="11">
        <v>0</v>
      </c>
      <c r="X19" s="11">
        <v>10</v>
      </c>
      <c r="Y19" s="11">
        <v>5</v>
      </c>
      <c r="Z19" s="11">
        <v>5</v>
      </c>
      <c r="AA19" s="11">
        <v>0</v>
      </c>
      <c r="AB19" s="11">
        <v>5</v>
      </c>
      <c r="AC19" s="11">
        <v>4</v>
      </c>
      <c r="AD19" s="11">
        <v>5</v>
      </c>
      <c r="AE19" s="11">
        <v>0</v>
      </c>
      <c r="AF19" s="11">
        <v>5</v>
      </c>
      <c r="AG19" s="11">
        <v>10</v>
      </c>
      <c r="AH19" s="11">
        <v>5</v>
      </c>
      <c r="AI19" s="11">
        <v>5</v>
      </c>
      <c r="AJ19" s="11">
        <v>5</v>
      </c>
      <c r="AK19" s="11">
        <v>10</v>
      </c>
      <c r="AL19" s="11">
        <v>10</v>
      </c>
      <c r="AM19" s="11">
        <v>5</v>
      </c>
      <c r="AN19" s="11">
        <v>10</v>
      </c>
      <c r="AO19" s="11">
        <v>0</v>
      </c>
      <c r="AP19" s="11">
        <v>10</v>
      </c>
      <c r="AQ19" s="11">
        <v>10</v>
      </c>
      <c r="AR19" s="11">
        <v>10</v>
      </c>
      <c r="AS19" s="11">
        <v>5</v>
      </c>
      <c r="AT19" s="11">
        <v>8</v>
      </c>
      <c r="AU19" s="11">
        <v>10</v>
      </c>
      <c r="AV19" s="11">
        <v>0</v>
      </c>
      <c r="AW19" s="11">
        <v>10</v>
      </c>
      <c r="AX19" s="11">
        <v>10</v>
      </c>
      <c r="AY19" s="11">
        <v>10</v>
      </c>
      <c r="AZ19" s="11">
        <v>10</v>
      </c>
      <c r="BA19" s="11">
        <v>10</v>
      </c>
      <c r="BB19" s="11">
        <v>8</v>
      </c>
      <c r="BC19" s="11">
        <v>10</v>
      </c>
      <c r="BD19" s="11">
        <v>10</v>
      </c>
      <c r="BE19" s="11">
        <v>0</v>
      </c>
      <c r="BF19" s="11">
        <v>10</v>
      </c>
      <c r="BG19" s="11">
        <v>0</v>
      </c>
      <c r="BH19" s="11">
        <v>3</v>
      </c>
      <c r="BI19" s="11">
        <v>10</v>
      </c>
      <c r="BJ19" s="11">
        <v>10</v>
      </c>
      <c r="BK19" s="11">
        <v>10</v>
      </c>
      <c r="BL19" s="11">
        <v>10</v>
      </c>
      <c r="BM19" s="11">
        <v>0</v>
      </c>
      <c r="BN19" s="11">
        <v>0</v>
      </c>
      <c r="BO19" s="11">
        <v>5</v>
      </c>
      <c r="BP19" s="11">
        <v>0</v>
      </c>
      <c r="BQ19" s="11">
        <v>0</v>
      </c>
      <c r="BR19" s="13"/>
      <c r="BS19" s="11">
        <v>0</v>
      </c>
      <c r="BT19" s="11">
        <v>5</v>
      </c>
      <c r="BU19" s="11">
        <v>10</v>
      </c>
      <c r="BV19" s="11">
        <v>10</v>
      </c>
      <c r="BW19" s="11">
        <v>10</v>
      </c>
      <c r="BX19" s="11">
        <v>5</v>
      </c>
      <c r="BY19" s="11">
        <v>5</v>
      </c>
      <c r="BZ19" s="11">
        <v>10</v>
      </c>
      <c r="CA19" s="11">
        <v>5</v>
      </c>
      <c r="CB19" s="11">
        <v>0</v>
      </c>
      <c r="CC19" s="11">
        <v>5</v>
      </c>
      <c r="CD19" s="11">
        <v>0</v>
      </c>
      <c r="CE19" s="11">
        <v>10</v>
      </c>
      <c r="CF19" s="11">
        <v>10</v>
      </c>
      <c r="CG19" s="11">
        <v>10</v>
      </c>
      <c r="CH19" s="11">
        <v>0</v>
      </c>
      <c r="CI19" s="11">
        <v>5</v>
      </c>
      <c r="CJ19" s="11">
        <v>5</v>
      </c>
      <c r="CK19" s="11">
        <v>10</v>
      </c>
      <c r="CL19" s="11">
        <v>0</v>
      </c>
      <c r="CM19" s="11">
        <v>5</v>
      </c>
      <c r="CN19" s="11">
        <v>10</v>
      </c>
      <c r="CO19" s="11">
        <v>5</v>
      </c>
      <c r="CP19" s="11">
        <v>10</v>
      </c>
      <c r="CQ19" s="11">
        <v>0</v>
      </c>
      <c r="CR19" s="11">
        <v>10</v>
      </c>
      <c r="CS19" s="11">
        <v>10</v>
      </c>
      <c r="CT19" s="11">
        <v>5</v>
      </c>
      <c r="CU19" s="11">
        <v>5</v>
      </c>
      <c r="CV19" s="11">
        <v>5</v>
      </c>
      <c r="CW19" s="11">
        <v>0</v>
      </c>
      <c r="CX19" s="11">
        <v>0</v>
      </c>
    </row>
    <row r="20" s="1" customFormat="1" ht="21" customHeight="1" spans="1:102">
      <c r="A20" s="7">
        <f t="shared" si="3"/>
        <v>5.734375</v>
      </c>
      <c r="B20" s="8">
        <f t="shared" si="4"/>
        <v>0.955729166666667</v>
      </c>
      <c r="C20" s="9">
        <v>0.9</v>
      </c>
      <c r="D20" s="10">
        <v>16</v>
      </c>
      <c r="E20" s="9">
        <v>6</v>
      </c>
      <c r="F20" s="11">
        <v>6</v>
      </c>
      <c r="G20" s="11">
        <v>6</v>
      </c>
      <c r="H20" s="11">
        <v>6</v>
      </c>
      <c r="I20" s="11">
        <v>6</v>
      </c>
      <c r="J20" s="11">
        <v>5</v>
      </c>
      <c r="K20" s="11">
        <v>6</v>
      </c>
      <c r="L20" s="11">
        <v>6</v>
      </c>
      <c r="M20" s="11">
        <v>6</v>
      </c>
      <c r="N20" s="11">
        <v>6</v>
      </c>
      <c r="O20" s="11">
        <v>6</v>
      </c>
      <c r="P20" s="11">
        <v>6</v>
      </c>
      <c r="Q20" s="11">
        <v>5</v>
      </c>
      <c r="R20" s="11">
        <v>6</v>
      </c>
      <c r="S20" s="11">
        <v>6</v>
      </c>
      <c r="T20" s="11">
        <v>4</v>
      </c>
      <c r="U20" s="11">
        <v>6</v>
      </c>
      <c r="V20" s="11">
        <v>6</v>
      </c>
      <c r="W20" s="11">
        <v>6</v>
      </c>
      <c r="X20" s="11">
        <v>5</v>
      </c>
      <c r="Y20" s="11">
        <v>6</v>
      </c>
      <c r="Z20" s="11">
        <v>6</v>
      </c>
      <c r="AA20" s="11">
        <v>6</v>
      </c>
      <c r="AB20" s="11">
        <v>6</v>
      </c>
      <c r="AC20" s="11">
        <v>6</v>
      </c>
      <c r="AD20" s="11">
        <v>6</v>
      </c>
      <c r="AE20" s="11">
        <v>6</v>
      </c>
      <c r="AF20" s="11">
        <v>6</v>
      </c>
      <c r="AG20" s="11">
        <v>6</v>
      </c>
      <c r="AH20" s="11">
        <v>6</v>
      </c>
      <c r="AI20" s="11">
        <v>6</v>
      </c>
      <c r="AJ20" s="11">
        <v>6</v>
      </c>
      <c r="AK20" s="11">
        <v>4</v>
      </c>
      <c r="AL20" s="11">
        <v>6</v>
      </c>
      <c r="AM20" s="11">
        <v>6</v>
      </c>
      <c r="AN20" s="11">
        <v>6</v>
      </c>
      <c r="AO20" s="11">
        <v>6</v>
      </c>
      <c r="AP20" s="11">
        <v>6</v>
      </c>
      <c r="AQ20" s="11">
        <v>6</v>
      </c>
      <c r="AR20" s="11">
        <v>6</v>
      </c>
      <c r="AS20" s="11">
        <v>6</v>
      </c>
      <c r="AT20" s="11">
        <v>6</v>
      </c>
      <c r="AU20" s="11">
        <v>6</v>
      </c>
      <c r="AV20" s="11">
        <v>6</v>
      </c>
      <c r="AW20" s="11">
        <v>6</v>
      </c>
      <c r="AX20" s="11">
        <v>6</v>
      </c>
      <c r="AY20" s="11">
        <v>6</v>
      </c>
      <c r="AZ20" s="11">
        <v>4</v>
      </c>
      <c r="BA20" s="11">
        <v>6</v>
      </c>
      <c r="BB20" s="11">
        <v>6</v>
      </c>
      <c r="BC20" s="11">
        <v>6</v>
      </c>
      <c r="BD20" s="11">
        <v>6</v>
      </c>
      <c r="BE20" s="11">
        <v>4</v>
      </c>
      <c r="BF20" s="11">
        <v>6</v>
      </c>
      <c r="BG20" s="11">
        <v>4</v>
      </c>
      <c r="BH20" s="11">
        <v>4</v>
      </c>
      <c r="BI20" s="11">
        <v>6</v>
      </c>
      <c r="BJ20" s="11">
        <v>6</v>
      </c>
      <c r="BK20" s="11">
        <v>6</v>
      </c>
      <c r="BL20" s="11">
        <v>6</v>
      </c>
      <c r="BM20" s="11">
        <v>4</v>
      </c>
      <c r="BN20" s="11">
        <v>6</v>
      </c>
      <c r="BO20" s="11">
        <v>6</v>
      </c>
      <c r="BP20" s="11">
        <v>6</v>
      </c>
      <c r="BQ20" s="11">
        <v>6</v>
      </c>
      <c r="BR20" s="13"/>
      <c r="BS20" s="11">
        <v>6</v>
      </c>
      <c r="BT20" s="11">
        <v>6</v>
      </c>
      <c r="BU20" s="11">
        <v>6</v>
      </c>
      <c r="BV20" s="11">
        <v>6</v>
      </c>
      <c r="BW20" s="11">
        <v>6</v>
      </c>
      <c r="BX20" s="11">
        <v>6</v>
      </c>
      <c r="BY20" s="11">
        <v>6</v>
      </c>
      <c r="BZ20" s="11">
        <v>6</v>
      </c>
      <c r="CA20" s="11">
        <v>6</v>
      </c>
      <c r="CB20" s="11">
        <v>6</v>
      </c>
      <c r="CC20" s="11">
        <v>6</v>
      </c>
      <c r="CD20" s="11">
        <v>6</v>
      </c>
      <c r="CE20" s="11">
        <v>6</v>
      </c>
      <c r="CF20" s="11">
        <v>6</v>
      </c>
      <c r="CG20" s="11">
        <v>6</v>
      </c>
      <c r="CH20" s="11">
        <v>5</v>
      </c>
      <c r="CI20" s="11">
        <v>6</v>
      </c>
      <c r="CJ20" s="11">
        <v>6</v>
      </c>
      <c r="CK20" s="11">
        <v>6</v>
      </c>
      <c r="CL20" s="11">
        <v>6</v>
      </c>
      <c r="CM20" s="11">
        <v>6</v>
      </c>
      <c r="CN20" s="11">
        <v>6</v>
      </c>
      <c r="CO20" s="11">
        <v>6</v>
      </c>
      <c r="CP20" s="11">
        <v>6</v>
      </c>
      <c r="CQ20" s="11">
        <v>0</v>
      </c>
      <c r="CR20" s="11">
        <v>6</v>
      </c>
      <c r="CS20" s="11">
        <v>6</v>
      </c>
      <c r="CT20" s="11">
        <v>6</v>
      </c>
      <c r="CU20" s="11">
        <v>6</v>
      </c>
      <c r="CV20" s="11">
        <v>6</v>
      </c>
      <c r="CW20" s="11">
        <v>6</v>
      </c>
      <c r="CX20" s="11">
        <v>6</v>
      </c>
    </row>
    <row r="21" s="1" customFormat="1" ht="21" customHeight="1" spans="1:102">
      <c r="A21" s="7">
        <f t="shared" si="3"/>
        <v>1.640625</v>
      </c>
      <c r="B21" s="8">
        <f t="shared" si="4"/>
        <v>0.2734375</v>
      </c>
      <c r="C21" s="6">
        <v>0.4</v>
      </c>
      <c r="D21" s="10">
        <v>17</v>
      </c>
      <c r="E21" s="11">
        <v>6</v>
      </c>
      <c r="F21" s="11">
        <v>0</v>
      </c>
      <c r="G21" s="11">
        <v>3</v>
      </c>
      <c r="H21" s="11">
        <v>6</v>
      </c>
      <c r="I21" s="11">
        <v>0</v>
      </c>
      <c r="J21" s="11">
        <v>0</v>
      </c>
      <c r="K21" s="11">
        <v>0</v>
      </c>
      <c r="L21" s="11">
        <v>6</v>
      </c>
      <c r="M21" s="11">
        <v>6</v>
      </c>
      <c r="N21" s="11">
        <v>0</v>
      </c>
      <c r="O21" s="11">
        <v>6</v>
      </c>
      <c r="P21" s="11">
        <v>0</v>
      </c>
      <c r="Q21" s="11">
        <v>1</v>
      </c>
      <c r="R21" s="11">
        <v>1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1</v>
      </c>
      <c r="AI21" s="11">
        <v>1</v>
      </c>
      <c r="AJ21" s="11">
        <v>1</v>
      </c>
      <c r="AK21" s="11">
        <v>6</v>
      </c>
      <c r="AL21" s="11">
        <v>0</v>
      </c>
      <c r="AM21" s="11">
        <v>1</v>
      </c>
      <c r="AN21" s="11">
        <v>0</v>
      </c>
      <c r="AO21" s="11">
        <v>0</v>
      </c>
      <c r="AP21" s="11">
        <v>6</v>
      </c>
      <c r="AQ21" s="11">
        <v>6</v>
      </c>
      <c r="AR21" s="11">
        <v>6</v>
      </c>
      <c r="AS21" s="11">
        <v>0</v>
      </c>
      <c r="AT21" s="11">
        <v>6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6</v>
      </c>
      <c r="BA21" s="11">
        <v>6</v>
      </c>
      <c r="BB21" s="11">
        <v>6</v>
      </c>
      <c r="BC21" s="11">
        <v>1</v>
      </c>
      <c r="BD21" s="11">
        <v>6</v>
      </c>
      <c r="BE21" s="11">
        <v>4</v>
      </c>
      <c r="BF21" s="11">
        <v>0</v>
      </c>
      <c r="BG21" s="11">
        <v>1</v>
      </c>
      <c r="BH21" s="11">
        <v>0</v>
      </c>
      <c r="BI21" s="11">
        <v>6</v>
      </c>
      <c r="BJ21" s="11">
        <v>0</v>
      </c>
      <c r="BK21" s="11">
        <v>6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3"/>
      <c r="BS21" s="11">
        <v>0</v>
      </c>
      <c r="BT21" s="11">
        <v>0</v>
      </c>
      <c r="BU21" s="11">
        <v>6</v>
      </c>
      <c r="BV21" s="11">
        <v>6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6</v>
      </c>
      <c r="CF21" s="11">
        <v>0</v>
      </c>
      <c r="CG21" s="11">
        <v>3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6</v>
      </c>
      <c r="CN21" s="11">
        <v>0</v>
      </c>
      <c r="CO21" s="11">
        <v>6</v>
      </c>
      <c r="CP21" s="11">
        <v>0</v>
      </c>
      <c r="CQ21" s="11">
        <v>0</v>
      </c>
      <c r="CR21" s="11">
        <v>3</v>
      </c>
      <c r="CS21" s="11">
        <v>6</v>
      </c>
      <c r="CT21" s="11">
        <v>0</v>
      </c>
      <c r="CU21" s="11">
        <v>6</v>
      </c>
      <c r="CV21" s="11">
        <v>0</v>
      </c>
      <c r="CW21" s="11">
        <v>0</v>
      </c>
      <c r="CX21" s="11">
        <v>0</v>
      </c>
    </row>
    <row r="22" s="1" customFormat="1" ht="21" customHeight="1" spans="1:102">
      <c r="A22" s="7">
        <f t="shared" si="3"/>
        <v>2.9375</v>
      </c>
      <c r="B22" s="8">
        <f t="shared" si="4"/>
        <v>0.3671875</v>
      </c>
      <c r="C22" s="6">
        <v>0.6</v>
      </c>
      <c r="D22" s="10">
        <v>18</v>
      </c>
      <c r="E22" s="11">
        <v>8</v>
      </c>
      <c r="F22" s="11">
        <v>8</v>
      </c>
      <c r="G22" s="11">
        <v>0</v>
      </c>
      <c r="H22" s="11">
        <v>8</v>
      </c>
      <c r="I22" s="11">
        <v>8</v>
      </c>
      <c r="J22" s="11">
        <v>3</v>
      </c>
      <c r="K22" s="11">
        <v>8</v>
      </c>
      <c r="L22" s="11">
        <v>8</v>
      </c>
      <c r="M22" s="11">
        <v>0</v>
      </c>
      <c r="N22" s="11">
        <v>8</v>
      </c>
      <c r="O22" s="11">
        <v>0</v>
      </c>
      <c r="P22" s="11">
        <v>0</v>
      </c>
      <c r="Q22" s="11">
        <v>1</v>
      </c>
      <c r="R22" s="11">
        <v>0</v>
      </c>
      <c r="S22" s="11">
        <v>0</v>
      </c>
      <c r="T22" s="11">
        <v>0</v>
      </c>
      <c r="U22" s="11">
        <v>0</v>
      </c>
      <c r="V22" s="11">
        <v>2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8</v>
      </c>
      <c r="AH22" s="11">
        <v>6</v>
      </c>
      <c r="AI22" s="11">
        <v>0</v>
      </c>
      <c r="AJ22" s="11">
        <v>8</v>
      </c>
      <c r="AK22" s="11">
        <v>8</v>
      </c>
      <c r="AL22" s="11">
        <v>8</v>
      </c>
      <c r="AM22" s="11">
        <v>8</v>
      </c>
      <c r="AN22" s="11">
        <v>0</v>
      </c>
      <c r="AO22" s="11">
        <v>0</v>
      </c>
      <c r="AP22" s="11">
        <v>8</v>
      </c>
      <c r="AQ22" s="11">
        <v>8</v>
      </c>
      <c r="AR22" s="11">
        <v>8</v>
      </c>
      <c r="AS22" s="11">
        <v>0</v>
      </c>
      <c r="AT22" s="11">
        <v>8</v>
      </c>
      <c r="AU22" s="11">
        <v>0</v>
      </c>
      <c r="AV22" s="11">
        <v>0</v>
      </c>
      <c r="AW22" s="11">
        <v>8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4</v>
      </c>
      <c r="BD22" s="11">
        <v>8</v>
      </c>
      <c r="BE22" s="11">
        <v>0</v>
      </c>
      <c r="BF22" s="11">
        <v>8</v>
      </c>
      <c r="BG22" s="11">
        <v>4</v>
      </c>
      <c r="BH22" s="11">
        <v>0</v>
      </c>
      <c r="BI22" s="11">
        <v>0</v>
      </c>
      <c r="BJ22" s="11">
        <v>8</v>
      </c>
      <c r="BK22" s="11">
        <v>0</v>
      </c>
      <c r="BL22" s="11">
        <v>0</v>
      </c>
      <c r="BM22" s="11">
        <v>8</v>
      </c>
      <c r="BN22" s="11">
        <v>0</v>
      </c>
      <c r="BO22" s="11">
        <v>8</v>
      </c>
      <c r="BP22" s="11">
        <v>0</v>
      </c>
      <c r="BQ22" s="11">
        <v>0</v>
      </c>
      <c r="BR22" s="13"/>
      <c r="BS22" s="11">
        <v>0</v>
      </c>
      <c r="BT22" s="11">
        <v>8</v>
      </c>
      <c r="BU22" s="11">
        <v>8</v>
      </c>
      <c r="BV22" s="11">
        <v>4</v>
      </c>
      <c r="BW22" s="11">
        <v>4</v>
      </c>
      <c r="BX22" s="11">
        <v>8</v>
      </c>
      <c r="BY22" s="11">
        <v>0</v>
      </c>
      <c r="BZ22" s="11">
        <v>0</v>
      </c>
      <c r="CA22" s="11">
        <v>0</v>
      </c>
      <c r="CB22" s="11">
        <v>0</v>
      </c>
      <c r="CC22" s="11">
        <v>8</v>
      </c>
      <c r="CD22" s="11">
        <v>0</v>
      </c>
      <c r="CE22" s="11">
        <v>0</v>
      </c>
      <c r="CF22" s="11">
        <v>0</v>
      </c>
      <c r="CG22" s="11">
        <v>8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4</v>
      </c>
      <c r="CO22" s="11">
        <v>0</v>
      </c>
      <c r="CP22" s="11">
        <v>0</v>
      </c>
      <c r="CQ22" s="11">
        <v>0</v>
      </c>
      <c r="CR22" s="11">
        <v>0</v>
      </c>
      <c r="CS22" s="11">
        <v>8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</row>
    <row r="23" s="1" customFormat="1" ht="21" customHeight="1" spans="1:102">
      <c r="A23" s="7">
        <f t="shared" si="3"/>
        <v>5.171875</v>
      </c>
      <c r="B23" s="8">
        <f t="shared" si="4"/>
        <v>0.646484375</v>
      </c>
      <c r="C23" s="6">
        <v>0.6</v>
      </c>
      <c r="D23" s="10">
        <v>19</v>
      </c>
      <c r="E23" s="11">
        <v>8</v>
      </c>
      <c r="F23" s="11">
        <v>8</v>
      </c>
      <c r="G23" s="11">
        <v>8</v>
      </c>
      <c r="H23" s="11">
        <v>0</v>
      </c>
      <c r="I23" s="11">
        <v>8</v>
      </c>
      <c r="J23" s="11">
        <v>8</v>
      </c>
      <c r="K23" s="11">
        <v>8</v>
      </c>
      <c r="L23" s="11">
        <v>8</v>
      </c>
      <c r="M23" s="11">
        <v>8</v>
      </c>
      <c r="N23" s="11">
        <v>7</v>
      </c>
      <c r="O23" s="11">
        <v>0</v>
      </c>
      <c r="P23" s="11">
        <v>2</v>
      </c>
      <c r="Q23" s="11">
        <v>8</v>
      </c>
      <c r="R23" s="11">
        <v>1</v>
      </c>
      <c r="S23" s="11">
        <v>8</v>
      </c>
      <c r="T23" s="11">
        <v>0</v>
      </c>
      <c r="U23" s="11">
        <v>1</v>
      </c>
      <c r="V23" s="11">
        <v>0</v>
      </c>
      <c r="W23" s="11">
        <v>0</v>
      </c>
      <c r="X23" s="11">
        <v>8</v>
      </c>
      <c r="Y23" s="11">
        <v>3</v>
      </c>
      <c r="Z23" s="1">
        <v>4</v>
      </c>
      <c r="AA23" s="11">
        <v>0</v>
      </c>
      <c r="AB23" s="11">
        <v>0</v>
      </c>
      <c r="AC23" s="11">
        <v>0</v>
      </c>
      <c r="AD23" s="11">
        <v>4</v>
      </c>
      <c r="AE23" s="11">
        <v>8</v>
      </c>
      <c r="AF23" s="11">
        <v>0</v>
      </c>
      <c r="AG23" s="11">
        <v>8</v>
      </c>
      <c r="AH23" s="11">
        <v>8</v>
      </c>
      <c r="AI23" s="11">
        <v>8</v>
      </c>
      <c r="AJ23" s="11">
        <v>8</v>
      </c>
      <c r="AK23" s="11">
        <v>8</v>
      </c>
      <c r="AL23" s="11">
        <v>8</v>
      </c>
      <c r="AM23" s="11">
        <v>8</v>
      </c>
      <c r="AN23" s="11">
        <v>8</v>
      </c>
      <c r="AO23" s="11">
        <v>0</v>
      </c>
      <c r="AP23" s="11">
        <v>8</v>
      </c>
      <c r="AQ23" s="11">
        <v>8</v>
      </c>
      <c r="AR23" s="11">
        <v>8</v>
      </c>
      <c r="AS23" s="11">
        <v>0</v>
      </c>
      <c r="AT23" s="11">
        <v>8</v>
      </c>
      <c r="AU23" s="11">
        <v>8</v>
      </c>
      <c r="AV23" s="11">
        <v>0</v>
      </c>
      <c r="AW23" s="11">
        <v>0</v>
      </c>
      <c r="AX23" s="11">
        <v>8</v>
      </c>
      <c r="AY23" s="11">
        <v>8</v>
      </c>
      <c r="AZ23" s="11">
        <v>8</v>
      </c>
      <c r="BA23" s="11">
        <v>0</v>
      </c>
      <c r="BB23" s="11">
        <v>8</v>
      </c>
      <c r="BC23" s="11">
        <v>8</v>
      </c>
      <c r="BD23" s="11">
        <v>8</v>
      </c>
      <c r="BE23" s="11">
        <v>8</v>
      </c>
      <c r="BF23" s="11">
        <v>0</v>
      </c>
      <c r="BG23" s="11">
        <v>1</v>
      </c>
      <c r="BH23" s="11">
        <v>4</v>
      </c>
      <c r="BI23" s="11">
        <v>8</v>
      </c>
      <c r="BJ23" s="11">
        <v>8</v>
      </c>
      <c r="BK23" s="11">
        <v>8</v>
      </c>
      <c r="BL23" s="11">
        <v>8</v>
      </c>
      <c r="BM23" s="11">
        <v>8</v>
      </c>
      <c r="BN23" s="11">
        <v>0</v>
      </c>
      <c r="BO23" s="11">
        <v>0</v>
      </c>
      <c r="BP23" s="11">
        <v>8</v>
      </c>
      <c r="BQ23" s="11">
        <v>8</v>
      </c>
      <c r="BR23" s="13"/>
      <c r="BS23" s="11">
        <v>8</v>
      </c>
      <c r="BT23" s="11">
        <v>8</v>
      </c>
      <c r="BU23" s="11">
        <v>8</v>
      </c>
      <c r="BV23" s="11">
        <v>8</v>
      </c>
      <c r="BW23" s="11">
        <v>8</v>
      </c>
      <c r="BX23" s="11">
        <v>8</v>
      </c>
      <c r="BY23" s="11">
        <v>8</v>
      </c>
      <c r="BZ23" s="11">
        <v>8</v>
      </c>
      <c r="CA23" s="11">
        <v>8</v>
      </c>
      <c r="CB23" s="11">
        <v>0</v>
      </c>
      <c r="CC23" s="11">
        <v>8</v>
      </c>
      <c r="CD23" s="11">
        <v>0</v>
      </c>
      <c r="CE23" s="11">
        <v>8</v>
      </c>
      <c r="CF23" s="11">
        <v>8</v>
      </c>
      <c r="CG23" s="11">
        <v>0</v>
      </c>
      <c r="CH23" s="11">
        <v>0</v>
      </c>
      <c r="CI23" s="11">
        <v>0</v>
      </c>
      <c r="CJ23" s="11">
        <v>0</v>
      </c>
      <c r="CK23" s="11">
        <v>8</v>
      </c>
      <c r="CL23" s="11">
        <v>0</v>
      </c>
      <c r="CM23" s="11">
        <v>8</v>
      </c>
      <c r="CN23" s="11">
        <v>8</v>
      </c>
      <c r="CO23" s="11">
        <v>8</v>
      </c>
      <c r="CP23" s="11">
        <v>0</v>
      </c>
      <c r="CQ23" s="11">
        <v>8</v>
      </c>
      <c r="CR23" s="11">
        <v>0</v>
      </c>
      <c r="CS23" s="11">
        <v>8</v>
      </c>
      <c r="CT23" s="11">
        <v>0</v>
      </c>
      <c r="CU23" s="11">
        <v>8</v>
      </c>
      <c r="CV23" s="11">
        <v>8</v>
      </c>
      <c r="CW23" s="11">
        <v>0</v>
      </c>
      <c r="CX23" s="11">
        <v>0</v>
      </c>
    </row>
    <row r="24" s="1" customFormat="1" ht="21" customHeight="1" spans="1:102">
      <c r="A24" s="7">
        <f t="shared" si="3"/>
        <v>4.953125</v>
      </c>
      <c r="B24" s="8">
        <f t="shared" si="4"/>
        <v>0.619140625</v>
      </c>
      <c r="C24" s="6">
        <v>0.6</v>
      </c>
      <c r="D24" s="10">
        <v>20</v>
      </c>
      <c r="E24" s="11">
        <v>8</v>
      </c>
      <c r="F24" s="11">
        <v>8</v>
      </c>
      <c r="G24" s="11">
        <v>8</v>
      </c>
      <c r="H24" s="11">
        <v>8</v>
      </c>
      <c r="I24" s="11">
        <v>8</v>
      </c>
      <c r="J24" s="11">
        <v>8</v>
      </c>
      <c r="K24" s="11">
        <v>8</v>
      </c>
      <c r="L24" s="11">
        <v>5</v>
      </c>
      <c r="M24" s="11">
        <v>8</v>
      </c>
      <c r="N24" s="11">
        <v>8</v>
      </c>
      <c r="O24" s="11">
        <v>8</v>
      </c>
      <c r="P24" s="11">
        <v>8</v>
      </c>
      <c r="Q24" s="11">
        <v>8</v>
      </c>
      <c r="R24" s="11">
        <v>8</v>
      </c>
      <c r="S24" s="11">
        <v>4</v>
      </c>
      <c r="T24" s="11">
        <v>4</v>
      </c>
      <c r="U24" s="11">
        <v>0</v>
      </c>
      <c r="V24" s="11">
        <v>0</v>
      </c>
      <c r="W24" s="11">
        <v>8</v>
      </c>
      <c r="X24" s="11">
        <v>8</v>
      </c>
      <c r="Y24" s="11">
        <v>0</v>
      </c>
      <c r="Z24" s="11">
        <v>1</v>
      </c>
      <c r="AA24" s="11">
        <v>0</v>
      </c>
      <c r="AB24" s="11">
        <v>8</v>
      </c>
      <c r="AC24" s="11">
        <v>0</v>
      </c>
      <c r="AD24" s="11">
        <v>4</v>
      </c>
      <c r="AE24" s="11">
        <v>0</v>
      </c>
      <c r="AF24" s="11">
        <v>8</v>
      </c>
      <c r="AG24" s="11">
        <v>8</v>
      </c>
      <c r="AH24" s="11">
        <v>8</v>
      </c>
      <c r="AI24" s="11">
        <v>4</v>
      </c>
      <c r="AJ24" s="11">
        <v>8</v>
      </c>
      <c r="AK24" s="11">
        <v>8</v>
      </c>
      <c r="AL24" s="11">
        <v>1</v>
      </c>
      <c r="AM24" s="11">
        <v>8</v>
      </c>
      <c r="AN24" s="11">
        <v>0</v>
      </c>
      <c r="AO24" s="11">
        <v>4</v>
      </c>
      <c r="AP24" s="11">
        <v>8</v>
      </c>
      <c r="AQ24" s="11">
        <v>8</v>
      </c>
      <c r="AR24" s="11">
        <v>0</v>
      </c>
      <c r="AS24" s="11">
        <v>6</v>
      </c>
      <c r="AT24" s="11">
        <v>0</v>
      </c>
      <c r="AU24" s="11">
        <v>8</v>
      </c>
      <c r="AV24" s="11">
        <v>0</v>
      </c>
      <c r="AW24" s="11">
        <v>8</v>
      </c>
      <c r="AX24" s="11">
        <v>8</v>
      </c>
      <c r="AY24" s="11">
        <v>8</v>
      </c>
      <c r="AZ24" s="11">
        <v>0</v>
      </c>
      <c r="BA24" s="11">
        <v>0</v>
      </c>
      <c r="BB24" s="11">
        <v>8</v>
      </c>
      <c r="BC24" s="11">
        <v>8</v>
      </c>
      <c r="BD24" s="11">
        <v>4</v>
      </c>
      <c r="BE24" s="11">
        <v>0</v>
      </c>
      <c r="BF24" s="11">
        <v>4</v>
      </c>
      <c r="BG24" s="11">
        <v>0</v>
      </c>
      <c r="BH24" s="11">
        <v>0</v>
      </c>
      <c r="BI24" s="11">
        <v>8</v>
      </c>
      <c r="BJ24" s="11">
        <v>8</v>
      </c>
      <c r="BK24" s="11">
        <v>8</v>
      </c>
      <c r="BL24" s="11">
        <v>0</v>
      </c>
      <c r="BM24" s="11">
        <v>8</v>
      </c>
      <c r="BN24" s="11">
        <v>0</v>
      </c>
      <c r="BO24" s="11">
        <v>8</v>
      </c>
      <c r="BP24" s="11">
        <v>4</v>
      </c>
      <c r="BQ24" s="11">
        <v>0</v>
      </c>
      <c r="BR24" s="13"/>
      <c r="BS24" s="11">
        <v>0</v>
      </c>
      <c r="BT24" s="11">
        <v>0</v>
      </c>
      <c r="BU24" s="11">
        <v>7</v>
      </c>
      <c r="BV24" s="11">
        <v>8</v>
      </c>
      <c r="BW24" s="11">
        <v>4</v>
      </c>
      <c r="BX24" s="11">
        <v>4</v>
      </c>
      <c r="BY24" s="11">
        <v>8</v>
      </c>
      <c r="BZ24" s="11">
        <v>4</v>
      </c>
      <c r="CA24" s="11">
        <v>4</v>
      </c>
      <c r="CB24" s="11">
        <v>0</v>
      </c>
      <c r="CC24" s="11">
        <v>4</v>
      </c>
      <c r="CD24" s="11">
        <v>0</v>
      </c>
      <c r="CE24" s="11">
        <v>8</v>
      </c>
      <c r="CF24" s="11">
        <v>5</v>
      </c>
      <c r="CG24" s="11">
        <v>5</v>
      </c>
      <c r="CH24" s="11">
        <v>0</v>
      </c>
      <c r="CI24" s="11">
        <v>4</v>
      </c>
      <c r="CJ24" s="11">
        <v>4</v>
      </c>
      <c r="CK24" s="11">
        <v>8</v>
      </c>
      <c r="CL24" s="11">
        <v>0</v>
      </c>
      <c r="CM24" s="11">
        <v>4</v>
      </c>
      <c r="CN24" s="11">
        <v>0</v>
      </c>
      <c r="CO24" s="11">
        <v>0</v>
      </c>
      <c r="CP24" s="11">
        <v>0</v>
      </c>
      <c r="CQ24" s="11">
        <v>0</v>
      </c>
      <c r="CR24" s="11">
        <v>5</v>
      </c>
      <c r="CS24" s="11">
        <v>8</v>
      </c>
      <c r="CT24" s="11">
        <v>8</v>
      </c>
      <c r="CU24" s="11">
        <v>8</v>
      </c>
      <c r="CV24" s="11">
        <v>0</v>
      </c>
      <c r="CW24" s="11">
        <v>8</v>
      </c>
      <c r="CX24" s="11">
        <v>8</v>
      </c>
    </row>
    <row r="25" s="1" customFormat="1" ht="21" customHeight="1" spans="1:102">
      <c r="A25" s="7">
        <f t="shared" si="3"/>
        <v>2.15625</v>
      </c>
      <c r="B25" s="8">
        <f t="shared" si="4"/>
        <v>0.26953125</v>
      </c>
      <c r="C25" s="6">
        <v>0.55</v>
      </c>
      <c r="D25" s="10">
        <v>21</v>
      </c>
      <c r="E25" s="11">
        <v>8</v>
      </c>
      <c r="F25" s="11">
        <v>6</v>
      </c>
      <c r="G25" s="11">
        <v>8</v>
      </c>
      <c r="H25" s="11">
        <v>8</v>
      </c>
      <c r="I25" s="11">
        <v>2</v>
      </c>
      <c r="J25" s="11">
        <v>8</v>
      </c>
      <c r="K25" s="11">
        <v>8</v>
      </c>
      <c r="L25" s="11">
        <v>0</v>
      </c>
      <c r="M25" s="11">
        <v>8</v>
      </c>
      <c r="N25" s="11">
        <v>0</v>
      </c>
      <c r="O25" s="11">
        <v>6</v>
      </c>
      <c r="P25" s="11">
        <v>0</v>
      </c>
      <c r="Q25" s="11">
        <v>1</v>
      </c>
      <c r="R25" s="11">
        <v>2</v>
      </c>
      <c r="S25" s="11">
        <v>1</v>
      </c>
      <c r="T25" s="11">
        <v>0</v>
      </c>
      <c r="U25" s="11">
        <v>1</v>
      </c>
      <c r="V25" s="11">
        <v>2</v>
      </c>
      <c r="W25" s="11">
        <v>2</v>
      </c>
      <c r="X25" s="11">
        <v>2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2</v>
      </c>
      <c r="AI25" s="11">
        <v>2</v>
      </c>
      <c r="AJ25" s="11">
        <v>2</v>
      </c>
      <c r="AK25" s="11">
        <v>8</v>
      </c>
      <c r="AL25" s="11">
        <v>2</v>
      </c>
      <c r="AM25" s="11">
        <v>0</v>
      </c>
      <c r="AN25" s="11">
        <v>2</v>
      </c>
      <c r="AO25" s="11">
        <v>2</v>
      </c>
      <c r="AP25" s="11">
        <v>8</v>
      </c>
      <c r="AQ25" s="11">
        <v>8</v>
      </c>
      <c r="AR25" s="11">
        <v>0</v>
      </c>
      <c r="AS25" s="11">
        <v>2</v>
      </c>
      <c r="AT25" s="11">
        <v>8</v>
      </c>
      <c r="AU25" s="11">
        <v>2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2</v>
      </c>
      <c r="BD25" s="11">
        <v>1</v>
      </c>
      <c r="BE25" s="11">
        <v>2</v>
      </c>
      <c r="BF25" s="11">
        <v>2</v>
      </c>
      <c r="BG25" s="11">
        <v>0</v>
      </c>
      <c r="BH25" s="11">
        <v>0</v>
      </c>
      <c r="BI25" s="11">
        <v>2</v>
      </c>
      <c r="BJ25" s="11">
        <v>8</v>
      </c>
      <c r="BK25" s="11">
        <v>2</v>
      </c>
      <c r="BL25" s="11">
        <v>0</v>
      </c>
      <c r="BM25" s="11">
        <v>2</v>
      </c>
      <c r="BN25" s="11">
        <v>0</v>
      </c>
      <c r="BO25" s="11">
        <v>2</v>
      </c>
      <c r="BP25" s="11">
        <v>2</v>
      </c>
      <c r="BQ25" s="11">
        <v>0</v>
      </c>
      <c r="BR25" s="13"/>
      <c r="BS25" s="11">
        <v>0</v>
      </c>
      <c r="BT25" s="11">
        <v>0</v>
      </c>
      <c r="BU25" s="11">
        <v>2</v>
      </c>
      <c r="BV25" s="11">
        <v>8</v>
      </c>
      <c r="BW25" s="11">
        <v>2</v>
      </c>
      <c r="BX25" s="11">
        <v>0</v>
      </c>
      <c r="BY25" s="11">
        <v>0</v>
      </c>
      <c r="BZ25" s="11">
        <v>0</v>
      </c>
      <c r="CA25" s="11">
        <v>2</v>
      </c>
      <c r="CB25" s="11">
        <v>0</v>
      </c>
      <c r="CC25" s="11">
        <v>0</v>
      </c>
      <c r="CD25" s="11">
        <v>0</v>
      </c>
      <c r="CE25" s="11">
        <v>8</v>
      </c>
      <c r="CF25" s="11">
        <v>0</v>
      </c>
      <c r="CG25" s="11">
        <v>8</v>
      </c>
      <c r="CH25" s="11">
        <v>0</v>
      </c>
      <c r="CI25" s="11">
        <v>0</v>
      </c>
      <c r="CJ25" s="11">
        <v>0</v>
      </c>
      <c r="CK25" s="11">
        <v>2</v>
      </c>
      <c r="CL25" s="11">
        <v>2</v>
      </c>
      <c r="CM25" s="11">
        <v>2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2</v>
      </c>
      <c r="CT25" s="11">
        <v>2</v>
      </c>
      <c r="CU25" s="11">
        <v>8</v>
      </c>
      <c r="CV25" s="11">
        <v>0</v>
      </c>
      <c r="CW25" s="11">
        <v>7</v>
      </c>
      <c r="CX25" s="11">
        <v>0</v>
      </c>
    </row>
  </sheetData>
  <sortState ref="C3:AH40" columnSort="1">
    <sortCondition ref="C3:AH3" descending="1"/>
  </sortState>
  <mergeCells count="4">
    <mergeCell ref="A1:AK1"/>
    <mergeCell ref="A3:A4"/>
    <mergeCell ref="B3:B4"/>
    <mergeCell ref="C3:C4"/>
  </mergeCells>
  <conditionalFormatting sqref="E4:BQ4">
    <cfRule type="duplicateValues" dxfId="0" priority="8"/>
  </conditionalFormatting>
  <conditionalFormatting sqref="AI18">
    <cfRule type="cellIs" dxfId="1" priority="7" operator="lessThan">
      <formula>$E17</formula>
    </cfRule>
  </conditionalFormatting>
  <conditionalFormatting sqref="Z24">
    <cfRule type="cellIs" dxfId="1" priority="6" operator="lessThan">
      <formula>$E23</formula>
    </cfRule>
  </conditionalFormatting>
  <conditionalFormatting sqref="J12:J16">
    <cfRule type="cellIs" dxfId="1" priority="3" operator="lessThan">
      <formula>$E12</formula>
    </cfRule>
  </conditionalFormatting>
  <conditionalFormatting sqref="BS4:CM4 CO4">
    <cfRule type="duplicateValues" dxfId="0" priority="2"/>
  </conditionalFormatting>
  <conditionalFormatting sqref="J5:M10 AI5:BQ16 Z19:BQ22 O5:AH18 AA23:BQ24 O25:BQ25 O19:Y24 F17:L25 F5:I16 M11:M15 K11:L16 AJ17:BQ18">
    <cfRule type="cellIs" dxfId="1" priority="4" operator="lessThan">
      <formula>$E5</formula>
    </cfRule>
  </conditionalFormatting>
  <conditionalFormatting sqref="M17 M18:N25 N5:N17">
    <cfRule type="cellIs" dxfId="1" priority="5" operator="lessThan">
      <formula>$E4</formula>
    </cfRule>
  </conditionalFormatting>
  <conditionalFormatting sqref="BS5:CX25">
    <cfRule type="cellIs" dxfId="1" priority="1" operator="lessThan">
      <formula>$E5</formula>
    </cfRule>
  </conditionalFormatting>
  <dataValidations count="2">
    <dataValidation type="whole" operator="between" allowBlank="1" showInputMessage="1" showErrorMessage="1" sqref="G5 H5 I5 J5 L5:M5 O5:T5 V5:AJ5 AK5:BJ5 BK5:BQ5 BS5 BT5 AK6:BJ6 BK6:BQ6 AK7:BJ7 BK7:BQ7 AK8:BJ8 BK8:BQ8 I9 AK9:BJ9 BK9:BQ9 F10 G10:H10 I10 J10 K10 L10:M10 O10:T10 U10 V10:AJ10 AK10:BJ10 BK10:BQ10 BS10:BT10 F11 G11 H11 I11 K11 L11:M11 O11:T11 U11 V11:AJ11 AK11:BJ11 BK11:BQ11 BS11 BT11 F12 G12 H12 I12 J12 K12 L12:M12 O12:T12 U12 V12:AJ12 AK12:BJ12 BK12:BQ12 BS12 BT12 F13 G13 H13 I13 J13 K13 L13:M13 O13:T13 U13 V13:AJ13 AK13:BJ13 BK13:BQ13 BS13 BT13 G14 H14 J14 AK14:BJ14 BK14:BQ14 BS14 BT14 G15 H15 J15 AK15:BJ15 BK15:BQ15 BS15 BT15 F16 G16 H16 I16 J16 K16 L16 O16:T16 U16 V16:AJ16 AK16:BJ16 BK16:BQ16 BS16 BT16 F17 G17:H17 I17 J17 K17 L17 M17 N17 O17:T17 U17 V17:AH17 AJ17 AK17:BJ17 BK17:BQ17 BS17:BT17 F18 G18:H18 I18 J18 K18 L18 M18 N18 O18:T18 U18 V18:AH18 AJ18 AK18:BJ18 BK18:BQ18 BS18:BT18 F19 G19:H19 I19 J19 K19 L19 O19:T19 U19 V19:AJ19 AK19:BJ19 BK19:BQ19 BS19:BT19 F20 G20:H20 I20 J20 K20 L20 O20:T20 U20 V20:AJ20 AK20:BJ20 BK20:BQ20 BS20:BT20 F21:L21 O21:AJ21 AK21:BJ21 BK21:BQ21 BS21:BT21 F22:L22 O22:AJ22 AK22:BJ22 BK22:BQ22 BS22:BT22 F23:L23 M23 N23 O23:Y23 AA23:AJ23 AK23:BJ23 BK23:BQ23 BS23:BT23 F24:L24 M24 N24 O24:Y24 AA24:AJ24 AK24:BJ24 BK24:BQ24 BS24:BT24 F25:L25 M25 N25 O25:AJ25 AK25:BJ25 BK25:BQ25 BS25:BT25 F5:F9 F14:F15 I6:I8 I14:I15 J6:J7 J8:J9 K5:K9 K14:K15 L14:L15 M14:M15 M19:M22 N5:N16 N19:N22 U5:U9 U14:U15 V6:AJ7 V8:AJ9 V14:AJ15 L6:M9 G6:H9 BS6:BT9 O6:T9 O14:T15 BU5:CX25">
      <formula1>0</formula1>
      <formula2>$E5</formula2>
    </dataValidation>
    <dataValidation type="whole" operator="between" allowBlank="1" showInputMessage="1" showErrorMessage="1" sqref="AI18 Z24">
      <formula1>0</formula1>
      <formula2>$E17</formula2>
    </dataValidation>
  </dataValidations>
  <printOptions horizontalCentered="1"/>
  <pageMargins left="0.0777777777777778" right="0.0777777777777778" top="1" bottom="1" header="0.511805555555556" footer="0.511805555555556"/>
  <pageSetup paperSize="12" scale="2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分析</vt:lpstr>
      <vt:lpstr>学生成绩录入</vt:lpstr>
      <vt:lpstr>双向细目表</vt:lpstr>
      <vt:lpstr>汇总+数据分析+图</vt:lpstr>
      <vt:lpstr>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Oo张小柯oO</cp:lastModifiedBy>
  <dcterms:created xsi:type="dcterms:W3CDTF">2018-02-27T11:14:00Z</dcterms:created>
  <dcterms:modified xsi:type="dcterms:W3CDTF">2021-01-18T07:59:10Z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  <property fmtid="{D5CDD505-2E9C-101B-9397-08002B2CF9AE}" pid="4" name="KSORubyTemplateID" linkTarget="0">
    <vt:lpwstr>20</vt:lpwstr>
  </property>
</Properties>
</file>