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4852939-CAD8-4B7F-B002-2642397DC651}" xr6:coauthVersionLast="43" xr6:coauthVersionMax="43" xr10:uidLastSave="{00000000-0000-0000-0000-000000000000}"/>
  <bookViews>
    <workbookView xWindow="-110" yWindow="-110" windowWidth="19420" windowHeight="10420" tabRatio="805" activeTab="4" xr2:uid="{00000000-000D-0000-FFFF-FFFF00000000}"/>
  </bookViews>
  <sheets>
    <sheet name="统战部" sheetId="29" r:id="rId1"/>
    <sheet name="行业分析" sheetId="32" r:id="rId2"/>
    <sheet name="公司分析" sheetId="33" r:id="rId3"/>
    <sheet name="财报2.0" sheetId="30" r:id="rId4"/>
    <sheet name="财报3.0" sheetId="27" r:id="rId5"/>
    <sheet name="1月" sheetId="6" r:id="rId6"/>
    <sheet name="2月" sheetId="7" r:id="rId7"/>
    <sheet name="3月" sheetId="8" r:id="rId8"/>
    <sheet name="4月" sheetId="9" r:id="rId9"/>
    <sheet name="5月" sheetId="10" r:id="rId10"/>
    <sheet name="6月" sheetId="11" r:id="rId11"/>
    <sheet name="7月 " sheetId="19" r:id="rId12"/>
    <sheet name="8月" sheetId="20" r:id="rId13"/>
    <sheet name="9月" sheetId="21" r:id="rId14"/>
    <sheet name="10月 " sheetId="22" r:id="rId15"/>
    <sheet name="11月" sheetId="23" r:id="rId16"/>
    <sheet name="12月 " sheetId="24" r:id="rId17"/>
    <sheet name="沙盘" sheetId="31" r:id="rId18"/>
    <sheet name="七月" sheetId="12" state="hidden" r:id="rId19"/>
    <sheet name="八月" sheetId="13" state="hidden" r:id="rId20"/>
    <sheet name="九月" sheetId="14" state="hidden" r:id="rId21"/>
    <sheet name="十月" sheetId="15" state="hidden" r:id="rId22"/>
    <sheet name="十一月" sheetId="16" state="hidden" r:id="rId23"/>
    <sheet name="十二月" sheetId="17" state="hidden" r:id="rId24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41" i="27" l="1"/>
  <c r="M41" i="27" l="1"/>
  <c r="P41" i="27" l="1"/>
  <c r="C34" i="27" l="1"/>
  <c r="B32" i="27"/>
  <c r="B33" i="27" s="1"/>
  <c r="B34" i="27" s="1"/>
  <c r="B35" i="27" s="1"/>
  <c r="B36" i="27" s="1"/>
  <c r="B37" i="27" s="1"/>
  <c r="C35" i="27"/>
  <c r="C36" i="27" s="1"/>
  <c r="C37" i="27" s="1"/>
  <c r="G43" i="27"/>
  <c r="G42" i="27"/>
  <c r="G41" i="27"/>
  <c r="E42" i="27"/>
  <c r="E43" i="27"/>
  <c r="F40" i="27"/>
  <c r="F41" i="27"/>
  <c r="B38" i="27" l="1"/>
  <c r="B39" i="27" s="1"/>
  <c r="B40" i="27" s="1"/>
  <c r="B41" i="27" s="1"/>
  <c r="C38" i="27"/>
  <c r="C39" i="27" s="1"/>
  <c r="C40" i="27" s="1"/>
  <c r="C41" i="27" s="1"/>
  <c r="C43" i="27"/>
  <c r="C42" i="27" s="1"/>
  <c r="I41" i="27"/>
  <c r="B43" i="27" l="1"/>
  <c r="B42" i="27" s="1"/>
  <c r="N41" i="27"/>
  <c r="V38" i="27" l="1"/>
  <c r="G19" i="32" l="1"/>
  <c r="G20" i="32"/>
  <c r="G21" i="32"/>
  <c r="G22" i="32"/>
  <c r="G23" i="32"/>
  <c r="G24" i="32"/>
  <c r="G25" i="32"/>
  <c r="G26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2" i="32"/>
  <c r="S42" i="27" l="1"/>
  <c r="R40" i="27"/>
  <c r="Q41" i="27" l="1"/>
  <c r="K41" i="27" s="1"/>
  <c r="U41" i="27" s="1"/>
  <c r="T41" i="27"/>
  <c r="P40" i="27"/>
  <c r="N40" i="27" l="1"/>
  <c r="R39" i="27" l="1"/>
  <c r="O40" i="27"/>
  <c r="Q40" i="27" l="1"/>
  <c r="T40" i="27"/>
  <c r="S43" i="27"/>
  <c r="D14" i="31" l="1"/>
  <c r="B14" i="31"/>
  <c r="M40" i="27" l="1"/>
  <c r="K40" i="27" s="1"/>
  <c r="U40" i="27" s="1"/>
  <c r="N39" i="27" l="1"/>
  <c r="N43" i="27" s="1"/>
  <c r="O39" i="27"/>
  <c r="P39" i="27"/>
  <c r="R38" i="27"/>
  <c r="M39" i="27"/>
  <c r="M43" i="27" s="1"/>
  <c r="J38" i="27"/>
  <c r="R43" i="27"/>
  <c r="R42" i="27" s="1"/>
  <c r="P31" i="27"/>
  <c r="P33" i="27"/>
  <c r="P35" i="27"/>
  <c r="J36" i="27"/>
  <c r="P36" i="27"/>
  <c r="O37" i="27"/>
  <c r="O43" i="27" s="1"/>
  <c r="B62" i="30"/>
  <c r="D42" i="27"/>
  <c r="L43" i="27"/>
  <c r="I43" i="27"/>
  <c r="H42" i="27"/>
  <c r="H43" i="27"/>
  <c r="D43" i="27"/>
  <c r="F52" i="30"/>
  <c r="F53" i="30"/>
  <c r="F54" i="30" s="1"/>
  <c r="F55" i="30" s="1"/>
  <c r="F56" i="30" s="1"/>
  <c r="J49" i="30"/>
  <c r="T49" i="30" s="1"/>
  <c r="M49" i="30"/>
  <c r="J50" i="30"/>
  <c r="T50" i="30"/>
  <c r="M50" i="30"/>
  <c r="J51" i="30"/>
  <c r="T51" i="30" s="1"/>
  <c r="M51" i="30"/>
  <c r="J52" i="30"/>
  <c r="T52" i="30" s="1"/>
  <c r="P52" i="30" s="1"/>
  <c r="U52" i="30" s="1"/>
  <c r="M52" i="30"/>
  <c r="J53" i="30"/>
  <c r="T53" i="30"/>
  <c r="M53" i="30"/>
  <c r="P53" i="30" s="1"/>
  <c r="U53" i="30" s="1"/>
  <c r="J54" i="30"/>
  <c r="T54" i="30"/>
  <c r="O54" i="30"/>
  <c r="O62" i="30" s="1"/>
  <c r="M54" i="30"/>
  <c r="J55" i="30"/>
  <c r="B56" i="30"/>
  <c r="J56" i="30" s="1"/>
  <c r="T55" i="30"/>
  <c r="P55" i="30" s="1"/>
  <c r="U55" i="30" s="1"/>
  <c r="M55" i="30"/>
  <c r="S57" i="30"/>
  <c r="S62" i="30" s="1"/>
  <c r="R57" i="30"/>
  <c r="R62" i="30"/>
  <c r="Q62" i="30"/>
  <c r="O56" i="30"/>
  <c r="N62" i="30"/>
  <c r="M56" i="30"/>
  <c r="I62" i="30"/>
  <c r="D49" i="30"/>
  <c r="D50" i="30" s="1"/>
  <c r="H56" i="30"/>
  <c r="H55" i="30"/>
  <c r="H54" i="30"/>
  <c r="H53" i="30"/>
  <c r="H52" i="30"/>
  <c r="H51" i="30"/>
  <c r="H50" i="30"/>
  <c r="H49" i="30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P54" i="30" l="1"/>
  <c r="U54" i="30" s="1"/>
  <c r="P51" i="30"/>
  <c r="U51" i="30" s="1"/>
  <c r="T39" i="27"/>
  <c r="T38" i="27"/>
  <c r="P50" i="30"/>
  <c r="U50" i="30" s="1"/>
  <c r="M62" i="30"/>
  <c r="T42" i="27"/>
  <c r="J43" i="27"/>
  <c r="P43" i="27"/>
  <c r="V35" i="27"/>
  <c r="T62" i="30"/>
  <c r="D51" i="30"/>
  <c r="D52" i="30" s="1"/>
  <c r="D53" i="30" s="1"/>
  <c r="D54" i="30" s="1"/>
  <c r="D55" i="30" s="1"/>
  <c r="D56" i="30" s="1"/>
  <c r="F62" i="30"/>
  <c r="V62" i="30" s="1"/>
  <c r="P49" i="30"/>
  <c r="B14" i="9" a="1"/>
  <c r="D14" i="9" s="1"/>
  <c r="B8" i="9" a="1"/>
  <c r="E8" i="9" s="1"/>
  <c r="B10" i="6" a="1"/>
  <c r="D10" i="6" s="1"/>
  <c r="B12" i="15" a="1"/>
  <c r="B12" i="15" s="1"/>
  <c r="B8" i="7" a="1"/>
  <c r="F8" i="7" s="1"/>
  <c r="B8" i="12" a="1"/>
  <c r="G8" i="12" s="1"/>
  <c r="B1" i="8"/>
  <c r="B4" i="10" a="1"/>
  <c r="C4" i="10" s="1"/>
  <c r="C3" i="10" s="1"/>
  <c r="B6" i="11" a="1"/>
  <c r="H6" i="11" s="1"/>
  <c r="B4" i="13" a="1"/>
  <c r="B4" i="13" s="1"/>
  <c r="B8" i="14" a="1"/>
  <c r="F8" i="14" s="1"/>
  <c r="B4" i="16" a="1"/>
  <c r="D4" i="16" s="1"/>
  <c r="D3" i="16" s="1"/>
  <c r="B8" i="6" a="1"/>
  <c r="B8" i="6" s="1"/>
  <c r="B1" i="9"/>
  <c r="B6" i="10" a="1"/>
  <c r="F6" i="10" s="1"/>
  <c r="B8" i="11" a="1"/>
  <c r="H8" i="11" s="1"/>
  <c r="B6" i="13" a="1"/>
  <c r="C6" i="13" s="1"/>
  <c r="B12" i="14" a="1"/>
  <c r="E12" i="14" s="1"/>
  <c r="B14" i="16" a="1"/>
  <c r="D14" i="16" s="1"/>
  <c r="W32" i="27"/>
  <c r="B8" i="10" a="1"/>
  <c r="H8" i="10" s="1"/>
  <c r="B10" i="11" a="1"/>
  <c r="E10" i="11" s="1"/>
  <c r="B10" i="13" a="1"/>
  <c r="B10" i="13" s="1"/>
  <c r="B14" i="12" a="1"/>
  <c r="B14" i="12" s="1"/>
  <c r="B4" i="17" a="1"/>
  <c r="B4" i="17" s="1"/>
  <c r="V32" i="27"/>
  <c r="B4" i="9" a="1"/>
  <c r="C4" i="9" s="1"/>
  <c r="C3" i="9" s="1"/>
  <c r="B1" i="7"/>
  <c r="B10" i="10" a="1"/>
  <c r="G10" i="10" s="1"/>
  <c r="B14" i="13" a="1"/>
  <c r="C14" i="13" s="1"/>
  <c r="B14" i="14" a="1"/>
  <c r="B14" i="14" s="1"/>
  <c r="B6" i="17" a="1"/>
  <c r="B6" i="17" s="1"/>
  <c r="B4" i="7" a="1"/>
  <c r="G4" i="7" s="1"/>
  <c r="G3" i="7" s="1"/>
  <c r="B6" i="9" a="1"/>
  <c r="E6" i="9" s="1"/>
  <c r="B12" i="6" a="1"/>
  <c r="C12" i="6" s="1"/>
  <c r="B10" i="9" a="1"/>
  <c r="F10" i="9" s="1"/>
  <c r="B4" i="8" a="1"/>
  <c r="B6" i="6" a="1"/>
  <c r="D6" i="6" s="1"/>
  <c r="D5" i="6" s="1"/>
  <c r="B6" i="7" a="1"/>
  <c r="H6" i="7" s="1"/>
  <c r="B14" i="11" a="1"/>
  <c r="F14" i="11" s="1"/>
  <c r="B10" i="7" a="1"/>
  <c r="B10" i="7" s="1"/>
  <c r="B12" i="10" a="1"/>
  <c r="D12" i="10" s="1"/>
  <c r="B1" i="12"/>
  <c r="B10" i="12" a="1"/>
  <c r="B10" i="12" s="1"/>
  <c r="B1" i="15"/>
  <c r="B14" i="6" a="1"/>
  <c r="C14" i="6" s="1"/>
  <c r="B14" i="7" a="1"/>
  <c r="E14" i="7" s="1"/>
  <c r="B12" i="9" a="1"/>
  <c r="H12" i="9" s="1"/>
  <c r="B14" i="10" a="1"/>
  <c r="B14" i="10" s="1"/>
  <c r="B6" i="12" a="1"/>
  <c r="F6" i="12" s="1"/>
  <c r="B12" i="12" a="1"/>
  <c r="E12" i="12" s="1"/>
  <c r="B8" i="15" a="1"/>
  <c r="B8" i="15" s="1"/>
  <c r="B1" i="14"/>
  <c r="B12" i="7" a="1"/>
  <c r="B12" i="7" s="1"/>
  <c r="B16" i="6" a="1"/>
  <c r="B16" i="6" s="1"/>
  <c r="B1" i="10"/>
  <c r="B4" i="11" a="1"/>
  <c r="F4" i="11" s="1"/>
  <c r="F3" i="11" s="1"/>
  <c r="B1" i="13"/>
  <c r="B4" i="14" a="1"/>
  <c r="F4" i="14" s="1"/>
  <c r="F3" i="14" s="1"/>
  <c r="B14" i="15" a="1"/>
  <c r="C14" i="15" s="1"/>
  <c r="B12" i="17" a="1"/>
  <c r="B1" i="16"/>
  <c r="B10" i="16" a="1"/>
  <c r="B12" i="11" a="1"/>
  <c r="B12" i="11" s="1"/>
  <c r="B8" i="13" a="1"/>
  <c r="G8" i="13" s="1"/>
  <c r="B6" i="14" a="1"/>
  <c r="F6" i="14" s="1"/>
  <c r="B6" i="15" a="1"/>
  <c r="B8" i="16" a="1"/>
  <c r="B10" i="17" a="1"/>
  <c r="B1" i="11"/>
  <c r="B4" i="12" a="1"/>
  <c r="E4" i="12" s="1"/>
  <c r="E3" i="12" s="1"/>
  <c r="B12" i="13" a="1"/>
  <c r="H12" i="13" s="1"/>
  <c r="B10" i="14" a="1"/>
  <c r="B10" i="15" a="1"/>
  <c r="B12" i="16" a="1"/>
  <c r="B14" i="17" a="1"/>
  <c r="B1" i="17"/>
  <c r="B4" i="15" a="1"/>
  <c r="B4" i="15" s="1"/>
  <c r="B6" i="16" a="1"/>
  <c r="B8" i="17" a="1"/>
  <c r="B14" i="8" a="1"/>
  <c r="H14" i="8" s="1"/>
  <c r="B8" i="8" a="1"/>
  <c r="E8" i="8" s="1"/>
  <c r="B10" i="8" a="1"/>
  <c r="B12" i="8" a="1"/>
  <c r="B6" i="8" a="1"/>
  <c r="G6" i="8" s="1"/>
  <c r="D62" i="30" l="1"/>
  <c r="H14" i="9"/>
  <c r="U49" i="30"/>
  <c r="U62" i="30" s="1"/>
  <c r="P62" i="30"/>
  <c r="C10" i="6"/>
  <c r="F10" i="6"/>
  <c r="H10" i="6"/>
  <c r="B10" i="6"/>
  <c r="E10" i="6"/>
  <c r="C14" i="9"/>
  <c r="G10" i="6"/>
  <c r="B8" i="9"/>
  <c r="B4" i="16"/>
  <c r="H4" i="16"/>
  <c r="H3" i="16" s="1"/>
  <c r="F4" i="16"/>
  <c r="F3" i="16" s="1"/>
  <c r="D6" i="9"/>
  <c r="E12" i="6"/>
  <c r="C8" i="14"/>
  <c r="B6" i="9"/>
  <c r="G14" i="12"/>
  <c r="F14" i="9"/>
  <c r="B6" i="11"/>
  <c r="G14" i="9"/>
  <c r="D6" i="11"/>
  <c r="D14" i="12"/>
  <c r="H8" i="6"/>
  <c r="C14" i="12"/>
  <c r="D8" i="6"/>
  <c r="H8" i="7"/>
  <c r="D8" i="7"/>
  <c r="E14" i="12"/>
  <c r="G8" i="6"/>
  <c r="C8" i="7"/>
  <c r="F8" i="10"/>
  <c r="C8" i="10"/>
  <c r="E4" i="16"/>
  <c r="E3" i="16" s="1"/>
  <c r="E6" i="11"/>
  <c r="G6" i="13"/>
  <c r="H14" i="12"/>
  <c r="G6" i="11"/>
  <c r="G8" i="14"/>
  <c r="H6" i="9"/>
  <c r="F8" i="9"/>
  <c r="F14" i="12"/>
  <c r="F6" i="13"/>
  <c r="H8" i="12"/>
  <c r="F10" i="7"/>
  <c r="E10" i="7"/>
  <c r="G12" i="9"/>
  <c r="D8" i="12"/>
  <c r="G12" i="12"/>
  <c r="B6" i="13"/>
  <c r="H6" i="17"/>
  <c r="G12" i="15"/>
  <c r="H6" i="13"/>
  <c r="E6" i="13"/>
  <c r="G12" i="6"/>
  <c r="D6" i="13"/>
  <c r="E10" i="10"/>
  <c r="F10" i="11"/>
  <c r="G12" i="14"/>
  <c r="D4" i="7"/>
  <c r="D3" i="7" s="1"/>
  <c r="D6" i="12"/>
  <c r="E4" i="13"/>
  <c r="E3" i="13" s="1"/>
  <c r="G4" i="17"/>
  <c r="G3" i="17" s="1"/>
  <c r="H12" i="6"/>
  <c r="H14" i="10"/>
  <c r="D8" i="9"/>
  <c r="C8" i="9"/>
  <c r="E4" i="9"/>
  <c r="E3" i="9" s="1"/>
  <c r="F4" i="13"/>
  <c r="F3" i="13" s="1"/>
  <c r="H12" i="10"/>
  <c r="D10" i="7"/>
  <c r="C12" i="12"/>
  <c r="G8" i="10"/>
  <c r="E8" i="7"/>
  <c r="D6" i="10"/>
  <c r="D4" i="9"/>
  <c r="D3" i="9" s="1"/>
  <c r="B12" i="6"/>
  <c r="E6" i="10"/>
  <c r="C10" i="12"/>
  <c r="G8" i="7"/>
  <c r="C6" i="10"/>
  <c r="G6" i="10"/>
  <c r="C8" i="12"/>
  <c r="E8" i="10"/>
  <c r="B6" i="10"/>
  <c r="B12" i="12"/>
  <c r="F10" i="10"/>
  <c r="D10" i="12"/>
  <c r="B8" i="7"/>
  <c r="D10" i="10"/>
  <c r="B10" i="10"/>
  <c r="E4" i="7"/>
  <c r="E3" i="7" s="1"/>
  <c r="H8" i="9"/>
  <c r="E10" i="9"/>
  <c r="F14" i="14"/>
  <c r="E14" i="14"/>
  <c r="D14" i="10"/>
  <c r="D12" i="6"/>
  <c r="B8" i="14"/>
  <c r="G14" i="16"/>
  <c r="B12" i="10"/>
  <c r="H4" i="7"/>
  <c r="H3" i="7" s="1"/>
  <c r="G8" i="9"/>
  <c r="H10" i="7"/>
  <c r="H14" i="11"/>
  <c r="F6" i="9"/>
  <c r="G10" i="7"/>
  <c r="C14" i="7"/>
  <c r="E6" i="17"/>
  <c r="B12" i="9"/>
  <c r="C6" i="9"/>
  <c r="E12" i="9"/>
  <c r="C8" i="11"/>
  <c r="E6" i="6"/>
  <c r="E5" i="6" s="1"/>
  <c r="B6" i="6"/>
  <c r="B4" i="10"/>
  <c r="G14" i="13"/>
  <c r="H10" i="13"/>
  <c r="G4" i="10"/>
  <c r="G3" i="10" s="1"/>
  <c r="F4" i="10"/>
  <c r="F3" i="10" s="1"/>
  <c r="C6" i="6"/>
  <c r="C5" i="6" s="1"/>
  <c r="D4" i="10"/>
  <c r="D3" i="10" s="1"/>
  <c r="H6" i="6"/>
  <c r="H5" i="6" s="1"/>
  <c r="F6" i="6"/>
  <c r="F5" i="6" s="1"/>
  <c r="F8" i="11"/>
  <c r="D8" i="11"/>
  <c r="G8" i="11"/>
  <c r="D14" i="15"/>
  <c r="B8" i="11"/>
  <c r="E4" i="10"/>
  <c r="E3" i="10" s="1"/>
  <c r="E8" i="15"/>
  <c r="G6" i="6"/>
  <c r="G5" i="6" s="1"/>
  <c r="B14" i="15"/>
  <c r="G6" i="14"/>
  <c r="D12" i="12"/>
  <c r="C10" i="10"/>
  <c r="H6" i="12"/>
  <c r="H14" i="16"/>
  <c r="E12" i="7"/>
  <c r="C14" i="11"/>
  <c r="D4" i="17"/>
  <c r="D3" i="17" s="1"/>
  <c r="E8" i="11"/>
  <c r="F14" i="15"/>
  <c r="G14" i="6"/>
  <c r="E8" i="12"/>
  <c r="F14" i="6"/>
  <c r="B14" i="6"/>
  <c r="G14" i="15"/>
  <c r="G14" i="10"/>
  <c r="E14" i="11"/>
  <c r="H14" i="14"/>
  <c r="H12" i="12"/>
  <c r="C4" i="17"/>
  <c r="C3" i="17" s="1"/>
  <c r="G10" i="12"/>
  <c r="F4" i="9"/>
  <c r="F3" i="9" s="1"/>
  <c r="C12" i="10"/>
  <c r="G12" i="10"/>
  <c r="B6" i="12"/>
  <c r="H4" i="10"/>
  <c r="H3" i="10" s="1"/>
  <c r="D4" i="11"/>
  <c r="D3" i="11" s="1"/>
  <c r="C14" i="16"/>
  <c r="F12" i="15"/>
  <c r="C12" i="15"/>
  <c r="H12" i="15"/>
  <c r="E12" i="15"/>
  <c r="E14" i="15"/>
  <c r="B14" i="11"/>
  <c r="D12" i="7"/>
  <c r="F8" i="6"/>
  <c r="B10" i="9"/>
  <c r="B4" i="7"/>
  <c r="E14" i="6"/>
  <c r="G14" i="11"/>
  <c r="G14" i="14"/>
  <c r="G12" i="7"/>
  <c r="H4" i="17"/>
  <c r="H3" i="17" s="1"/>
  <c r="D14" i="14"/>
  <c r="H14" i="6"/>
  <c r="C14" i="10"/>
  <c r="F4" i="17"/>
  <c r="F3" i="17" s="1"/>
  <c r="E14" i="10"/>
  <c r="E4" i="17"/>
  <c r="E3" i="17" s="1"/>
  <c r="C8" i="6"/>
  <c r="G4" i="9"/>
  <c r="G3" i="9" s="1"/>
  <c r="G10" i="9"/>
  <c r="H10" i="9"/>
  <c r="F12" i="10"/>
  <c r="F8" i="15"/>
  <c r="C12" i="7"/>
  <c r="C14" i="14"/>
  <c r="H16" i="6"/>
  <c r="C16" i="6"/>
  <c r="C12" i="9"/>
  <c r="D12" i="9"/>
  <c r="C10" i="7"/>
  <c r="F12" i="6"/>
  <c r="D4" i="14"/>
  <c r="D3" i="14" s="1"/>
  <c r="H14" i="15"/>
  <c r="F14" i="10"/>
  <c r="D14" i="11"/>
  <c r="F12" i="9"/>
  <c r="E8" i="6"/>
  <c r="F12" i="7"/>
  <c r="F4" i="7"/>
  <c r="F3" i="7" s="1"/>
  <c r="H10" i="10"/>
  <c r="F12" i="12"/>
  <c r="G6" i="9"/>
  <c r="H6" i="10"/>
  <c r="H10" i="12"/>
  <c r="C4" i="7"/>
  <c r="C3" i="7" s="1"/>
  <c r="E12" i="10"/>
  <c r="F14" i="7"/>
  <c r="H12" i="7"/>
  <c r="D12" i="15"/>
  <c r="F8" i="12"/>
  <c r="B8" i="12"/>
  <c r="B14" i="7"/>
  <c r="G16" i="6"/>
  <c r="F16" i="6"/>
  <c r="D16" i="6"/>
  <c r="E16" i="6"/>
  <c r="E14" i="9"/>
  <c r="B14" i="9"/>
  <c r="F6" i="7"/>
  <c r="B6" i="7"/>
  <c r="F6" i="17"/>
  <c r="C6" i="17"/>
  <c r="G6" i="17"/>
  <c r="F10" i="12"/>
  <c r="D14" i="6"/>
  <c r="B14" i="13"/>
  <c r="C4" i="11"/>
  <c r="C3" i="11" s="1"/>
  <c r="H4" i="11"/>
  <c r="H3" i="11" s="1"/>
  <c r="H8" i="15"/>
  <c r="D8" i="15"/>
  <c r="G8" i="15"/>
  <c r="F14" i="16"/>
  <c r="E14" i="16"/>
  <c r="B14" i="16"/>
  <c r="G4" i="16"/>
  <c r="G3" i="16" s="1"/>
  <c r="C4" i="16"/>
  <c r="C3" i="16" s="1"/>
  <c r="F14" i="13"/>
  <c r="E14" i="13"/>
  <c r="D14" i="13"/>
  <c r="H14" i="13"/>
  <c r="D12" i="14"/>
  <c r="F12" i="14"/>
  <c r="B12" i="14"/>
  <c r="E8" i="14"/>
  <c r="D8" i="14"/>
  <c r="H8" i="14"/>
  <c r="G4" i="11"/>
  <c r="G3" i="11" s="1"/>
  <c r="E4" i="11"/>
  <c r="E3" i="11" s="1"/>
  <c r="B4" i="11"/>
  <c r="C4" i="14"/>
  <c r="C3" i="14" s="1"/>
  <c r="E6" i="7"/>
  <c r="E6" i="12"/>
  <c r="C6" i="12"/>
  <c r="G6" i="12"/>
  <c r="B4" i="8"/>
  <c r="E4" i="8"/>
  <c r="E3" i="8" s="1"/>
  <c r="H4" i="8"/>
  <c r="H3" i="8" s="1"/>
  <c r="F4" i="8"/>
  <c r="F3" i="8" s="1"/>
  <c r="D4" i="8"/>
  <c r="D3" i="8" s="1"/>
  <c r="G4" i="8"/>
  <c r="G3" i="8" s="1"/>
  <c r="C4" i="8"/>
  <c r="C3" i="8" s="1"/>
  <c r="F10" i="13"/>
  <c r="G10" i="13"/>
  <c r="D10" i="13"/>
  <c r="C10" i="13"/>
  <c r="E10" i="13"/>
  <c r="H4" i="13"/>
  <c r="H3" i="13" s="1"/>
  <c r="G4" i="13"/>
  <c r="G3" i="13" s="1"/>
  <c r="C4" i="13"/>
  <c r="C3" i="13" s="1"/>
  <c r="D4" i="13"/>
  <c r="D3" i="13" s="1"/>
  <c r="F8" i="8"/>
  <c r="D6" i="7"/>
  <c r="E10" i="12"/>
  <c r="B4" i="14"/>
  <c r="C10" i="11"/>
  <c r="B10" i="11"/>
  <c r="G10" i="11"/>
  <c r="H10" i="11"/>
  <c r="D10" i="11"/>
  <c r="C6" i="11"/>
  <c r="F6" i="11"/>
  <c r="E4" i="14"/>
  <c r="E3" i="14" s="1"/>
  <c r="B8" i="10"/>
  <c r="D8" i="10"/>
  <c r="D6" i="17"/>
  <c r="D10" i="9"/>
  <c r="C10" i="9"/>
  <c r="C8" i="15"/>
  <c r="G4" i="14"/>
  <c r="G3" i="14" s="1"/>
  <c r="C6" i="7"/>
  <c r="G6" i="7"/>
  <c r="C12" i="14"/>
  <c r="H12" i="14"/>
  <c r="D14" i="7"/>
  <c r="G14" i="7"/>
  <c r="H14" i="7"/>
  <c r="D8" i="8"/>
  <c r="H4" i="14"/>
  <c r="H3" i="14" s="1"/>
  <c r="B4" i="9"/>
  <c r="H4" i="9"/>
  <c r="H3" i="9" s="1"/>
  <c r="G8" i="8"/>
  <c r="B6" i="8"/>
  <c r="E8" i="13"/>
  <c r="H10" i="16"/>
  <c r="E10" i="16"/>
  <c r="D10" i="16"/>
  <c r="B10" i="16"/>
  <c r="F10" i="16"/>
  <c r="C10" i="16"/>
  <c r="G10" i="16"/>
  <c r="E6" i="8"/>
  <c r="D12" i="11"/>
  <c r="H8" i="13"/>
  <c r="H4" i="12"/>
  <c r="H3" i="12" s="1"/>
  <c r="B12" i="13"/>
  <c r="D14" i="8"/>
  <c r="F6" i="8"/>
  <c r="D12" i="17"/>
  <c r="C12" i="17"/>
  <c r="E12" i="17"/>
  <c r="H12" i="17"/>
  <c r="B12" i="17"/>
  <c r="F12" i="17"/>
  <c r="G12" i="17"/>
  <c r="E10" i="17"/>
  <c r="B10" i="17"/>
  <c r="D10" i="17"/>
  <c r="F10" i="17"/>
  <c r="H10" i="17"/>
  <c r="C10" i="17"/>
  <c r="G10" i="17"/>
  <c r="C12" i="16"/>
  <c r="F12" i="16"/>
  <c r="B12" i="16"/>
  <c r="D12" i="16"/>
  <c r="G12" i="16"/>
  <c r="H12" i="16"/>
  <c r="E12" i="16"/>
  <c r="B8" i="16"/>
  <c r="F8" i="16"/>
  <c r="D8" i="16"/>
  <c r="C8" i="16"/>
  <c r="G8" i="16"/>
  <c r="H8" i="16"/>
  <c r="E8" i="16"/>
  <c r="B14" i="17"/>
  <c r="F14" i="17"/>
  <c r="H14" i="17"/>
  <c r="D14" i="17"/>
  <c r="C14" i="17"/>
  <c r="G14" i="17"/>
  <c r="E14" i="17"/>
  <c r="G10" i="15"/>
  <c r="D10" i="15"/>
  <c r="H10" i="15"/>
  <c r="E10" i="15"/>
  <c r="B10" i="15"/>
  <c r="F10" i="15"/>
  <c r="C10" i="15"/>
  <c r="G6" i="15"/>
  <c r="H6" i="15"/>
  <c r="D6" i="15"/>
  <c r="E6" i="15"/>
  <c r="C6" i="15"/>
  <c r="B6" i="15"/>
  <c r="F6" i="15"/>
  <c r="G8" i="17"/>
  <c r="B8" i="17"/>
  <c r="F8" i="17"/>
  <c r="D8" i="17"/>
  <c r="H8" i="17"/>
  <c r="E8" i="17"/>
  <c r="C8" i="17"/>
  <c r="B10" i="14"/>
  <c r="D10" i="14"/>
  <c r="H10" i="14"/>
  <c r="E10" i="14"/>
  <c r="F10" i="14"/>
  <c r="C10" i="14"/>
  <c r="G10" i="14"/>
  <c r="E6" i="14"/>
  <c r="C6" i="14"/>
  <c r="D6" i="14"/>
  <c r="H6" i="14"/>
  <c r="B6" i="14"/>
  <c r="F6" i="16"/>
  <c r="D6" i="16"/>
  <c r="G6" i="16"/>
  <c r="C6" i="16"/>
  <c r="H6" i="16"/>
  <c r="E6" i="16"/>
  <c r="B6" i="16"/>
  <c r="G12" i="13"/>
  <c r="D12" i="13"/>
  <c r="E12" i="13"/>
  <c r="F12" i="13"/>
  <c r="C12" i="13"/>
  <c r="C8" i="13"/>
  <c r="B8" i="13"/>
  <c r="F8" i="13"/>
  <c r="D8" i="13"/>
  <c r="D4" i="15"/>
  <c r="D3" i="15" s="1"/>
  <c r="F4" i="15"/>
  <c r="F3" i="15" s="1"/>
  <c r="C4" i="15"/>
  <c r="C3" i="15" s="1"/>
  <c r="G4" i="15"/>
  <c r="G3" i="15" s="1"/>
  <c r="E4" i="15"/>
  <c r="E3" i="15" s="1"/>
  <c r="H4" i="15"/>
  <c r="H3" i="15" s="1"/>
  <c r="F4" i="12"/>
  <c r="F3" i="12" s="1"/>
  <c r="B4" i="12"/>
  <c r="D4" i="12"/>
  <c r="D3" i="12" s="1"/>
  <c r="C4" i="12"/>
  <c r="C3" i="12" s="1"/>
  <c r="G4" i="12"/>
  <c r="G3" i="12" s="1"/>
  <c r="G12" i="11"/>
  <c r="E12" i="11"/>
  <c r="C12" i="11"/>
  <c r="F12" i="11"/>
  <c r="H12" i="11"/>
  <c r="C6" i="8"/>
  <c r="B14" i="8"/>
  <c r="H6" i="8"/>
  <c r="D6" i="8"/>
  <c r="C8" i="8"/>
  <c r="G14" i="8"/>
  <c r="H12" i="8"/>
  <c r="D12" i="8"/>
  <c r="B12" i="8"/>
  <c r="G12" i="8"/>
  <c r="C12" i="8"/>
  <c r="F12" i="8"/>
  <c r="E12" i="8"/>
  <c r="C14" i="8"/>
  <c r="F14" i="8"/>
  <c r="E14" i="8"/>
  <c r="D10" i="8"/>
  <c r="E10" i="8"/>
  <c r="G10" i="8"/>
  <c r="C10" i="8"/>
  <c r="F10" i="8"/>
  <c r="B10" i="8"/>
  <c r="H10" i="8"/>
  <c r="H8" i="8"/>
  <c r="B8" i="8"/>
  <c r="F33" i="27"/>
  <c r="F37" i="27"/>
  <c r="Q37" i="27" s="1"/>
  <c r="K37" i="27" s="1"/>
  <c r="U37" i="27" s="1"/>
  <c r="F34" i="27"/>
  <c r="Q34" i="27" s="1"/>
  <c r="K34" i="27" s="1"/>
  <c r="U34" i="27" s="1"/>
  <c r="F36" i="27"/>
  <c r="Q36" i="27"/>
  <c r="K36" i="27" s="1"/>
  <c r="U36" i="27" s="1"/>
  <c r="F35" i="27"/>
  <c r="Q35" i="27" s="1"/>
  <c r="K35" i="27" s="1"/>
  <c r="U35" i="27" s="1"/>
  <c r="F31" i="27"/>
  <c r="Q31" i="27" s="1"/>
  <c r="K31" i="27" s="1"/>
  <c r="U31" i="27" s="1"/>
  <c r="F32" i="27"/>
  <c r="F38" i="27"/>
  <c r="Q38" i="27" s="1"/>
  <c r="K38" i="27" s="1"/>
  <c r="U38" i="27" s="1"/>
  <c r="Q39" i="27"/>
  <c r="K39" i="27" s="1"/>
  <c r="U39" i="27" s="1"/>
  <c r="Q32" i="27" l="1"/>
  <c r="K32" i="27" s="1"/>
  <c r="U32" i="27" s="1"/>
  <c r="F42" i="27"/>
  <c r="Q33" i="27"/>
  <c r="Q42" i="27"/>
  <c r="Q43" i="27" l="1"/>
  <c r="K33" i="27"/>
  <c r="U33" i="27" s="1"/>
  <c r="U42" i="27" l="1"/>
  <c r="N42" i="27"/>
  <c r="L42" i="27"/>
  <c r="M42" i="27"/>
  <c r="K42" i="27"/>
  <c r="J42" i="27"/>
  <c r="O42" i="27"/>
  <c r="P42" i="27"/>
  <c r="I42" i="27"/>
  <c r="K43" i="27"/>
  <c r="W35" i="27" s="1"/>
  <c r="U43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8" authorId="0" shapeId="0" xr:uid="{90B19B2D-D46C-49B6-82D0-CA9E12784C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每月15号（发工资）前剩下的资金</t>
        </r>
      </text>
    </comment>
    <comment ref="H48" authorId="0" shapeId="0" xr:uid="{B8F86BA2-C5B9-42FE-A229-29B575E62D1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扣除的社保、公积金、个税</t>
        </r>
      </text>
    </comment>
    <comment ref="I48" authorId="0" shapeId="0" xr:uid="{FB4E6A4F-BD11-4E7A-9954-A52EEDCFDC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J48" authorId="0" shapeId="0" xr:uid="{A3C365BF-3BC6-443C-89DE-381FFC7A47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每月存款+到手工资</t>
        </r>
      </text>
    </comment>
    <comment ref="M48" authorId="0" shapeId="0" xr:uid="{EB479792-D277-48D3-9D9F-86A9AC8D71F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P48" authorId="0" shapeId="0" xr:uid="{0FF8490F-6CF0-45AE-B932-CB7979922F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Q48" authorId="0" shapeId="0" xr:uid="{D7ACB761-D1B0-4DE9-9424-BEAE2FB1A7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that one</t>
        </r>
      </text>
    </comment>
    <comment ref="S48" authorId="0" shapeId="0" xr:uid="{0B9EB6BC-6554-4E62-BBBE-1F4C6A0B02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电影、理发、买书...</t>
        </r>
      </text>
    </comment>
    <comment ref="T48" authorId="0" shapeId="0" xr:uid="{5ABE2040-B8AF-40B3-820C-2C5C3D6CFB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上月月初-本月存款</t>
        </r>
      </text>
    </comment>
    <comment ref="R51" authorId="0" shapeId="0" xr:uid="{1E25CAB3-6452-4F0B-8995-6FBCF2550F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R52" authorId="0" shapeId="0" xr:uid="{EB192466-BC83-4DB4-B682-E201BFFDD0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O54" authorId="0" shapeId="0" xr:uid="{2FDC21C1-D188-4791-8E12-A629988C010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Q54" authorId="0" shapeId="0" xr:uid="{F5DE8ABD-55E2-422F-A1A6-42B7E7CABC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R54" authorId="0" shapeId="0" xr:uid="{8C21837C-4A09-4EDA-AF9E-23537497A2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55" authorId="0" shapeId="0" xr:uid="{E3A8543F-2ED0-4216-832F-B0104357BEA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Q55" authorId="0" shapeId="0" xr:uid="{2CE564B0-5A3E-4180-8BF2-EB39A684A3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56" authorId="0" shapeId="0" xr:uid="{D58C33C6-AC59-4B29-82A3-EC70F700E5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R56" authorId="0" shapeId="0" xr:uid="{B5EFB60F-54D7-4F35-BB36-5C2E428E29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Q57" authorId="0" shapeId="0" xr:uid="{049F6CE9-0896-4A93-8292-BD776AAA7641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R57" authorId="0" shapeId="0" xr:uid="{44A2DA62-2D77-4FA6-BAC2-E55DDD8D59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S57" authorId="0" shapeId="0" xr:uid="{2F53CCDA-BF42-411F-AF2D-C2BA9AB886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</t>
        </r>
      </text>
    </comment>
    <comment ref="B62" authorId="0" shapeId="0" xr:uid="{1C5607D4-C75C-4A21-BBAC-E73FCF6C2A67}">
      <text>
        <r>
          <rPr>
            <b/>
            <sz val="9"/>
            <color indexed="81"/>
            <rFont val="宋体"/>
            <family val="3"/>
            <charset val="134"/>
          </rPr>
          <t>作者:
本年度存款，暂时</t>
        </r>
      </text>
    </comment>
    <comment ref="D62" authorId="0" shapeId="0" xr:uid="{27AB9F62-FF3E-4B84-8ED9-72AFC56B2E1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年度社保累积</t>
        </r>
      </text>
    </comment>
    <comment ref="F62" authorId="0" shapeId="0" xr:uid="{F99B12CF-9CFF-4E6F-8E99-0F0F0C02F1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年度公积金累积</t>
        </r>
      </text>
    </comment>
    <comment ref="I62" authorId="0" shapeId="0" xr:uid="{E876FDB8-A932-4909-93E6-81B658A593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年度到手工资总额</t>
        </r>
      </text>
    </comment>
    <comment ref="M62" authorId="0" shapeId="0" xr:uid="{44A66C71-0BD0-48C3-8EEA-C2ED96C65D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年度房租总额</t>
        </r>
      </text>
    </comment>
    <comment ref="T62" authorId="0" shapeId="0" xr:uid="{F3AB554B-4B47-4EE3-A5ED-FBDE7A138F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年度消费总额</t>
        </r>
      </text>
    </comment>
    <comment ref="U62" authorId="0" shapeId="0" xr:uid="{F13091CC-8140-4D9B-A86C-3A9B243CC7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恩格尔系数均值</t>
        </r>
      </text>
    </comment>
    <comment ref="V62" authorId="0" shapeId="0" xr:uid="{771C12B9-2138-4B36-B89C-9EB361AA069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买一套100㎡、均价3w所需年限，存300w所需年限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0" authorId="0" shapeId="0" xr:uid="{CF1DABB1-56EC-4B7C-8F6A-403D30544D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F30" authorId="0" shapeId="0" xr:uid="{14FC679D-07E9-4A8D-AE24-2EEDE6698C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当前存款+到手工资</t>
        </r>
      </text>
    </comment>
    <comment ref="H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K30" authorId="0" shapeId="0" xr:uid="{F8BA98F8-59C5-4906-93CD-E5734AEDA9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O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P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Q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R30" authorId="0" shapeId="0" xr:uid="{F245B659-0944-4B07-9596-2960D996D24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基金投资+零用</t>
        </r>
      </text>
    </comment>
    <comment ref="V31" authorId="0" shapeId="0" xr:uid="{45A4B0F9-FBB9-4B12-9A2A-58DD3AC0464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100方，均价3w，使用存款+公积金
总价：100*30000=3000000；
年限=总价/(存款+公积金)</t>
        </r>
      </text>
    </comment>
    <comment ref="W31" authorId="0" shapeId="0" xr:uid="{2BE45B94-9DCD-4544-B221-5B75E777B3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20w的车
年限=20w/存款</t>
        </r>
      </text>
    </comment>
    <comment ref="M33" authorId="0" shapeId="0" xr:uid="{52F9DFA7-B112-48CC-B983-BFCA5C3F5F7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M34" authorId="0" shapeId="0" xr:uid="{71E8C9DE-CACA-46E8-B4AC-98D84ADE66E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V34" authorId="0" shapeId="0" xr:uid="{B176DEF8-AF8D-4F11-BD49-E932C208D0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读研两年
读研：2w学费
生活费：1.5k*24=3.6w
总费用：5.6w
年限：总费用/存款</t>
        </r>
      </text>
    </comment>
    <comment ref="W34" authorId="0" shapeId="0" xr:uid="{C7A47DE2-5DCA-43BC-8B67-4BB87A949F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年度恩格尔系数</t>
        </r>
      </text>
    </comment>
    <comment ref="J36" authorId="0" shapeId="0" xr:uid="{E360718A-44B5-4F2A-8EA8-80FF24AEEA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L36" authorId="0" shapeId="0" xr:uid="{EF105733-500A-499E-8970-3F899786F6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M36" authorId="0" shapeId="0" xr:uid="{7A3B900F-863D-406B-B637-CCD69D32A09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36" authorId="0" shapeId="0" xr:uid="{7EBF23A0-0D3E-4E55-9FF1-F562DF7D3B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53.5：《商务与经济统计》</t>
        </r>
      </text>
    </comment>
    <comment ref="J37" authorId="0" shapeId="0" xr:uid="{AC128DFA-0660-4FDC-9560-702CCEB720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L37" authorId="0" shapeId="0" xr:uid="{036DC9EC-B8B7-43C7-8AF9-3C8EE4B231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37" authorId="0" shapeId="0" xr:uid="{5DAB8E82-101D-4F15-8E9F-9353B865547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128：白板
88：《张宇36讲》</t>
        </r>
      </text>
    </comment>
    <comment ref="P37" authorId="0" shapeId="0" xr:uid="{49EBA65E-5204-4F83-8DC6-11F4E88FF13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26：单杠</t>
        </r>
      </text>
    </comment>
    <comment ref="V37" authorId="0" shapeId="0" xr:uid="{D340F7F7-DA60-4A88-AD4A-7D6BC299ED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阶段计划：
  1、交互设计
  2、增长黑客</t>
        </r>
      </text>
    </comment>
    <comment ref="J38" authorId="0" shapeId="0" xr:uid="{CD62A50E-828C-467F-AD48-B46B5A3EB96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M38" authorId="0" shapeId="0" xr:uid="{F4B938B3-9E5E-4BB2-82E3-4891482B47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S38" authorId="0" shapeId="0" xr:uid="{056F1BC7-66C8-4DB3-921E-0D149220DFB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2018-9-18开始投资</t>
        </r>
      </text>
    </comment>
    <comment ref="A39" authorId="0" shapeId="0" xr:uid="{12BE3478-AF25-4C4D-B7E3-E94FF1BE94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报表改版，3.0</t>
        </r>
      </text>
    </comment>
    <comment ref="L39" authorId="0" shapeId="0" xr:uid="{93265F39-78C4-427A-9FF6-F66BE2A7FA0F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M39" authorId="0" shapeId="0" xr:uid="{6F51C436-85AF-45B5-A82C-2D697D22A5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N39" authorId="0" shapeId="0" xr:uid="{6A204791-0674-4548-8C4E-7053DA383F8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169：21号，萝岗，吃饭100，芒果干34，小吃25，车费10
145：28号，老沈李俊，电影烤鱼</t>
        </r>
      </text>
    </comment>
    <comment ref="O39" authorId="0" shapeId="0" xr:uid="{B58C3426-CC49-44D4-B957-CD43D45BEA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91.4：《机器学习》+《机器学习实战》
38.4：《增长黑客》</t>
        </r>
      </text>
    </comment>
    <comment ref="P39" authorId="0" shapeId="0" xr:uid="{803A93C7-46FF-43EB-A358-388D346727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
14：葡萄
5.5：葡萄
10：葡萄</t>
        </r>
      </text>
    </comment>
    <comment ref="Q39" authorId="0" shapeId="0" xr:uid="{10951A8A-3DEA-4AB7-B0AF-914614462D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系统周期修改，实际是1.5个月的消费额</t>
        </r>
      </text>
    </comment>
    <comment ref="R39" authorId="0" shapeId="0" xr:uid="{41EB5FB9-8043-44AE-A662-0B92FF4511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2000：中风险投资
7000：低风险投资
1800：零花钱</t>
        </r>
      </text>
    </comment>
    <comment ref="I40" authorId="0" shapeId="0" xr:uid="{62A447AC-27F5-49AC-957C-9885306F5E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收回</t>
        </r>
      </text>
    </comment>
    <comment ref="M40" authorId="0" shapeId="0" xr:uid="{98F9348C-4613-447D-AAAD-3BC8ADBE0D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179：牛仔裤
215：外套</t>
        </r>
      </text>
    </comment>
    <comment ref="N40" authorId="0" shapeId="0" xr:uid="{3A63664A-1EF1-427B-AABF-B982BD63D073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64：炭烧烤蛙
124.5：去乐昌高铁车费
48：《憨豆特工》
70：宵夜
37.3：零食</t>
        </r>
      </text>
    </comment>
    <comment ref="O40" authorId="0" shapeId="0" xr:uid="{BADBF2B5-6190-4F50-8711-A9244366845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32.5：《硅谷增长黑客实战笔记》误买两本</t>
        </r>
      </text>
    </comment>
    <comment ref="P40" authorId="0" shapeId="0" xr:uid="{52CB0C26-F17C-4850-8346-19E5554A46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56：《毒液》
59：理发
49：牙膏、沐浴露、纸巾</t>
        </r>
      </text>
    </comment>
    <comment ref="G41" authorId="0" shapeId="0" xr:uid="{F7149100-9FDA-48B2-ACEA-E8C6C5EAB27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1000：房租
30*25=750：吃饭
200*4=800：社交活动</t>
        </r>
      </text>
    </comment>
    <comment ref="I41" authorId="0" shapeId="0" xr:uid="{E6AFF068-1AA6-4D58-8111-63CA06C051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6000：啊城买手机
350:12-16</t>
        </r>
      </text>
    </comment>
    <comment ref="M41" authorId="0" shapeId="0" xr:uid="{D82094EB-86DD-4478-950C-45021934A2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68：毛毯
670：羽绒</t>
        </r>
      </text>
    </comment>
    <comment ref="N41" authorId="0" shapeId="0" xr:uid="{BC83B034-C0F0-43F4-A942-18FA581949E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35：杨国福宵夜
48：4排优益C
168：烧烤
110：烤鸭</t>
        </r>
      </text>
    </comment>
    <comment ref="P41" authorId="0" shapeId="0" xr:uid="{ED99175B-E0E8-447C-8F86-C8BDBB112C8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420：网费
600：沈银份子钱
400：结婚红包
28：《海王》
124.5*4：乐昌广州往返高铁票
23：衣架+洗发水
32.9：《蜘蛛侠》
18：港澳通行证</t>
        </r>
      </text>
    </comment>
  </commentList>
</comments>
</file>

<file path=xl/sharedStrings.xml><?xml version="1.0" encoding="utf-8"?>
<sst xmlns="http://schemas.openxmlformats.org/spreadsheetml/2006/main" count="854" uniqueCount="464">
  <si>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</si>
  <si>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</si>
  <si>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</si>
  <si>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</si>
  <si>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</si>
  <si>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</si>
  <si>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</si>
  <si>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</si>
  <si>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</si>
  <si>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</si>
  <si>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</si>
  <si>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</si>
  <si>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</si>
  <si>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</si>
  <si>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</si>
  <si>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</si>
  <si>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</si>
  <si>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</si>
  <si>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</si>
  <si>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</si>
  <si>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</si>
  <si>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</si>
  <si>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</si>
  <si>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</si>
  <si>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</si>
  <si>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</si>
  <si>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</si>
  <si>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</si>
  <si>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</si>
  <si>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</si>
  <si>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</si>
  <si>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</si>
  <si>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</si>
  <si>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</si>
  <si>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</si>
  <si>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</si>
  <si>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</si>
  <si>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</si>
  <si>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</si>
  <si>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</si>
  <si>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</si>
  <si>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</si>
  <si>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</si>
  <si>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</si>
  <si>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</si>
  <si>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</si>
  <si>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</si>
  <si>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</si>
  <si>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</si>
  <si>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</si>
  <si>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</si>
  <si>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</si>
  <si>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</si>
  <si>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</si>
  <si>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</si>
  <si>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</si>
  <si>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</si>
  <si>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</si>
  <si>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</si>
  <si>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</si>
  <si>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</si>
  <si>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</si>
  <si>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</si>
  <si>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</si>
  <si>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</si>
  <si>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</si>
  <si>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</si>
  <si>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</si>
  <si>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</si>
  <si>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</si>
  <si>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</si>
  <si>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</si>
  <si>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</si>
  <si>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</si>
  <si>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</si>
  <si>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</si>
  <si>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</si>
  <si>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</si>
  <si>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</si>
  <si>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</si>
  <si>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</si>
  <si>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</si>
  <si>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</si>
  <si>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</si>
  <si>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</si>
  <si>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《统计》</t>
    <phoneticPr fontId="1" type="noConversion"/>
  </si>
  <si>
    <t>到手工资</t>
    <phoneticPr fontId="1" type="noConversion"/>
  </si>
  <si>
    <t>个税</t>
    <phoneticPr fontId="1" type="noConversion"/>
  </si>
  <si>
    <t>日</t>
    <phoneticPr fontId="1" type="noConversion"/>
  </si>
  <si>
    <t>连续性概率分布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</si>
  <si>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</si>
  <si>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</si>
  <si>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</si>
  <si>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</si>
  <si>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开发基础</t>
    <phoneticPr fontId="1" type="noConversion"/>
  </si>
  <si>
    <t>产品经理</t>
    <phoneticPr fontId="1" type="noConversion"/>
  </si>
  <si>
    <t>后台开发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</si>
  <si>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</si>
  <si>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</si>
  <si>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</si>
  <si>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>开发、产品</t>
    <phoneticPr fontId="1" type="noConversion"/>
  </si>
  <si>
    <t xml:space="preserve">    2、Tensorflow：Google深度学习框架</t>
    <phoneticPr fontId="1" type="noConversion"/>
  </si>
  <si>
    <t xml:space="preserve">    1、理论基础（微积分、线代、统计）</t>
    <phoneticPr fontId="1" type="noConversion"/>
  </si>
  <si>
    <t xml:space="preserve">    1、微积分、线代、统计、凸优化、N大机器学习算法</t>
    <phoneticPr fontId="1" type="noConversion"/>
  </si>
  <si>
    <t>快速过</t>
    <phoneticPr fontId="1" type="noConversion"/>
  </si>
  <si>
    <t>4、5</t>
    <phoneticPr fontId="1" type="noConversion"/>
  </si>
  <si>
    <t>1、2、3</t>
    <phoneticPr fontId="1" type="noConversion"/>
  </si>
  <si>
    <t>7、8、 9</t>
    <phoneticPr fontId="1" type="noConversion"/>
  </si>
  <si>
    <t>单变量线性回归</t>
    <phoneticPr fontId="1" type="noConversion"/>
  </si>
  <si>
    <t>产品设计</t>
    <phoneticPr fontId="1" type="noConversion"/>
  </si>
  <si>
    <t>人生规划：</t>
    <phoneticPr fontId="1" type="noConversion"/>
  </si>
  <si>
    <t>穿插numpy/pandas学习</t>
    <phoneticPr fontId="1" type="noConversion"/>
  </si>
  <si>
    <t xml:space="preserve">    3、Keras：基于TensorFlow构建的深度学习框架</t>
    <phoneticPr fontId="1" type="noConversion"/>
  </si>
  <si>
    <t xml:space="preserve">    3 寻找商机，投资、创业（？年）</t>
    <phoneticPr fontId="1" type="noConversion"/>
  </si>
  <si>
    <t>华为发布会</t>
    <phoneticPr fontId="1" type="noConversion"/>
  </si>
  <si>
    <t>神经网络</t>
    <phoneticPr fontId="1" type="noConversion"/>
  </si>
  <si>
    <t>决策树</t>
    <phoneticPr fontId="1" type="noConversion"/>
  </si>
  <si>
    <t>原理、算法</t>
    <phoneticPr fontId="1" type="noConversion"/>
  </si>
  <si>
    <t>信息论</t>
    <phoneticPr fontId="1" type="noConversion"/>
  </si>
  <si>
    <t>ID3/C4.5</t>
    <phoneticPr fontId="1" type="noConversion"/>
  </si>
  <si>
    <t>remark</t>
    <phoneticPr fontId="1" type="noConversion"/>
  </si>
  <si>
    <t>机器学习开始</t>
    <phoneticPr fontId="1" type="noConversion"/>
  </si>
  <si>
    <t>逻辑回归算法实现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</si>
  <si>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</si>
  <si>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</si>
  <si>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</si>
  <si>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</si>
  <si>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Date</t>
    <phoneticPr fontId="1" type="noConversion"/>
  </si>
  <si>
    <t>沈银结婚</t>
    <phoneticPr fontId="1" type="noConversion"/>
  </si>
  <si>
    <t>age</t>
    <phoneticPr fontId="1" type="noConversion"/>
  </si>
  <si>
    <t xml:space="preserve">    2 学会合作——产品、运营、管理（？年）</t>
    <phoneticPr fontId="1" type="noConversion"/>
  </si>
  <si>
    <t xml:space="preserve">    1 学习技术、理论学习（1年，2020年）</t>
    <phoneticPr fontId="1" type="noConversion"/>
  </si>
  <si>
    <t xml:space="preserve">    2、python(np、pd、plt、sklearn)</t>
    <phoneticPr fontId="1" type="noConversion"/>
  </si>
  <si>
    <t xml:space="preserve">    4、《周志华-机器学习》、《机器学习实战》、《统计学习方法》</t>
    <phoneticPr fontId="1" type="noConversion"/>
  </si>
  <si>
    <t xml:space="preserve">    3、《深入浅出数据分析》</t>
    <phoneticPr fontId="1" type="noConversion"/>
  </si>
  <si>
    <t xml:space="preserve">    2、《数据挖掘导论》、《数据挖掘》</t>
    <phoneticPr fontId="1" type="noConversion"/>
  </si>
  <si>
    <t xml:space="preserve">    4、吴恩达-机器学习</t>
    <phoneticPr fontId="1" type="noConversion"/>
  </si>
  <si>
    <t>买礼物，去深圳约会；产品知识进阶</t>
    <phoneticPr fontId="1" type="noConversion"/>
  </si>
  <si>
    <t>remark</t>
    <phoneticPr fontId="1" type="noConversion"/>
  </si>
  <si>
    <t>卷积神经网络</t>
    <phoneticPr fontId="1" type="noConversion"/>
  </si>
  <si>
    <t>—</t>
    <phoneticPr fontId="1" type="noConversion"/>
  </si>
  <si>
    <t>回家</t>
    <phoneticPr fontId="1" type="noConversion"/>
  </si>
  <si>
    <t>水费</t>
    <phoneticPr fontId="1" type="noConversion"/>
  </si>
  <si>
    <t>电费</t>
    <phoneticPr fontId="1" type="noConversion"/>
  </si>
  <si>
    <t>房租</t>
    <phoneticPr fontId="1" type="noConversion"/>
  </si>
  <si>
    <t>共扣</t>
    <phoneticPr fontId="1" type="noConversion"/>
  </si>
  <si>
    <t>still BP</t>
    <phoneticPr fontId="1" type="noConversion"/>
  </si>
  <si>
    <t>BP</t>
    <phoneticPr fontId="1" type="noConversion"/>
  </si>
  <si>
    <t>张宇《线代》</t>
    <phoneticPr fontId="1" type="noConversion"/>
  </si>
  <si>
    <t>《高数》</t>
    <phoneticPr fontId="1" type="noConversion"/>
  </si>
  <si>
    <t>《商务与经济统计》</t>
    <phoneticPr fontId="1" type="noConversion"/>
  </si>
  <si>
    <t>跑步</t>
    <phoneticPr fontId="1" type="noConversion"/>
  </si>
  <si>
    <t>中秋</t>
    <phoneticPr fontId="1" type="noConversion"/>
  </si>
  <si>
    <t>未完成</t>
  </si>
  <si>
    <t>支持向量机</t>
    <phoneticPr fontId="1" type="noConversion"/>
  </si>
  <si>
    <t>假期结束回广州</t>
    <phoneticPr fontId="1" type="noConversion"/>
  </si>
  <si>
    <t>乐昌嗨皮</t>
    <phoneticPr fontId="1" type="noConversion"/>
  </si>
  <si>
    <t>《魔道》终，《星辰》始</t>
    <phoneticPr fontId="1" type="noConversion"/>
  </si>
  <si>
    <t>《闪电侠》回归</t>
    <phoneticPr fontId="1" type="noConversion"/>
  </si>
  <si>
    <t>Done</t>
  </si>
  <si>
    <t>月支</t>
    <phoneticPr fontId="1" type="noConversion"/>
  </si>
  <si>
    <t>月初</t>
    <phoneticPr fontId="1" type="noConversion"/>
  </si>
  <si>
    <t>月份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</si>
  <si>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</si>
  <si>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</si>
  <si>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</si>
  <si>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</si>
  <si>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</si>
  <si>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</si>
  <si>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</si>
  <si>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</si>
  <si>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</si>
  <si>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</si>
  <si>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</si>
  <si>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存款</t>
    <phoneticPr fontId="1" type="noConversion"/>
  </si>
  <si>
    <t>掌握基本型（后续还需要加强理解）</t>
    <phoneticPr fontId="1" type="noConversion"/>
  </si>
  <si>
    <t>吴恩达</t>
    <phoneticPr fontId="1" type="noConversion"/>
  </si>
  <si>
    <t>系统设计</t>
    <phoneticPr fontId="1" type="noConversion"/>
  </si>
  <si>
    <t>电子产品</t>
    <phoneticPr fontId="1" type="noConversion"/>
  </si>
  <si>
    <t>缴公积金</t>
    <phoneticPr fontId="1" type="noConversion"/>
  </si>
  <si>
    <t>缴社保</t>
    <phoneticPr fontId="1" type="noConversion"/>
  </si>
  <si>
    <t>社保总</t>
    <phoneticPr fontId="1" type="noConversion"/>
  </si>
  <si>
    <t>公积金总</t>
    <phoneticPr fontId="1" type="noConversion"/>
  </si>
  <si>
    <t>其他</t>
    <phoneticPr fontId="1" type="noConversion"/>
  </si>
  <si>
    <t>穿</t>
    <phoneticPr fontId="1" type="noConversion"/>
  </si>
  <si>
    <t>吃</t>
    <phoneticPr fontId="1" type="noConversion"/>
  </si>
  <si>
    <t>恩格尔系数</t>
    <phoneticPr fontId="1" type="noConversion"/>
  </si>
  <si>
    <t>娱乐</t>
    <phoneticPr fontId="1" type="noConversion"/>
  </si>
  <si>
    <t>【拉格朗日乘子法】</t>
    <phoneticPr fontId="1" type="noConversion"/>
  </si>
  <si>
    <t>1月</t>
    <phoneticPr fontId="1" type="noConversion"/>
  </si>
  <si>
    <t>汇总</t>
    <phoneticPr fontId="1" type="noConversion"/>
  </si>
  <si>
    <t>吴恩达-系统设计</t>
    <phoneticPr fontId="1" type="noConversion"/>
  </si>
  <si>
    <t>【拉格朗日乘子法】</t>
    <phoneticPr fontId="1" type="noConversion"/>
  </si>
  <si>
    <t>TBC</t>
  </si>
  <si>
    <t>债务</t>
    <phoneticPr fontId="1" type="noConversion"/>
  </si>
  <si>
    <t>数据能力如何培养？</t>
    <phoneticPr fontId="1" type="noConversion"/>
  </si>
  <si>
    <t xml:space="preserve">    1 数学理论掌握：统计学、指标体系建立；</t>
    <phoneticPr fontId="1" type="noConversion"/>
  </si>
  <si>
    <t xml:space="preserve">    2 数据分析工具掌握：sql、python</t>
    <phoneticPr fontId="1" type="noConversion"/>
  </si>
  <si>
    <r>
      <t xml:space="preserve">    </t>
    </r>
    <r>
      <rPr>
        <sz val="11"/>
        <color theme="1"/>
        <rFont val="等线"/>
        <family val="3"/>
        <charset val="134"/>
        <scheme val="minor"/>
      </rPr>
      <t>3 进阶：数据挖掘、机器学习</t>
    </r>
    <phoneticPr fontId="1" type="noConversion"/>
  </si>
  <si>
    <t xml:space="preserve">    1、《web analytics 2.0》</t>
    <phoneticPr fontId="1" type="noConversion"/>
  </si>
  <si>
    <t>个税</t>
    <phoneticPr fontId="1" type="noConversion"/>
  </si>
  <si>
    <t>聚餐</t>
    <phoneticPr fontId="1" type="noConversion"/>
  </si>
  <si>
    <t>社保</t>
    <phoneticPr fontId="1" type="noConversion"/>
  </si>
  <si>
    <t>公积金</t>
    <phoneticPr fontId="1" type="noConversion"/>
  </si>
  <si>
    <t>初始</t>
    <phoneticPr fontId="1" type="noConversion"/>
  </si>
  <si>
    <t>小米笔记本</t>
    <phoneticPr fontId="1" type="noConversion"/>
  </si>
  <si>
    <t>台电平板</t>
    <phoneticPr fontId="1" type="noConversion"/>
  </si>
  <si>
    <t>魅族16X，乐昌</t>
    <phoneticPr fontId="1" type="noConversion"/>
  </si>
  <si>
    <t>读研/年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</si>
  <si>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</si>
  <si>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</si>
  <si>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</si>
  <si>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</si>
  <si>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注：</t>
    <phoneticPr fontId="1" type="noConversion"/>
  </si>
  <si>
    <t>均值</t>
    <phoneticPr fontId="1" type="noConversion"/>
  </si>
  <si>
    <t>总值</t>
    <phoneticPr fontId="1" type="noConversion"/>
  </si>
  <si>
    <t>每月汇总两次：15号发工资汇总一次；月底汇总一次，得出本月度明细</t>
    <phoneticPr fontId="1" type="noConversion"/>
  </si>
  <si>
    <t>学习</t>
    <phoneticPr fontId="1" type="noConversion"/>
  </si>
  <si>
    <t>贝叶斯公式</t>
    <phoneticPr fontId="1" type="noConversion"/>
  </si>
  <si>
    <t>python包</t>
    <phoneticPr fontId="1" type="noConversion"/>
  </si>
  <si>
    <t>日常</t>
    <phoneticPr fontId="1" type="noConversion"/>
  </si>
  <si>
    <t>穿戴</t>
    <phoneticPr fontId="1" type="noConversion"/>
  </si>
  <si>
    <t>电子</t>
    <phoneticPr fontId="1" type="noConversion"/>
  </si>
  <si>
    <t>月消费</t>
    <phoneticPr fontId="1" type="noConversion"/>
  </si>
  <si>
    <t>《增长黑客》</t>
    <phoneticPr fontId="1" type="noConversion"/>
  </si>
  <si>
    <t>交互设计</t>
    <phoneticPr fontId="1" type="noConversion"/>
  </si>
  <si>
    <t>留存</t>
    <phoneticPr fontId="1" type="noConversion"/>
  </si>
  <si>
    <t>激活</t>
    <phoneticPr fontId="1" type="noConversion"/>
  </si>
  <si>
    <t>获客</t>
    <phoneticPr fontId="1" type="noConversion"/>
  </si>
  <si>
    <t xml:space="preserve">    3、项目管理</t>
    <phoneticPr fontId="1" type="noConversion"/>
  </si>
  <si>
    <t xml:space="preserve">        1）《用户体验要素》                                                    8.2</t>
    <phoneticPr fontId="1" type="noConversion"/>
  </si>
  <si>
    <t xml:space="preserve">        2）《破茧成蝶》                                                           8.6/8.8</t>
    <phoneticPr fontId="1" type="noConversion"/>
  </si>
  <si>
    <t xml:space="preserve">        3）《触动人心》                                                           8.4</t>
    <phoneticPr fontId="1" type="noConversion"/>
  </si>
  <si>
    <t xml:space="preserve">        4）《简约至上》                                                           8.4</t>
    <phoneticPr fontId="1" type="noConversion"/>
  </si>
  <si>
    <t xml:space="preserve">        1）《精通Web Analytics 2.0》                                       8.5</t>
    <phoneticPr fontId="1" type="noConversion"/>
  </si>
  <si>
    <t xml:space="preserve">    4、其他</t>
    <phoneticPr fontId="1" type="noConversion"/>
  </si>
  <si>
    <t xml:space="preserve">        1）《上瘾》                                                                    7.5</t>
    <phoneticPr fontId="1" type="noConversion"/>
  </si>
  <si>
    <t xml:space="preserve">        2）《增长黑客—如何低成本实现爆发式增长》             8.4</t>
    <phoneticPr fontId="1" type="noConversion"/>
  </si>
  <si>
    <t xml:space="preserve">        3）《硅谷增长黑客实战笔记》                                       9.5</t>
    <phoneticPr fontId="1" type="noConversion"/>
  </si>
  <si>
    <t xml:space="preserve">        2）《互联网增长的第一本数据分析手册》                   None</t>
    <phoneticPr fontId="1" type="noConversion"/>
  </si>
  <si>
    <t>双11买书分析</t>
    <phoneticPr fontId="1" type="noConversion"/>
  </si>
  <si>
    <t>京东</t>
    <phoneticPr fontId="1" type="noConversion"/>
  </si>
  <si>
    <t>淘宝/当当</t>
    <phoneticPr fontId="1" type="noConversion"/>
  </si>
  <si>
    <t>400-50</t>
    <phoneticPr fontId="1" type="noConversion"/>
  </si>
  <si>
    <t>200-100</t>
    <phoneticPr fontId="1" type="noConversion"/>
  </si>
  <si>
    <t>《硅谷增长黑客实战笔记》</t>
    <phoneticPr fontId="1" type="noConversion"/>
  </si>
  <si>
    <t>《破茧成蝶》</t>
    <phoneticPr fontId="1" type="noConversion"/>
  </si>
  <si>
    <t xml:space="preserve">    2、数据分析——&gt;产品迭代</t>
    <phoneticPr fontId="1" type="noConversion"/>
  </si>
  <si>
    <t>总价</t>
    <phoneticPr fontId="1" type="noConversion"/>
  </si>
  <si>
    <t>优惠后价格</t>
    <phoneticPr fontId="1" type="noConversion"/>
  </si>
  <si>
    <t xml:space="preserve">    1、交互设计：8.4 </t>
    <phoneticPr fontId="1" type="noConversion"/>
  </si>
  <si>
    <r>
      <t xml:space="preserve">产品经理：                                                                     </t>
    </r>
    <r>
      <rPr>
        <b/>
        <sz val="11"/>
        <color theme="9" tint="-0.499984740745262"/>
        <rFont val="等线"/>
        <family val="3"/>
        <charset val="134"/>
        <scheme val="minor"/>
      </rPr>
      <t xml:space="preserve">  豆瓣评分</t>
    </r>
    <phoneticPr fontId="1" type="noConversion"/>
  </si>
  <si>
    <t xml:space="preserve">        5）《点石成金—别让我思考》                                     8.5</t>
    <phoneticPr fontId="1" type="noConversion"/>
  </si>
  <si>
    <t>理财收入</t>
    <phoneticPr fontId="1" type="noConversion"/>
  </si>
  <si>
    <t>交互设计</t>
    <phoneticPr fontId="1" type="noConversion"/>
  </si>
  <si>
    <t>业务目的——&gt;引导用户行为</t>
    <phoneticPr fontId="1" type="noConversion"/>
  </si>
  <si>
    <t>公司</t>
    <phoneticPr fontId="1" type="noConversion"/>
  </si>
  <si>
    <t>选师无忧</t>
    <phoneticPr fontId="1" type="noConversion"/>
  </si>
  <si>
    <t>形态</t>
    <phoneticPr fontId="1" type="noConversion"/>
  </si>
  <si>
    <t>o2o</t>
    <phoneticPr fontId="1" type="noConversion"/>
  </si>
  <si>
    <t>招聘链接</t>
    <phoneticPr fontId="1" type="noConversion"/>
  </si>
  <si>
    <t>产品经理</t>
    <phoneticPr fontId="1" type="noConversion"/>
  </si>
  <si>
    <t>创业？投资？</t>
    <phoneticPr fontId="1" type="noConversion"/>
  </si>
  <si>
    <t>飞硕科技</t>
    <phoneticPr fontId="1" type="noConversion"/>
  </si>
  <si>
    <t>移动</t>
    <phoneticPr fontId="1" type="noConversion"/>
  </si>
  <si>
    <t>K12</t>
    <phoneticPr fontId="1" type="noConversion"/>
  </si>
  <si>
    <t>官网链接</t>
    <phoneticPr fontId="1" type="noConversion"/>
  </si>
  <si>
    <t>http://www.kouyuyi.com/</t>
    <phoneticPr fontId="1" type="noConversion"/>
  </si>
  <si>
    <t>K12，英语</t>
    <phoneticPr fontId="1" type="noConversion"/>
  </si>
  <si>
    <t>https://www.zhipin.com/job_detail/4c66d5827ef44de21X1539S9GFc~.html?ka=search_list_2_blank&amp;lid=1cQJa1JUv3n.search</t>
    <phoneticPr fontId="1" type="noConversion"/>
  </si>
  <si>
    <t>六一教育</t>
    <phoneticPr fontId="1" type="noConversion"/>
  </si>
  <si>
    <t>在线</t>
    <phoneticPr fontId="1" type="noConversion"/>
  </si>
  <si>
    <t>幼儿，美术，通识</t>
    <phoneticPr fontId="1" type="noConversion"/>
  </si>
  <si>
    <t>标签</t>
    <phoneticPr fontId="1" type="noConversion"/>
  </si>
  <si>
    <t>快乐种子</t>
    <phoneticPr fontId="1" type="noConversion"/>
  </si>
  <si>
    <t>少儿，数学</t>
    <phoneticPr fontId="1" type="noConversion"/>
  </si>
  <si>
    <t>k12</t>
    <phoneticPr fontId="1" type="noConversion"/>
  </si>
  <si>
    <t>光大教育</t>
    <phoneticPr fontId="1" type="noConversion"/>
  </si>
  <si>
    <t>O2O,在线</t>
    <phoneticPr fontId="1" type="noConversion"/>
  </si>
  <si>
    <t>https://www.zhipin.com/job_detail/2e7e2115bd4333a01HR42tm5FFI~.html?ka=search_list_37</t>
    <phoneticPr fontId="1" type="noConversion"/>
  </si>
  <si>
    <t>http://www.gdtech.com.cn/</t>
    <phoneticPr fontId="1" type="noConversion"/>
  </si>
  <si>
    <t xml:space="preserve"> </t>
    <phoneticPr fontId="1" type="noConversion"/>
  </si>
  <si>
    <t>偏项目，销售</t>
    <phoneticPr fontId="1" type="noConversion"/>
  </si>
  <si>
    <t>https://www.zhipin.com/job_detail/20d827c14a5b86a21X1909-0EFQ~.html?ka=search_list_7</t>
    <phoneticPr fontId="1" type="noConversion"/>
  </si>
  <si>
    <t>http://www.61info.cn/</t>
  </si>
  <si>
    <t>https://www.zhipin.com/job_detail/d87a3cc1ce6f95031Xxy2tm4E1E~.html?ka=search_list_19</t>
  </si>
  <si>
    <t>https://www.vipthink.cn/</t>
  </si>
  <si>
    <t>https://www.zhipin.com/job_detail/572b88e1d76bcbe71Xx70t61E1o~.html?ka=comp_joblist_3</t>
    <phoneticPr fontId="1" type="noConversion"/>
  </si>
  <si>
    <t>http://www.51xuanshi.com/</t>
  </si>
  <si>
    <t>晓教育</t>
    <phoneticPr fontId="1" type="noConversion"/>
  </si>
  <si>
    <t>直播</t>
    <phoneticPr fontId="1" type="noConversion"/>
  </si>
  <si>
    <t>http://www.xiao100.com/</t>
  </si>
  <si>
    <t>https://www.zhipin.com/job_detail/0b962196b7c86bcc1HR-2Ny1FFM~.html?ka=search_list_92</t>
    <phoneticPr fontId="1" type="noConversion"/>
  </si>
  <si>
    <t>壹心理</t>
    <phoneticPr fontId="1" type="noConversion"/>
  </si>
  <si>
    <t>心理</t>
    <phoneticPr fontId="1" type="noConversion"/>
  </si>
  <si>
    <t>知识付费，内容</t>
    <phoneticPr fontId="1" type="noConversion"/>
  </si>
  <si>
    <t>https://www.zhipin.com/job_detail/c663ef62f68b06ef1XV-3tq4EVc~.html?ka=search_list_108</t>
    <phoneticPr fontId="1" type="noConversion"/>
  </si>
  <si>
    <t>http://www.xinli001.com/</t>
    <phoneticPr fontId="1" type="noConversion"/>
  </si>
  <si>
    <t>https://www.mingshiedu.com/</t>
  </si>
  <si>
    <t>名师教育</t>
    <phoneticPr fontId="1" type="noConversion"/>
  </si>
  <si>
    <t>https://www.zhipin.com/job_detail/5a2b2a259e9e815b1XN929i8EVA~.html?ka=search_list_118</t>
    <phoneticPr fontId="1" type="noConversion"/>
  </si>
  <si>
    <t>社区，短视频</t>
    <phoneticPr fontId="1" type="noConversion"/>
  </si>
  <si>
    <t>青少年，知识内容</t>
    <phoneticPr fontId="1" type="noConversion"/>
  </si>
  <si>
    <t>有意思</t>
    <phoneticPr fontId="1" type="noConversion"/>
  </si>
  <si>
    <t>欢聚时代（101教育）</t>
    <phoneticPr fontId="1" type="noConversion"/>
  </si>
  <si>
    <t>http://www.100.com/</t>
  </si>
  <si>
    <t>https://www.zhipin.com/job_detail/1502b55df4db53321nN62dy9ElI~.html?ka=search_list_150</t>
    <phoneticPr fontId="1" type="noConversion"/>
  </si>
  <si>
    <t>交互设计、用户增长；知识付费</t>
    <phoneticPr fontId="1" type="noConversion"/>
  </si>
  <si>
    <t>行业</t>
    <phoneticPr fontId="1" type="noConversion"/>
  </si>
  <si>
    <t>细分</t>
    <phoneticPr fontId="1" type="noConversion"/>
  </si>
  <si>
    <t>有意义</t>
    <phoneticPr fontId="1" type="noConversion"/>
  </si>
  <si>
    <t>机会</t>
    <phoneticPr fontId="1" type="noConversion"/>
  </si>
  <si>
    <t>综合评分</t>
    <phoneticPr fontId="1" type="noConversion"/>
  </si>
  <si>
    <t>互联网金融</t>
    <phoneticPr fontId="1" type="noConversion"/>
  </si>
  <si>
    <t>P2P借贷</t>
    <phoneticPr fontId="1" type="noConversion"/>
  </si>
  <si>
    <t>消费金融</t>
    <phoneticPr fontId="1" type="noConversion"/>
  </si>
  <si>
    <t>第三方支付</t>
    <phoneticPr fontId="1" type="noConversion"/>
  </si>
  <si>
    <t>众筹</t>
    <phoneticPr fontId="1" type="noConversion"/>
  </si>
  <si>
    <t>在线教育</t>
    <phoneticPr fontId="1" type="noConversion"/>
  </si>
  <si>
    <t>知识付费</t>
    <phoneticPr fontId="1" type="noConversion"/>
  </si>
  <si>
    <t>教育直播</t>
    <phoneticPr fontId="1" type="noConversion"/>
  </si>
  <si>
    <t>知识小视频</t>
    <phoneticPr fontId="1" type="noConversion"/>
  </si>
  <si>
    <t>知识问答社区（类知乎）</t>
    <phoneticPr fontId="1" type="noConversion"/>
  </si>
  <si>
    <t>电商</t>
    <phoneticPr fontId="1" type="noConversion"/>
  </si>
  <si>
    <t>传统电商/跨境贸易</t>
    <phoneticPr fontId="1" type="noConversion"/>
  </si>
  <si>
    <t>新零售</t>
    <phoneticPr fontId="1" type="noConversion"/>
  </si>
  <si>
    <t>物流</t>
    <phoneticPr fontId="1" type="noConversion"/>
  </si>
  <si>
    <t>O2O</t>
    <phoneticPr fontId="1" type="noConversion"/>
  </si>
  <si>
    <t>各类生活服务</t>
    <phoneticPr fontId="1" type="noConversion"/>
  </si>
  <si>
    <t>社交</t>
    <phoneticPr fontId="1" type="noConversion"/>
  </si>
  <si>
    <t>通信类</t>
    <phoneticPr fontId="1" type="noConversion"/>
  </si>
  <si>
    <t>内容（视频、文章、图片分享）</t>
    <phoneticPr fontId="1" type="noConversion"/>
  </si>
  <si>
    <t>陌生人交友</t>
    <phoneticPr fontId="1" type="noConversion"/>
  </si>
  <si>
    <t>专业性社区</t>
    <phoneticPr fontId="1" type="noConversion"/>
  </si>
  <si>
    <t>地域性社区</t>
    <phoneticPr fontId="1" type="noConversion"/>
  </si>
  <si>
    <t>医疗</t>
    <phoneticPr fontId="1" type="noConversion"/>
  </si>
  <si>
    <t>药电商</t>
    <phoneticPr fontId="1" type="noConversion"/>
  </si>
  <si>
    <t>医患问答</t>
    <phoneticPr fontId="1" type="noConversion"/>
  </si>
  <si>
    <t>2B服务</t>
    <phoneticPr fontId="1" type="noConversion"/>
  </si>
  <si>
    <t>物联网</t>
    <phoneticPr fontId="1" type="noConversion"/>
  </si>
  <si>
    <t>智能家居</t>
    <phoneticPr fontId="1" type="noConversion"/>
  </si>
  <si>
    <t>智慧城市</t>
    <phoneticPr fontId="1" type="noConversion"/>
  </si>
  <si>
    <t>智能汽车</t>
    <phoneticPr fontId="1" type="noConversion"/>
  </si>
  <si>
    <t>游戏</t>
    <phoneticPr fontId="1" type="noConversion"/>
  </si>
  <si>
    <t>各类游戏</t>
    <phoneticPr fontId="1" type="noConversion"/>
  </si>
  <si>
    <t>金融科技（量化交易）</t>
    <phoneticPr fontId="1" type="noConversion"/>
  </si>
  <si>
    <t>工资</t>
    <phoneticPr fontId="1" type="noConversion"/>
  </si>
  <si>
    <t>年恩格尔系数</t>
    <phoneticPr fontId="1" type="noConversion"/>
  </si>
  <si>
    <t>有钱途</t>
    <phoneticPr fontId="1" type="noConversion"/>
  </si>
  <si>
    <t>Knowledge List</t>
    <phoneticPr fontId="1" type="noConversion"/>
  </si>
  <si>
    <t>数据挖掘：</t>
    <phoneticPr fontId="1" type="noConversion"/>
  </si>
  <si>
    <t xml:space="preserve"> </t>
    <phoneticPr fontId="1" type="noConversion"/>
  </si>
  <si>
    <t>时之沙/日</t>
    <phoneticPr fontId="1" type="noConversion"/>
  </si>
  <si>
    <t>BIGO</t>
    <phoneticPr fontId="1" type="noConversion"/>
  </si>
  <si>
    <t>https://www.zhipin.com/gongsir/d1539fda413000a10XB-0tW6_110000.html?ka=position-5</t>
  </si>
  <si>
    <t>https://www.bigo.tv/index</t>
  </si>
  <si>
    <t>https://www.zhipin.com/job_detail/3136c1631d5d2e091XN63di-GFE~.html?ka=search_list_4</t>
  </si>
  <si>
    <t>https://www.lizhiweike.com/</t>
  </si>
  <si>
    <t>荔枝微课</t>
    <phoneticPr fontId="1" type="noConversion"/>
  </si>
  <si>
    <t>城市</t>
    <phoneticPr fontId="1" type="noConversion"/>
  </si>
  <si>
    <t>广州</t>
    <phoneticPr fontId="1" type="noConversion"/>
  </si>
  <si>
    <t>深圳</t>
    <phoneticPr fontId="1" type="noConversion"/>
  </si>
  <si>
    <t>卡为集团</t>
    <phoneticPr fontId="1" type="noConversion"/>
  </si>
  <si>
    <t>直播</t>
    <phoneticPr fontId="1" type="noConversion"/>
  </si>
  <si>
    <t>知识付费</t>
    <phoneticPr fontId="1" type="noConversion"/>
  </si>
  <si>
    <t>产业园</t>
    <phoneticPr fontId="1" type="noConversion"/>
  </si>
  <si>
    <t>超时代软件</t>
    <phoneticPr fontId="1" type="noConversion"/>
  </si>
  <si>
    <t>在线教育直播</t>
    <phoneticPr fontId="1" type="noConversion"/>
  </si>
  <si>
    <t>https://www.zhipin.com/job_detail/451aa05f0dda131a1XN439S5FlA~.html?ka=search_list_21_blank&amp;lid=1eyruMFlYrL.search</t>
  </si>
  <si>
    <t>http://www.szkv.net</t>
    <phoneticPr fontId="1" type="noConversion"/>
  </si>
  <si>
    <t>壹趣直播</t>
    <phoneticPr fontId="1" type="noConversion"/>
  </si>
  <si>
    <t>https://www.zhipin.com/job_detail/0751868dc869619e1n1-29-_F1Y~.html?ka=search_list_65_blank&amp;lid=1eyxb2sNwQD.search</t>
  </si>
  <si>
    <t>http://yee6.cn/</t>
  </si>
  <si>
    <t>http://www.360drm.com/</t>
  </si>
  <si>
    <t>逗拍</t>
    <phoneticPr fontId="1" type="noConversion"/>
  </si>
  <si>
    <t>短视频</t>
    <phoneticPr fontId="1" type="noConversion"/>
  </si>
  <si>
    <t>增长</t>
    <phoneticPr fontId="1" type="noConversion"/>
  </si>
  <si>
    <t>https://www.zhipin.com/job_detail/b0da18efb34cce821XFy096-EFY~.html?ka=search_list_73</t>
  </si>
  <si>
    <t>https://www.doupai.cc/</t>
  </si>
  <si>
    <t>知识付费领域</t>
    <phoneticPr fontId="1" type="noConversion"/>
  </si>
  <si>
    <t>职业意向：</t>
    <phoneticPr fontId="1" type="noConversion"/>
  </si>
  <si>
    <t xml:space="preserve">    1 行业：知识付费</t>
    <phoneticPr fontId="1" type="noConversion"/>
  </si>
  <si>
    <t xml:space="preserve">    2 形态：短视频、直播</t>
    <phoneticPr fontId="1" type="noConversion"/>
  </si>
  <si>
    <t>预算</t>
    <phoneticPr fontId="1" type="noConversion"/>
  </si>
  <si>
    <t>房？/年</t>
    <phoneticPr fontId="1" type="noConversion"/>
  </si>
  <si>
    <t>车？/年</t>
    <phoneticPr fontId="1" type="noConversion"/>
  </si>
  <si>
    <t>VISION</t>
    <phoneticPr fontId="1" type="noConversion"/>
  </si>
  <si>
    <t>少年商学院</t>
    <phoneticPr fontId="1" type="noConversion"/>
  </si>
  <si>
    <t>少年</t>
    <phoneticPr fontId="1" type="noConversion"/>
  </si>
  <si>
    <t>https://www.zhipin.com/job_detail/cbb2430399ba2c681HRz39S7FVM~.html?ka=search_list_4</t>
  </si>
  <si>
    <t>https://www.youthmba.com/course/experience/explore</t>
  </si>
  <si>
    <t>https://www.zhipin.com/job_detail/1e9e1729d7d3c81b1HR_39i7GVc~.html?ka=search_list_5</t>
    <phoneticPr fontId="1" type="noConversion"/>
  </si>
  <si>
    <t>直播音频、线下</t>
    <phoneticPr fontId="1" type="noConversion"/>
  </si>
  <si>
    <t>爱卡的米教育</t>
    <phoneticPr fontId="1" type="noConversion"/>
  </si>
  <si>
    <t>平板教育</t>
    <phoneticPr fontId="1" type="noConversion"/>
  </si>
  <si>
    <t>K12</t>
    <phoneticPr fontId="1" type="noConversion"/>
  </si>
  <si>
    <t>https://www.zhipin.com/job_detail/1ced40411b896f111XN62dS1Elo~.html?ka=search_list_9</t>
  </si>
  <si>
    <t>http://www.akadm.net/</t>
  </si>
  <si>
    <t>寄锦教育</t>
    <phoneticPr fontId="1" type="noConversion"/>
  </si>
  <si>
    <t>知识付费</t>
    <phoneticPr fontId="1" type="noConversion"/>
  </si>
  <si>
    <t>考证、兴趣知识</t>
    <phoneticPr fontId="1" type="noConversion"/>
  </si>
  <si>
    <t>很有气质</t>
    <phoneticPr fontId="1" type="noConversion"/>
  </si>
  <si>
    <t>官网难看</t>
    <phoneticPr fontId="1" type="noConversion"/>
  </si>
  <si>
    <t>官网好看</t>
    <phoneticPr fontId="1" type="noConversion"/>
  </si>
  <si>
    <t>招游学策划，猜测是开拓新业务</t>
    <phoneticPr fontId="1" type="noConversion"/>
  </si>
  <si>
    <t>https://www.zhipin.com/job_detail/98a12e712dc744e11HV409m-ElA~.html?ka=search_list_8</t>
  </si>
  <si>
    <t>http://www.jeagine.com/</t>
  </si>
  <si>
    <t>在线网校，toB</t>
    <phoneticPr fontId="1" type="noConversion"/>
  </si>
  <si>
    <t>下限</t>
    <phoneticPr fontId="1" type="noConversion"/>
  </si>
  <si>
    <t>上限</t>
    <phoneticPr fontId="1" type="noConversion"/>
  </si>
  <si>
    <t xml:space="preserve"> </t>
    <phoneticPr fontId="1" type="noConversion"/>
  </si>
  <si>
    <t>数据分析五种手段：</t>
    <phoneticPr fontId="1" type="noConversion"/>
  </si>
  <si>
    <t xml:space="preserve">    1 标值监管：低标、达标、超标</t>
    <phoneticPr fontId="1" type="noConversion"/>
  </si>
  <si>
    <t xml:space="preserve">    2 离群分析：平均值、中位数、箱线图</t>
    <phoneticPr fontId="1" type="noConversion"/>
  </si>
  <si>
    <t xml:space="preserve">    3 趋势监管：历史趋势</t>
    <phoneticPr fontId="1" type="noConversion"/>
  </si>
  <si>
    <t xml:space="preserve">    4 风险监管：制定阈值</t>
    <phoneticPr fontId="1" type="noConversion"/>
  </si>
  <si>
    <t xml:space="preserve">    5 大数据监管：动态可视化</t>
    <phoneticPr fontId="1" type="noConversion"/>
  </si>
  <si>
    <t>在线教育/短视频/直播</t>
    <phoneticPr fontId="1" type="noConversion"/>
  </si>
  <si>
    <t>广州</t>
    <phoneticPr fontId="1" type="noConversion"/>
  </si>
  <si>
    <t>潭州教育</t>
    <phoneticPr fontId="1" type="noConversion"/>
  </si>
  <si>
    <t>啥都搞</t>
    <phoneticPr fontId="1" type="noConversion"/>
  </si>
  <si>
    <t>经验</t>
    <phoneticPr fontId="1" type="noConversion"/>
  </si>
  <si>
    <t>1-3年</t>
    <phoneticPr fontId="1" type="noConversion"/>
  </si>
  <si>
    <t>3-5年</t>
    <phoneticPr fontId="1" type="noConversion"/>
  </si>
  <si>
    <t>恒企教育</t>
    <phoneticPr fontId="1" type="noConversion"/>
  </si>
  <si>
    <t>o2o</t>
    <phoneticPr fontId="1" type="noConversion"/>
  </si>
  <si>
    <t>会计教育</t>
    <phoneticPr fontId="1" type="noConversion"/>
  </si>
  <si>
    <t>https://www.zhipin.com/job_detail/c2aa56ae288f428b1Xdy2Nu1E1s~.html?ka=search_list_38</t>
  </si>
  <si>
    <t>http://www.hqjy.com</t>
    <phoneticPr fontId="1" type="noConversion"/>
  </si>
  <si>
    <t>https://www.zhipin.com/job_detail/deb5140d788994c21n173Ni8FVE~.html?ka=search_list_36</t>
  </si>
  <si>
    <t>http://www.shiguangkey.com</t>
    <phoneticPr fontId="1" type="noConversion"/>
  </si>
  <si>
    <t>豌豆教育</t>
    <phoneticPr fontId="1" type="noConversion"/>
  </si>
  <si>
    <t>少儿数理</t>
    <phoneticPr fontId="1" type="noConversion"/>
  </si>
  <si>
    <t>直播</t>
    <phoneticPr fontId="1" type="noConversion"/>
  </si>
  <si>
    <t>在线视频</t>
    <phoneticPr fontId="1" type="noConversion"/>
  </si>
  <si>
    <t>威学教育</t>
    <phoneticPr fontId="1" type="noConversion"/>
  </si>
  <si>
    <t>语言考试（英语为主）</t>
    <phoneticPr fontId="1" type="noConversion"/>
  </si>
  <si>
    <t>出国留学</t>
    <phoneticPr fontId="1" type="noConversion"/>
  </si>
  <si>
    <t>https://www.zhipin.com/job_detail/99f215b1ddc1d7ae1n142Ny8GFY~.html?ka=search_list_138</t>
  </si>
  <si>
    <t>http://www.weixue100.com/</t>
  </si>
  <si>
    <t>https://www.zhipin.com/job_detail/8e9b3b98c9ce43c11XJz2d-6FlE~.html?ka=viewed_list_2</t>
  </si>
  <si>
    <t>http://www.vipthink.cn</t>
    <phoneticPr fontId="1" type="noConversion"/>
  </si>
  <si>
    <t>小水滴课堂</t>
    <phoneticPr fontId="1" type="noConversion"/>
  </si>
  <si>
    <t>互联网电视</t>
    <phoneticPr fontId="1" type="noConversion"/>
  </si>
  <si>
    <t>幼儿教育</t>
    <phoneticPr fontId="1" type="noConversion"/>
  </si>
  <si>
    <t>https://www.zhipin.com/job_detail/6bbc22a7c498f7391nx80927FFc~.html?ka=search_list_151</t>
  </si>
  <si>
    <t>http://www.ishuidi.com.cn/</t>
  </si>
  <si>
    <t>幼儿园教育电视设备、APP</t>
    <phoneticPr fontId="1" type="noConversion"/>
  </si>
  <si>
    <t>学苑教育</t>
    <phoneticPr fontId="1" type="noConversion"/>
  </si>
  <si>
    <t>高等教育教材、教务系统、书店</t>
    <phoneticPr fontId="1" type="noConversion"/>
  </si>
  <si>
    <t>学果果教育</t>
    <phoneticPr fontId="1" type="noConversion"/>
  </si>
  <si>
    <t>在线教育、升学规划、学生职业规划</t>
    <phoneticPr fontId="1" type="noConversion"/>
  </si>
  <si>
    <t>高中生/大数据分析？</t>
    <phoneticPr fontId="1" type="noConversion"/>
  </si>
  <si>
    <t>移动</t>
    <phoneticPr fontId="1" type="noConversion"/>
  </si>
  <si>
    <t>开锐教育</t>
    <phoneticPr fontId="1" type="noConversion"/>
  </si>
  <si>
    <t>啥都搞的教育企业</t>
    <phoneticPr fontId="1" type="noConversion"/>
  </si>
  <si>
    <t>小蚂蚁教育</t>
    <phoneticPr fontId="1" type="noConversion"/>
  </si>
  <si>
    <t>学前教育</t>
    <phoneticPr fontId="1" type="noConversion"/>
  </si>
  <si>
    <t>五行教育</t>
    <phoneticPr fontId="1" type="noConversion"/>
  </si>
  <si>
    <t>汉语</t>
    <phoneticPr fontId="1" type="noConversion"/>
  </si>
  <si>
    <t>一带一路，汉语人才教育</t>
    <phoneticPr fontId="1" type="noConversion"/>
  </si>
  <si>
    <t>月收益率‰</t>
    <phoneticPr fontId="1" type="noConversion"/>
  </si>
  <si>
    <t>——</t>
    <phoneticPr fontId="1" type="noConversion"/>
  </si>
  <si>
    <t>外债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</si>
</sst>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4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</fills>
  <borders count="57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 style="thick">
        <color auto="1"/>
      </right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</borders>
  <cellStyleXfs count="12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36" fillId="0" borderId="0" applyFont="0" applyFill="0" applyBorder="0" applyAlignment="0" applyProtection="0">
      <alignment vertical="center"/>
    </xf>
  </cellStyleXfs>
  <cellXfs count="200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0" fillId="0" borderId="0" xfId="0" applyFill="1"/>
    <xf numFmtId="0" fontId="0" fillId="0" borderId="0" xfId="0" applyAlignment="1">
      <alignment horizontal="center"/>
    </xf>
    <xf numFmtId="0" fontId="21" fillId="0" borderId="0" xfId="0" applyFont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6" borderId="14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58" fontId="0" fillId="5" borderId="11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1" xfId="0" applyFill="1" applyBorder="1"/>
    <xf numFmtId="0" fontId="17" fillId="5" borderId="11" xfId="0" applyFont="1" applyFill="1" applyBorder="1"/>
    <xf numFmtId="58" fontId="0" fillId="3" borderId="11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17" fillId="3" borderId="11" xfId="0" applyFont="1" applyFill="1" applyBorder="1"/>
    <xf numFmtId="0" fontId="0" fillId="5" borderId="11" xfId="0" applyNumberFormat="1" applyFill="1" applyBorder="1"/>
    <xf numFmtId="0" fontId="0" fillId="3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19" fillId="3" borderId="11" xfId="0" applyFont="1" applyFill="1" applyBorder="1"/>
    <xf numFmtId="177" fontId="0" fillId="3" borderId="11" xfId="0" applyNumberFormat="1" applyFill="1" applyBorder="1"/>
    <xf numFmtId="177" fontId="0" fillId="5" borderId="11" xfId="0" applyNumberFormat="1" applyFill="1" applyBorder="1"/>
    <xf numFmtId="0" fontId="22" fillId="0" borderId="16" xfId="0" applyFont="1" applyBorder="1" applyAlignment="1"/>
    <xf numFmtId="0" fontId="22" fillId="0" borderId="16" xfId="0" applyFont="1" applyBorder="1"/>
    <xf numFmtId="0" fontId="23" fillId="4" borderId="25" xfId="0" applyFont="1" applyFill="1" applyBorder="1" applyAlignment="1">
      <alignment horizontal="center" vertical="center"/>
    </xf>
    <xf numFmtId="0" fontId="23" fillId="4" borderId="2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/>
    </xf>
    <xf numFmtId="49" fontId="0" fillId="3" borderId="11" xfId="0" applyNumberFormat="1" applyFill="1" applyBorder="1" applyAlignment="1">
      <alignment horizontal="left"/>
    </xf>
    <xf numFmtId="0" fontId="25" fillId="8" borderId="30" xfId="0" applyFont="1" applyFill="1" applyBorder="1" applyAlignment="1">
      <alignment horizontal="center" vertical="center" wrapText="1"/>
    </xf>
    <xf numFmtId="0" fontId="25" fillId="8" borderId="0" xfId="0" applyFont="1" applyFill="1" applyBorder="1" applyAlignment="1">
      <alignment horizontal="center" vertical="center" wrapText="1"/>
    </xf>
    <xf numFmtId="0" fontId="25" fillId="8" borderId="0" xfId="0" applyFont="1" applyFill="1" applyBorder="1"/>
    <xf numFmtId="0" fontId="25" fillId="8" borderId="30" xfId="0" applyFont="1" applyFill="1" applyBorder="1"/>
    <xf numFmtId="0" fontId="25" fillId="8" borderId="31" xfId="0" applyFont="1" applyFill="1" applyBorder="1"/>
    <xf numFmtId="0" fontId="25" fillId="7" borderId="0" xfId="0" applyNumberFormat="1" applyFont="1" applyFill="1" applyBorder="1" applyAlignment="1">
      <alignment horizontal="center"/>
    </xf>
    <xf numFmtId="178" fontId="27" fillId="7" borderId="0" xfId="0" applyNumberFormat="1" applyFont="1" applyFill="1" applyBorder="1"/>
    <xf numFmtId="178" fontId="25" fillId="7" borderId="0" xfId="0" applyNumberFormat="1" applyFont="1" applyFill="1" applyBorder="1"/>
    <xf numFmtId="178" fontId="28" fillId="7" borderId="0" xfId="0" applyNumberFormat="1" applyFont="1" applyFill="1" applyBorder="1"/>
    <xf numFmtId="0" fontId="25" fillId="7" borderId="30" xfId="0" applyFont="1" applyFill="1" applyBorder="1" applyAlignment="1">
      <alignment horizontal="left"/>
    </xf>
    <xf numFmtId="0" fontId="26" fillId="7" borderId="32" xfId="0" applyFont="1" applyFill="1" applyBorder="1" applyAlignment="1">
      <alignment horizontal="center" vertical="center" wrapText="1"/>
    </xf>
    <xf numFmtId="0" fontId="26" fillId="7" borderId="33" xfId="0" applyFont="1" applyFill="1" applyBorder="1" applyAlignment="1">
      <alignment horizontal="center" vertical="center" wrapText="1"/>
    </xf>
    <xf numFmtId="0" fontId="26" fillId="8" borderId="34" xfId="0" applyFont="1" applyFill="1" applyBorder="1"/>
    <xf numFmtId="0" fontId="25" fillId="7" borderId="36" xfId="0" applyNumberFormat="1" applyFont="1" applyFill="1" applyBorder="1" applyAlignment="1">
      <alignment horizontal="center"/>
    </xf>
    <xf numFmtId="178" fontId="27" fillId="7" borderId="36" xfId="0" applyNumberFormat="1" applyFont="1" applyFill="1" applyBorder="1"/>
    <xf numFmtId="178" fontId="25" fillId="7" borderId="36" xfId="0" applyNumberFormat="1" applyFont="1" applyFill="1" applyBorder="1"/>
    <xf numFmtId="178" fontId="28" fillId="7" borderId="36" xfId="0" applyNumberFormat="1" applyFont="1" applyFill="1" applyBorder="1"/>
    <xf numFmtId="178" fontId="31" fillId="7" borderId="36" xfId="0" applyNumberFormat="1" applyFont="1" applyFill="1" applyBorder="1"/>
    <xf numFmtId="180" fontId="26" fillId="7" borderId="35" xfId="0" applyNumberFormat="1" applyFont="1" applyFill="1" applyBorder="1" applyAlignment="1">
      <alignment horizontal="center"/>
    </xf>
    <xf numFmtId="0" fontId="26" fillId="7" borderId="37" xfId="0" applyFont="1" applyFill="1" applyBorder="1" applyAlignment="1">
      <alignment horizontal="center" vertical="center" wrapText="1"/>
    </xf>
    <xf numFmtId="179" fontId="25" fillId="7" borderId="38" xfId="0" applyNumberFormat="1" applyFont="1" applyFill="1" applyBorder="1"/>
    <xf numFmtId="178" fontId="25" fillId="7" borderId="38" xfId="0" applyNumberFormat="1" applyFont="1" applyFill="1" applyBorder="1"/>
    <xf numFmtId="179" fontId="25" fillId="7" borderId="39" xfId="0" applyNumberFormat="1" applyFont="1" applyFill="1" applyBorder="1"/>
    <xf numFmtId="0" fontId="25" fillId="8" borderId="31" xfId="0" applyFont="1" applyFill="1" applyBorder="1" applyAlignment="1">
      <alignment vertical="center"/>
    </xf>
    <xf numFmtId="0" fontId="34" fillId="8" borderId="0" xfId="0" applyFont="1" applyFill="1" applyBorder="1"/>
    <xf numFmtId="0" fontId="0" fillId="0" borderId="30" xfId="0" applyBorder="1"/>
    <xf numFmtId="0" fontId="0" fillId="0" borderId="0" xfId="0" applyBorder="1"/>
    <xf numFmtId="0" fontId="0" fillId="0" borderId="31" xfId="0" applyBorder="1"/>
    <xf numFmtId="0" fontId="0" fillId="0" borderId="46" xfId="0" applyBorder="1"/>
    <xf numFmtId="178" fontId="25" fillId="8" borderId="0" xfId="0" applyNumberFormat="1" applyFont="1" applyFill="1" applyBorder="1"/>
    <xf numFmtId="0" fontId="20" fillId="0" borderId="0" xfId="0" applyFont="1"/>
    <xf numFmtId="0" fontId="20" fillId="9" borderId="0" xfId="0" applyFont="1" applyFill="1"/>
    <xf numFmtId="0" fontId="21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21" fillId="0" borderId="51" xfId="0" applyFont="1" applyFill="1" applyBorder="1"/>
    <xf numFmtId="0" fontId="21" fillId="0" borderId="52" xfId="0" applyFont="1" applyFill="1" applyBorder="1"/>
    <xf numFmtId="0" fontId="38" fillId="0" borderId="52" xfId="6" applyFont="1" applyFill="1" applyBorder="1" applyAlignment="1">
      <alignment horizontal="left" vertical="top"/>
    </xf>
    <xf numFmtId="0" fontId="21" fillId="0" borderId="53" xfId="0" applyFont="1" applyFill="1" applyBorder="1" applyAlignment="1">
      <alignment horizontal="left"/>
    </xf>
    <xf numFmtId="0" fontId="38" fillId="0" borderId="53" xfId="6" applyFont="1" applyFill="1" applyBorder="1" applyAlignment="1">
      <alignment horizontal="left" vertical="top"/>
    </xf>
    <xf numFmtId="0" fontId="21" fillId="0" borderId="52" xfId="0" applyFont="1" applyFill="1" applyBorder="1" applyAlignment="1">
      <alignment horizontal="left"/>
    </xf>
    <xf numFmtId="0" fontId="21" fillId="3" borderId="51" xfId="0" applyFont="1" applyFill="1" applyBorder="1"/>
    <xf numFmtId="0" fontId="21" fillId="3" borderId="52" xfId="0" applyFont="1" applyFill="1" applyBorder="1"/>
    <xf numFmtId="0" fontId="0" fillId="3" borderId="52" xfId="0" applyFill="1" applyBorder="1"/>
    <xf numFmtId="0" fontId="21" fillId="3" borderId="53" xfId="0" applyFont="1" applyFill="1" applyBorder="1" applyAlignment="1">
      <alignment horizontal="left"/>
    </xf>
    <xf numFmtId="0" fontId="21" fillId="0" borderId="52" xfId="0" applyFont="1" applyBorder="1"/>
    <xf numFmtId="0" fontId="21" fillId="0" borderId="52" xfId="0" applyFont="1" applyBorder="1" applyAlignment="1">
      <alignment horizontal="left"/>
    </xf>
    <xf numFmtId="0" fontId="21" fillId="0" borderId="53" xfId="0" applyFont="1" applyBorder="1" applyAlignment="1">
      <alignment horizontal="left"/>
    </xf>
    <xf numFmtId="0" fontId="21" fillId="3" borderId="52" xfId="0" applyFont="1" applyFill="1" applyBorder="1" applyAlignment="1">
      <alignment horizontal="left"/>
    </xf>
    <xf numFmtId="0" fontId="0" fillId="0" borderId="52" xfId="0" applyFill="1" applyBorder="1"/>
    <xf numFmtId="0" fontId="0" fillId="0" borderId="53" xfId="0" applyFill="1" applyBorder="1"/>
    <xf numFmtId="0" fontId="37" fillId="0" borderId="52" xfId="0" applyFont="1" applyFill="1" applyBorder="1"/>
    <xf numFmtId="0" fontId="37" fillId="3" borderId="52" xfId="0" applyFont="1" applyFill="1" applyBorder="1"/>
    <xf numFmtId="0" fontId="37" fillId="0" borderId="52" xfId="0" applyFont="1" applyBorder="1"/>
    <xf numFmtId="0" fontId="37" fillId="0" borderId="52" xfId="0" applyNumberFormat="1" applyFont="1" applyFill="1" applyBorder="1"/>
    <xf numFmtId="0" fontId="37" fillId="3" borderId="52" xfId="0" applyNumberFormat="1" applyFont="1" applyFill="1" applyBorder="1"/>
    <xf numFmtId="0" fontId="37" fillId="0" borderId="52" xfId="0" applyNumberFormat="1" applyFont="1" applyBorder="1"/>
    <xf numFmtId="0" fontId="21" fillId="0" borderId="54" xfId="0" applyFont="1" applyFill="1" applyBorder="1"/>
    <xf numFmtId="0" fontId="21" fillId="0" borderId="55" xfId="0" applyFont="1" applyFill="1" applyBorder="1"/>
    <xf numFmtId="0" fontId="37" fillId="0" borderId="55" xfId="0" applyFont="1" applyFill="1" applyBorder="1"/>
    <xf numFmtId="0" fontId="37" fillId="0" borderId="55" xfId="0" applyNumberFormat="1" applyFont="1" applyFill="1" applyBorder="1"/>
    <xf numFmtId="0" fontId="38" fillId="0" borderId="55" xfId="6" applyFont="1" applyFill="1" applyBorder="1" applyAlignment="1">
      <alignment horizontal="left" vertical="top"/>
    </xf>
    <xf numFmtId="0" fontId="38" fillId="0" borderId="56" xfId="6" applyFont="1" applyFill="1" applyBorder="1" applyAlignment="1">
      <alignment horizontal="left" vertical="top"/>
    </xf>
    <xf numFmtId="0" fontId="37" fillId="0" borderId="0" xfId="0" applyNumberFormat="1" applyFont="1"/>
    <xf numFmtId="0" fontId="20" fillId="9" borderId="0" xfId="0" applyNumberFormat="1" applyFont="1" applyFill="1"/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58" fontId="21" fillId="3" borderId="52" xfId="0" applyNumberFormat="1" applyFont="1" applyFill="1" applyBorder="1"/>
    <xf numFmtId="0" fontId="21" fillId="0" borderId="0" xfId="0" applyFont="1" applyFill="1" applyBorder="1"/>
    <xf numFmtId="0" fontId="37" fillId="0" borderId="0" xfId="0" applyFont="1" applyFill="1" applyBorder="1"/>
    <xf numFmtId="58" fontId="21" fillId="0" borderId="52" xfId="0" applyNumberFormat="1" applyFont="1" applyBorder="1"/>
    <xf numFmtId="0" fontId="25" fillId="10" borderId="0" xfId="0" applyNumberFormat="1" applyFont="1" applyFill="1" applyBorder="1" applyAlignment="1">
      <alignment horizontal="center" vertical="center"/>
    </xf>
    <xf numFmtId="178" fontId="25" fillId="10" borderId="38" xfId="0" applyNumberFormat="1" applyFont="1" applyFill="1" applyBorder="1" applyAlignment="1">
      <alignment vertical="center"/>
    </xf>
    <xf numFmtId="178" fontId="25" fillId="10" borderId="0" xfId="0" applyNumberFormat="1" applyFont="1" applyFill="1" applyBorder="1" applyAlignment="1">
      <alignment vertical="center"/>
    </xf>
    <xf numFmtId="178" fontId="25" fillId="10" borderId="48" xfId="0" applyNumberFormat="1" applyFont="1" applyFill="1" applyBorder="1" applyAlignment="1">
      <alignment vertical="center"/>
    </xf>
    <xf numFmtId="182" fontId="27" fillId="10" borderId="0" xfId="0" applyNumberFormat="1" applyFont="1" applyFill="1" applyBorder="1" applyAlignment="1">
      <alignment vertical="center"/>
    </xf>
    <xf numFmtId="178" fontId="26" fillId="10" borderId="0" xfId="0" applyNumberFormat="1" applyFont="1" applyFill="1" applyBorder="1" applyAlignment="1">
      <alignment vertical="center"/>
    </xf>
    <xf numFmtId="181" fontId="25" fillId="10" borderId="0" xfId="0" applyNumberFormat="1" applyFont="1" applyFill="1" applyBorder="1" applyAlignment="1">
      <alignment vertical="center"/>
    </xf>
    <xf numFmtId="179" fontId="25" fillId="10" borderId="0" xfId="0" applyNumberFormat="1" applyFont="1" applyFill="1" applyBorder="1" applyAlignment="1">
      <alignment vertical="center"/>
    </xf>
    <xf numFmtId="179" fontId="25" fillId="10" borderId="38" xfId="0" applyNumberFormat="1" applyFont="1" applyFill="1" applyBorder="1" applyAlignment="1">
      <alignment vertical="center"/>
    </xf>
    <xf numFmtId="0" fontId="26" fillId="10" borderId="42" xfId="0" applyFont="1" applyFill="1" applyBorder="1" applyAlignment="1">
      <alignment horizontal="center" wrapText="1"/>
    </xf>
    <xf numFmtId="0" fontId="26" fillId="10" borderId="44" xfId="0" applyFont="1" applyFill="1" applyBorder="1" applyAlignment="1">
      <alignment horizontal="center" wrapText="1"/>
    </xf>
    <xf numFmtId="180" fontId="26" fillId="10" borderId="38" xfId="0" applyNumberFormat="1" applyFont="1" applyFill="1" applyBorder="1" applyAlignment="1">
      <alignment horizontal="center"/>
    </xf>
    <xf numFmtId="180" fontId="26" fillId="10" borderId="43" xfId="0" applyNumberFormat="1" applyFont="1" applyFill="1" applyBorder="1" applyAlignment="1">
      <alignment horizontal="center"/>
    </xf>
    <xf numFmtId="180" fontId="25" fillId="10" borderId="0" xfId="11" applyNumberFormat="1" applyFont="1" applyFill="1" applyBorder="1" applyAlignment="1">
      <alignment vertical="center"/>
    </xf>
    <xf numFmtId="182" fontId="25" fillId="10" borderId="0" xfId="0" applyNumberFormat="1" applyFont="1" applyFill="1" applyBorder="1" applyAlignment="1">
      <alignment vertical="center"/>
    </xf>
    <xf numFmtId="178" fontId="25" fillId="10" borderId="49" xfId="0" applyNumberFormat="1" applyFont="1" applyFill="1" applyBorder="1" applyAlignment="1">
      <alignment vertical="center"/>
    </xf>
    <xf numFmtId="182" fontId="33" fillId="10" borderId="38" xfId="0" applyNumberFormat="1" applyFont="1" applyFill="1" applyBorder="1" applyAlignment="1">
      <alignment vertical="top"/>
    </xf>
    <xf numFmtId="182" fontId="33" fillId="10" borderId="43" xfId="0" applyNumberFormat="1" applyFont="1" applyFill="1" applyBorder="1" applyAlignment="1">
      <alignment vertical="top"/>
    </xf>
    <xf numFmtId="0" fontId="26" fillId="10" borderId="36" xfId="0" applyNumberFormat="1" applyFont="1" applyFill="1" applyBorder="1" applyAlignment="1">
      <alignment horizontal="center" vertical="center"/>
    </xf>
    <xf numFmtId="178" fontId="25" fillId="10" borderId="39" xfId="0" applyNumberFormat="1" applyFont="1" applyFill="1" applyBorder="1" applyAlignment="1">
      <alignment vertical="center"/>
    </xf>
    <xf numFmtId="178" fontId="25" fillId="10" borderId="36" xfId="0" applyNumberFormat="1" applyFont="1" applyFill="1" applyBorder="1" applyAlignment="1">
      <alignment vertical="center"/>
    </xf>
    <xf numFmtId="178" fontId="25" fillId="10" borderId="50" xfId="0" applyNumberFormat="1" applyFont="1" applyFill="1" applyBorder="1" applyAlignment="1">
      <alignment vertical="center"/>
    </xf>
    <xf numFmtId="182" fontId="27" fillId="10" borderId="36" xfId="0" applyNumberFormat="1" applyFont="1" applyFill="1" applyBorder="1" applyAlignment="1">
      <alignment vertical="center"/>
    </xf>
    <xf numFmtId="178" fontId="26" fillId="10" borderId="36" xfId="0" applyNumberFormat="1" applyFont="1" applyFill="1" applyBorder="1" applyAlignment="1">
      <alignment vertical="center"/>
    </xf>
    <xf numFmtId="178" fontId="26" fillId="10" borderId="39" xfId="0" applyNumberFormat="1" applyFont="1" applyFill="1" applyBorder="1" applyAlignment="1">
      <alignment vertical="center"/>
    </xf>
    <xf numFmtId="179" fontId="25" fillId="10" borderId="36" xfId="0" applyNumberFormat="1" applyFont="1" applyFill="1" applyBorder="1" applyAlignment="1">
      <alignment vertical="center"/>
    </xf>
    <xf numFmtId="179" fontId="25" fillId="10" borderId="45" xfId="0" applyNumberFormat="1" applyFont="1" applyFill="1" applyBorder="1" applyAlignment="1">
      <alignment vertical="center"/>
    </xf>
    <xf numFmtId="182" fontId="39" fillId="10" borderId="36" xfId="0" applyNumberFormat="1" applyFont="1" applyFill="1" applyBorder="1" applyAlignment="1">
      <alignment vertical="center"/>
    </xf>
    <xf numFmtId="179" fontId="25" fillId="10" borderId="40" xfId="0" applyNumberFormat="1" applyFont="1" applyFill="1" applyBorder="1" applyAlignment="1">
      <alignment vertical="center"/>
    </xf>
    <xf numFmtId="0" fontId="26" fillId="11" borderId="32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6" fillId="11" borderId="47" xfId="0" applyFont="1" applyFill="1" applyBorder="1" applyAlignment="1">
      <alignment horizontal="center" vertical="center" wrapText="1"/>
    </xf>
    <xf numFmtId="178" fontId="25" fillId="10" borderId="36" xfId="0" applyNumberFormat="1" applyFont="1" applyFill="1" applyBorder="1" applyAlignment="1">
      <alignment horizontal="center" vertical="center"/>
    </xf>
    <xf numFmtId="0" fontId="21" fillId="0" borderId="19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0" fillId="0" borderId="28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3" fillId="0" borderId="27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left" vertical="top" wrapText="1"/>
    </xf>
    <xf numFmtId="0" fontId="21" fillId="0" borderId="15" xfId="0" applyFont="1" applyFill="1" applyBorder="1" applyAlignment="1">
      <alignment horizontal="left" vertical="top" wrapText="1"/>
    </xf>
    <xf numFmtId="0" fontId="20" fillId="0" borderId="15" xfId="0" applyFont="1" applyFill="1" applyBorder="1" applyAlignment="1">
      <alignment horizontal="left" vertical="top" wrapText="1"/>
    </xf>
    <xf numFmtId="0" fontId="2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1" fillId="0" borderId="18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0" fillId="0" borderId="18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left" vertical="top" wrapText="1"/>
    </xf>
    <xf numFmtId="0" fontId="24" fillId="0" borderId="24" xfId="0" applyFont="1" applyFill="1" applyBorder="1" applyAlignment="1">
      <alignment horizontal="center"/>
    </xf>
    <xf numFmtId="0" fontId="24" fillId="0" borderId="2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11" borderId="37" xfId="0" applyFont="1" applyFill="1" applyBorder="1" applyAlignment="1">
      <alignment horizontal="center" vertical="center" wrapText="1"/>
    </xf>
    <xf numFmtId="0" fontId="32" fillId="11" borderId="41" xfId="0" applyFont="1" applyFill="1" applyBorder="1" applyAlignment="1">
      <alignment horizontal="center" vertical="center" wrapText="1"/>
    </xf>
    <xf numFmtId="180" fontId="33" fillId="10" borderId="43" xfId="0" applyNumberFormat="1" applyFont="1" applyFill="1" applyBorder="1" applyAlignment="1">
      <alignment horizontal="center" vertical="top"/>
    </xf>
    <xf numFmtId="180" fontId="33" fillId="10" borderId="38" xfId="0" applyNumberFormat="1" applyFont="1" applyFill="1" applyBorder="1" applyAlignment="1">
      <alignment horizontal="center" vertical="top"/>
    </xf>
    <xf numFmtId="182" fontId="33" fillId="10" borderId="38" xfId="0" applyNumberFormat="1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12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152443"/>
      <color rgb="FFCCECFF"/>
      <color rgb="FF2C6EAA"/>
      <color rgb="FF2A69A2"/>
      <color rgb="FFFF66FF"/>
      <color rgb="FF0000CC"/>
      <color rgb="FF327CC0"/>
      <color rgb="FF3381C7"/>
      <color rgb="FF3F89CD"/>
      <color rgb="FF63A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消费结构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00-4F2B-9DA3-781E99097C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00-4F2B-9DA3-781E99097C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00-4F2B-9DA3-781E99097C6C}"/>
              </c:ext>
            </c:extLst>
          </c:dPt>
          <c:dPt>
            <c:idx val="3"/>
            <c:bubble3D val="0"/>
            <c:spPr>
              <a:solidFill>
                <a:srgbClr val="FF66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200-4F2B-9DA3-781E99097C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00-4F2B-9DA3-781E99097C6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00-4F2B-9DA3-781E99097C6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00-4F2B-9DA3-781E99097C6C}"/>
              </c:ext>
            </c:extLst>
          </c:dPt>
          <c:dLbls>
            <c:dLbl>
              <c:idx val="0"/>
              <c:layout>
                <c:manualLayout>
                  <c:x val="-0.12239225269255136"/>
                  <c:y val="0.2447552113837010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5977011494253"/>
                      <c:h val="0.246185549120409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200-4F2B-9DA3-781E99097C6C}"/>
                </c:ext>
              </c:extLst>
            </c:dLbl>
            <c:dLbl>
              <c:idx val="1"/>
              <c:layout>
                <c:manualLayout>
                  <c:x val="-0.1421668929314871"/>
                  <c:y val="-6.5402052016225246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2639080459770111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200-4F2B-9DA3-781E99097C6C}"/>
                </c:ext>
              </c:extLst>
            </c:dLbl>
            <c:dLbl>
              <c:idx val="2"/>
              <c:layout>
                <c:manualLayout>
                  <c:x val="-0.14082469001719614"/>
                  <c:y val="-7.077091603219018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908045977011494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200-4F2B-9DA3-781E99097C6C}"/>
                </c:ext>
              </c:extLst>
            </c:dLbl>
            <c:dLbl>
              <c:idx val="3"/>
              <c:layout>
                <c:manualLayout>
                  <c:x val="5.057471264367816E-2"/>
                  <c:y val="6.65764300123641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333333333333334"/>
                      <c:h val="0.234159779614325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200-4F2B-9DA3-781E99097C6C}"/>
                </c:ext>
              </c:extLst>
            </c:dLbl>
            <c:dLbl>
              <c:idx val="4"/>
              <c:layout>
                <c:manualLayout>
                  <c:x val="-0.17336519142003801"/>
                  <c:y val="0.1432294310318648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00-4F2B-9DA3-781E99097C6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4200-4F2B-9DA3-781E99097C6C}"/>
                </c:ext>
              </c:extLst>
            </c:dLbl>
            <c:dLbl>
              <c:idx val="6"/>
              <c:layout>
                <c:manualLayout>
                  <c:x val="0.34999855190514978"/>
                  <c:y val="0.120417995271252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445995112679878"/>
                      <c:h val="0.237851239669421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4200-4F2B-9DA3-781E99097C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('财报3.0'!$H$30,'财报3.0'!$I$30,'财报3.0'!$J$30,'财报3.0'!$K$30,'财报3.0'!$L$30,'财报3.0'!$M$30,'财报3.0'!$P$30)</c:f>
              <c:strCache>
                <c:ptCount val="7"/>
                <c:pt idx="0">
                  <c:v>房租</c:v>
                </c:pt>
                <c:pt idx="1">
                  <c:v>外债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其他</c:v>
                </c:pt>
              </c:strCache>
            </c:strRef>
          </c:cat>
          <c:val>
            <c:numRef>
              <c:f>('财报3.0'!$H$42,'财报3.0'!$I$42,'财报3.0'!$J$42,'财报3.0'!$K$42,'财报3.0'!$L$42,'财报3.0'!$M$42,'财报3.0'!$P$42)</c:f>
              <c:numCache>
                <c:formatCode>0_ </c:formatCode>
                <c:ptCount val="7"/>
                <c:pt idx="0" formatCode="0_ ;[Red]\-0\ ">
                  <c:v>984.4545454545455</c:v>
                </c:pt>
                <c:pt idx="1">
                  <c:v>786.36363636363637</c:v>
                </c:pt>
                <c:pt idx="2" formatCode="0_ ;[Red]\-0\ ">
                  <c:v>790.5454545454545</c:v>
                </c:pt>
                <c:pt idx="3" formatCode="0_ ;[Red]\-0\ ">
                  <c:v>2085.3136363636368</c:v>
                </c:pt>
                <c:pt idx="4" formatCode="0_ ;[Red]\-0\ ">
                  <c:v>189.09090909090909</c:v>
                </c:pt>
                <c:pt idx="5" formatCode="0_ ;[Red]\-0\ ">
                  <c:v>225</c:v>
                </c:pt>
                <c:pt idx="6" formatCode="0_ ;[Red]\-0\ ">
                  <c:v>211.44545454545457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00-4F2B-9DA3-781E9909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资金流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'财报3.0'!$E$30</c:f>
              <c:strCache>
                <c:ptCount val="1"/>
                <c:pt idx="0">
                  <c:v>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'财报3.0'!$E$31:$E$41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  <c:pt idx="9">
                  <c:v>7026.97</c:v>
                </c:pt>
                <c:pt idx="10">
                  <c:v>7026.97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D-4E57-BC28-385394A13348}"/>
            </c:ext>
          </c:extLst>
        </c:ser>
        <c:ser>
          <c:idx val="3"/>
          <c:order val="3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  <c:pt idx="8">
                  <c:v>3217.02</c:v>
                </c:pt>
                <c:pt idx="9">
                  <c:v>3597.3599999999997</c:v>
                </c:pt>
                <c:pt idx="10">
                  <c:v>3977.6999999999994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D-4E57-BC28-385394A13348}"/>
            </c:ext>
          </c:extLst>
        </c:ser>
        <c:ser>
          <c:idx val="5"/>
          <c:order val="4"/>
          <c:tx>
            <c:strRef>
              <c:f>'财报3.0'!$D$30</c:f>
              <c:strCache>
                <c:ptCount val="1"/>
                <c:pt idx="0">
                  <c:v>个税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'财报3.0'!$D$31:$D$41</c:f>
              <c:numCache>
                <c:formatCode>0_ ;[Red]\-0\ 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  <c:pt idx="7">
                  <c:v>303.97000000000003</c:v>
                </c:pt>
                <c:pt idx="8">
                  <c:v>62.69</c:v>
                </c:pt>
                <c:pt idx="9">
                  <c:v>62.69</c:v>
                </c:pt>
                <c:pt idx="10">
                  <c:v>62.7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D-4E57-BC28-385394A13348}"/>
            </c:ext>
          </c:extLst>
        </c:ser>
        <c:ser>
          <c:idx val="4"/>
          <c:order val="5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'财报3.0'!$C$31:$C$41</c:f>
              <c:numCache>
                <c:formatCode>0_ ;[Red]\-0\ </c:formatCode>
                <c:ptCount val="11"/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  <c:pt idx="8">
                  <c:v>4200</c:v>
                </c:pt>
                <c:pt idx="9">
                  <c:v>4900</c:v>
                </c:pt>
                <c:pt idx="10">
                  <c:v>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scatterChart>
        <c:scatterStyle val="smoothMarker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9D-4E57-BC28-385394A13348}"/>
            </c:ext>
          </c:extLst>
        </c:ser>
        <c:ser>
          <c:idx val="2"/>
          <c:order val="2"/>
          <c:tx>
            <c:strRef>
              <c:f>'财报3.0'!$F$30</c:f>
              <c:strCache>
                <c:ptCount val="1"/>
                <c:pt idx="0">
                  <c:v>初始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'财报3.0'!$F$31:$F$41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7509.97</c:v>
                </c:pt>
                <c:pt idx="2">
                  <c:v>12363.14</c:v>
                </c:pt>
                <c:pt idx="3">
                  <c:v>7894.97</c:v>
                </c:pt>
                <c:pt idx="4">
                  <c:v>11031.970000000001</c:v>
                </c:pt>
                <c:pt idx="5">
                  <c:v>9137.9700000000012</c:v>
                </c:pt>
                <c:pt idx="6">
                  <c:v>8058.69</c:v>
                </c:pt>
                <c:pt idx="7">
                  <c:v>10757.099999999999</c:v>
                </c:pt>
                <c:pt idx="8">
                  <c:v>12595</c:v>
                </c:pt>
                <c:pt idx="9">
                  <c:v>20864.8</c:v>
                </c:pt>
                <c:pt idx="10">
                  <c:v>18515.649999999998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9D-4E57-BC28-385394A13348}"/>
            </c:ext>
          </c:extLst>
        </c:ser>
        <c:ser>
          <c:idx val="8"/>
          <c:order val="6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59D-4E57-BC28-385394A13348}"/>
            </c:ext>
          </c:extLst>
        </c:ser>
        <c:ser>
          <c:idx val="6"/>
          <c:order val="7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72440"/>
        <c:axId val="750272760"/>
      </c:scatterChart>
      <c:scatterChart>
        <c:scatterStyle val="smoothMarker"/>
        <c:varyColors val="0"/>
        <c:ser>
          <c:idx val="7"/>
          <c:order val="8"/>
          <c:tx>
            <c:strRef>
              <c:f>'财报3.0'!$U$30</c:f>
              <c:strCache>
                <c:ptCount val="1"/>
                <c:pt idx="0">
                  <c:v>恩格尔系数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'财报3.0'!$U$31:$U$41</c:f>
              <c:numCache>
                <c:formatCode>0.000_ ;[Red]\-0.000\ </c:formatCode>
                <c:ptCount val="11"/>
                <c:pt idx="0">
                  <c:v>0.41083967392494664</c:v>
                </c:pt>
                <c:pt idx="1">
                  <c:v>0.46041175519374977</c:v>
                </c:pt>
                <c:pt idx="2">
                  <c:v>0.56035560226172931</c:v>
                </c:pt>
                <c:pt idx="3">
                  <c:v>0.57553113877036677</c:v>
                </c:pt>
                <c:pt idx="4">
                  <c:v>0.31958848678393481</c:v>
                </c:pt>
                <c:pt idx="5">
                  <c:v>9.4753359772684051E-2</c:v>
                </c:pt>
                <c:pt idx="6">
                  <c:v>0.47419821768019388</c:v>
                </c:pt>
                <c:pt idx="7">
                  <c:v>0.37542182740190788</c:v>
                </c:pt>
                <c:pt idx="8">
                  <c:v>0.68207221204461654</c:v>
                </c:pt>
                <c:pt idx="9">
                  <c:v>0.50016544491956849</c:v>
                </c:pt>
                <c:pt idx="10">
                  <c:v>9.0142381250317247E-2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08504"/>
        <c:axId val="672895096"/>
      </c:scatter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672895096"/>
        <c:scaling>
          <c:orientation val="minMax"/>
        </c:scaling>
        <c:delete val="0"/>
        <c:axPos val="r"/>
        <c:numFmt formatCode="0.000_ ;[Red]\-0.0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808504"/>
        <c:crosses val="max"/>
        <c:crossBetween val="midCat"/>
      </c:valAx>
      <c:valAx>
        <c:axId val="671808504"/>
        <c:scaling>
          <c:orientation val="minMax"/>
        </c:scaling>
        <c:delete val="1"/>
        <c:axPos val="b"/>
        <c:majorTickMark val="out"/>
        <c:minorTickMark val="none"/>
        <c:tickLblPos val="nextTo"/>
        <c:crossAx val="67289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/>
              <a:t>租房</a:t>
            </a:r>
            <a:endParaRPr lang="zh-C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'财报2.0'!$K$48</c:f>
              <c:strCache>
                <c:ptCount val="1"/>
                <c:pt idx="0">
                  <c:v>水费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'财报2.0'!$K$49:$K$59</c:f>
              <c:numCache>
                <c:formatCode>0_ ;[Red]\-0\ </c:formatCode>
                <c:ptCount val="11"/>
                <c:pt idx="0">
                  <c:v>15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32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2-4F27-8525-4F7A7B3797B4}"/>
            </c:ext>
          </c:extLst>
        </c:ser>
        <c:ser>
          <c:idx val="0"/>
          <c:order val="1"/>
          <c:tx>
            <c:strRef>
              <c:f>'财报2.0'!$L$48</c:f>
              <c:strCache>
                <c:ptCount val="1"/>
                <c:pt idx="0">
                  <c:v>电费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'财报2.0'!$L$49:$L$59</c:f>
              <c:numCache>
                <c:formatCode>0_ ;[Red]\-0\ </c:formatCode>
                <c:ptCount val="11"/>
                <c:pt idx="0">
                  <c:v>100</c:v>
                </c:pt>
                <c:pt idx="1">
                  <c:v>56</c:v>
                </c:pt>
                <c:pt idx="2">
                  <c:v>68</c:v>
                </c:pt>
                <c:pt idx="3">
                  <c:v>30</c:v>
                </c:pt>
                <c:pt idx="4">
                  <c:v>131</c:v>
                </c:pt>
                <c:pt idx="5">
                  <c:v>162</c:v>
                </c:pt>
                <c:pt idx="6">
                  <c:v>170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4342544"/>
        <c:axId val="714342224"/>
      </c:barChart>
      <c:lineChart>
        <c:grouping val="standard"/>
        <c:varyColors val="0"/>
        <c:ser>
          <c:idx val="3"/>
          <c:order val="2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tickLblSkip val="1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714342224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42544"/>
        <c:crosses val="max"/>
        <c:crossBetween val="between"/>
      </c:valAx>
      <c:catAx>
        <c:axId val="71434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4342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sz="1400"/>
              <a:t>资产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'财报2.0'!$D$48</c:f>
              <c:strCache>
                <c:ptCount val="1"/>
                <c:pt idx="0">
                  <c:v>社保总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'财报2.0'!$D$49:$D$59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F-4B61-BB7E-7C2D1EFD3B26}"/>
            </c:ext>
          </c:extLst>
        </c:ser>
        <c:ser>
          <c:idx val="1"/>
          <c:order val="1"/>
          <c:tx>
            <c:strRef>
              <c:f>'财报2.0'!$F$48</c:f>
              <c:strCache>
                <c:ptCount val="1"/>
                <c:pt idx="0">
                  <c:v>公积金总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'财报2.0'!$F$49:$F$59</c:f>
              <c:numCache>
                <c:formatCode>0_ ;[Red]\-0\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41D4-B959-5214BC8BC977}"/>
            </c:ext>
          </c:extLst>
        </c:ser>
        <c:ser>
          <c:idx val="0"/>
          <c:order val="2"/>
          <c:tx>
            <c:strRef>
              <c:f>'财报2.0'!$B$48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'财报2.0'!$B$49:$B$59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F-4B61-BB7E-7C2D1EFD3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 baseline="0"/>
              <a:t>存款</a:t>
            </a:r>
            <a:r>
              <a:rPr lang="en-US" altLang="zh-CN" sz="1400" baseline="0"/>
              <a:t>-</a:t>
            </a:r>
            <a:r>
              <a:rPr lang="zh-CN" altLang="en-US" sz="1400" baseline="0"/>
              <a:t>支出</a:t>
            </a:r>
            <a:endParaRPr lang="zh-CN" sz="14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scatterChart>
        <c:scatterStyle val="smoothMarker"/>
        <c:varyColors val="0"/>
        <c:ser>
          <c:idx val="2"/>
          <c:order val="1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48408"/>
        <c:axId val="841949048"/>
      </c:scatte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资产</a:t>
            </a:r>
            <a:r>
              <a:rPr lang="zh-CN" altLang="en-US"/>
              <a:t>结构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CD-42BD-BB70-C17DFE736D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CD-42BD-BB70-C17DFE736D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CD-42BD-BB70-C17DFE736D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('财报2.0'!$B$48,'财报2.0'!$D$48,'财报2.0'!$F$48,'财报2.0'!$B$62,'财报2.0'!$D$62,'财报2.0'!$F$62)</c:f>
              <c:strCache>
                <c:ptCount val="6"/>
                <c:pt idx="0">
                  <c:v>存款</c:v>
                </c:pt>
                <c:pt idx="1">
                  <c:v>社保总</c:v>
                </c:pt>
                <c:pt idx="2">
                  <c:v>公积金总</c:v>
                </c:pt>
                <c:pt idx="3">
                  <c:v>3471 </c:v>
                </c:pt>
                <c:pt idx="4">
                  <c:v>2841 </c:v>
                </c:pt>
                <c:pt idx="5">
                  <c:v>3500 </c:v>
                </c:pt>
              </c:strCache>
            </c:strRef>
          </c:cat>
          <c:val>
            <c:numRef>
              <c:f>('财报3.0'!$R$42,'财报3.0'!$B$42,'财报3.0'!$C$42)</c:f>
              <c:numCache>
                <c:formatCode>0_ ;[Red]\-0\ </c:formatCode>
                <c:ptCount val="3"/>
                <c:pt idx="0">
                  <c:v>1633.337</c:v>
                </c:pt>
                <c:pt idx="1">
                  <c:v>361.60909090909087</c:v>
                </c:pt>
                <c:pt idx="2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D-42BD-BB70-C17DFE736D8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CE-4645-94BA-38E8DE6E25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CE-4645-94BA-38E8DE6E2529}"/>
              </c:ext>
            </c:extLst>
          </c:dPt>
          <c:dLbls>
            <c:dLbl>
              <c:idx val="0"/>
              <c:layout>
                <c:manualLayout>
                  <c:x val="-0.15730337078651685"/>
                  <c:y val="1.521740519676384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168539325842697"/>
                      <c:h val="0.456522155902915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0CE-4645-94BA-38E8DE6E2529}"/>
                </c:ext>
              </c:extLst>
            </c:dLbl>
            <c:dLbl>
              <c:idx val="1"/>
              <c:layout>
                <c:manualLayout>
                  <c:x val="-0.13430673401978999"/>
                  <c:y val="-0.128431800522828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2603470824417742"/>
                      <c:h val="0.481619251960607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0CE-4645-94BA-38E8DE6E25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('财报3.0'!$R$30,'财报3.0'!$Q$30)</c:f>
              <c:strCache>
                <c:ptCount val="2"/>
                <c:pt idx="0">
                  <c:v>存款</c:v>
                </c:pt>
                <c:pt idx="1">
                  <c:v>月消费</c:v>
                </c:pt>
              </c:strCache>
            </c:strRef>
          </c:cat>
          <c:val>
            <c:numRef>
              <c:f>('财报3.0'!$R$42,'财报3.0'!$Q$42)</c:f>
              <c:numCache>
                <c:formatCode>0_ ;[Red]\-0\ </c:formatCode>
                <c:ptCount val="2"/>
                <c:pt idx="0">
                  <c:v>1633.337</c:v>
                </c:pt>
                <c:pt idx="1">
                  <c:v>5820.2681818181827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E-4645-94BA-38E8DE6E25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月消费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4-4869-8819-4CF5716D4179}"/>
            </c:ext>
          </c:extLst>
        </c:ser>
        <c:ser>
          <c:idx val="1"/>
          <c:order val="1"/>
          <c:tx>
            <c:strRef>
              <c:f>'财报3.0'!$I$30</c:f>
              <c:strCache>
                <c:ptCount val="1"/>
                <c:pt idx="0">
                  <c:v>外债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'财报3.0'!$I$31:$I$41</c:f>
              <c:numCache>
                <c:formatCode>0_ </c:formatCode>
                <c:ptCount val="11"/>
                <c:pt idx="2">
                  <c:v>3000</c:v>
                </c:pt>
                <c:pt idx="4">
                  <c:v>4000</c:v>
                </c:pt>
                <c:pt idx="9">
                  <c:v>-4000</c:v>
                </c:pt>
                <c:pt idx="10">
                  <c:v>5650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C4-4869-8819-4CF5716D4179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C4-4869-8819-4CF5716D4179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'财报3.0'!$K$31:$K$41</c:f>
              <c:numCache>
                <c:formatCode>0_ ;[Red]\-0\ </c:formatCode>
                <c:ptCount val="11"/>
                <c:pt idx="0">
                  <c:v>937.90999999999985</c:v>
                </c:pt>
                <c:pt idx="1">
                  <c:v>540.97000000000025</c:v>
                </c:pt>
                <c:pt idx="2">
                  <c:v>5801.44</c:v>
                </c:pt>
                <c:pt idx="3">
                  <c:v>2342.9700000000003</c:v>
                </c:pt>
                <c:pt idx="4">
                  <c:v>2765.0700000000011</c:v>
                </c:pt>
                <c:pt idx="5">
                  <c:v>749.97000000000116</c:v>
                </c:pt>
                <c:pt idx="6">
                  <c:v>2175.2799999999997</c:v>
                </c:pt>
                <c:pt idx="7">
                  <c:v>2058.0999999999985</c:v>
                </c:pt>
                <c:pt idx="8">
                  <c:v>4392.08</c:v>
                </c:pt>
                <c:pt idx="9">
                  <c:v>634.74000000000092</c:v>
                </c:pt>
                <c:pt idx="10">
                  <c:v>539.92000000000189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C4-4869-8819-4CF5716D4179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C4-4869-8819-4CF5716D4179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4">
                  <c:v>26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  <c:pt idx="9">
                  <c:v>394</c:v>
                </c:pt>
                <c:pt idx="10">
                  <c:v>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C4-4869-8819-4CF5716D4179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'财报3.0'!$P$31:$P$41</c:f>
              <c:numCache>
                <c:formatCode>0_ ;[Red]\-0\ </c:formatCode>
                <c:ptCount val="11"/>
                <c:pt idx="0">
                  <c:v>162</c:v>
                </c:pt>
                <c:pt idx="2">
                  <c:v>144.69999999999999</c:v>
                </c:pt>
                <c:pt idx="4">
                  <c:v>207.9</c:v>
                </c:pt>
                <c:pt idx="5">
                  <c:v>91.5</c:v>
                </c:pt>
                <c:pt idx="6">
                  <c:v>26</c:v>
                </c:pt>
                <c:pt idx="8">
                  <c:v>317.8</c:v>
                </c:pt>
                <c:pt idx="9">
                  <c:v>174</c:v>
                </c:pt>
                <c:pt idx="10">
                  <c:v>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C4-4869-8819-4CF5716D4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889912"/>
        <c:axId val="650988560"/>
      </c:scatterChart>
      <c:valAx>
        <c:axId val="637889912"/>
        <c:scaling>
          <c:orientation val="minMax"/>
          <c:min val="2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crossBetween val="midCat"/>
      </c:val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'财报3.0'!$E$30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'财报3.0'!$E$31:$E$41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  <c:pt idx="9">
                  <c:v>7026.97</c:v>
                </c:pt>
                <c:pt idx="10">
                  <c:v>7026.97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  <c:pt idx="10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0"/>
          <c:order val="1"/>
          <c:tx>
            <c:strRef>
              <c:f>'财报3.0'!$B$30</c:f>
              <c:strCache>
                <c:ptCount val="1"/>
                <c:pt idx="0">
                  <c:v>社保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  <c:pt idx="8">
                  <c:v>3217.02</c:v>
                </c:pt>
                <c:pt idx="9">
                  <c:v>3597.3599999999997</c:v>
                </c:pt>
                <c:pt idx="10">
                  <c:v>3977.6999999999994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3-4DCB-9C31-868066FD0961}"/>
            </c:ext>
          </c:extLst>
        </c:ser>
        <c:ser>
          <c:idx val="3"/>
          <c:order val="2"/>
          <c:tx>
            <c:strRef>
              <c:f>'财报3.0'!$C$30</c:f>
              <c:strCache>
                <c:ptCount val="1"/>
                <c:pt idx="0">
                  <c:v>公积金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'财报3.0'!$C$31:$C$41</c:f>
              <c:numCache>
                <c:formatCode>0_ ;[Red]\-0\ </c:formatCode>
                <c:ptCount val="11"/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  <c:pt idx="8">
                  <c:v>4200</c:v>
                </c:pt>
                <c:pt idx="9">
                  <c:v>4900</c:v>
                </c:pt>
                <c:pt idx="10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lineChart>
        <c:grouping val="standard"/>
        <c:varyColors val="0"/>
        <c:ser>
          <c:idx val="2"/>
          <c:order val="3"/>
          <c:tx>
            <c:strRef>
              <c:f>'财报3.0'!$S$30</c:f>
              <c:strCache>
                <c:ptCount val="1"/>
                <c:pt idx="0">
                  <c:v>理财收入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'财报3.0'!$S$31:$S$41</c:f>
              <c:numCache>
                <c:formatCode>0.00_ ;[Red]\-0.00\ </c:formatCode>
                <c:ptCount val="11"/>
                <c:pt idx="7">
                  <c:v>4.55</c:v>
                </c:pt>
                <c:pt idx="8">
                  <c:v>15.3</c:v>
                </c:pt>
                <c:pt idx="9">
                  <c:v>32.840000000000003</c:v>
                </c:pt>
                <c:pt idx="10">
                  <c:v>36.11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411920"/>
        <c:axId val="848410640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48410640"/>
        <c:scaling>
          <c:orientation val="minMax"/>
        </c:scaling>
        <c:delete val="0"/>
        <c:axPos val="r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411920"/>
        <c:crosses val="max"/>
        <c:crossBetween val="between"/>
      </c:valAx>
      <c:catAx>
        <c:axId val="84841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4841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-0.23283734842069226"/>
                  <c:y val="0.2014400929541685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1E-4878-AB89-DA40FABB7A52}"/>
                </c:ext>
              </c:extLst>
            </c:dLbl>
            <c:dLbl>
              <c:idx val="5"/>
              <c:layout>
                <c:manualLayout>
                  <c:x val="-0.27041964720085049"/>
                  <c:y val="2.23822325504631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1E-4878-AB89-DA40FABB7A52}"/>
                </c:ext>
              </c:extLst>
            </c:dLbl>
            <c:dLbl>
              <c:idx val="6"/>
              <c:layout>
                <c:manualLayout>
                  <c:x val="0.25649543235013245"/>
                  <c:y val="7.899611488398766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C9-4D2C-A373-800BAE3F895C}"/>
                </c:ext>
              </c:extLst>
            </c:dLbl>
            <c:dLbl>
              <c:idx val="7"/>
              <c:layout>
                <c:manualLayout>
                  <c:x val="-1.8306636155606449E-2"/>
                  <c:y val="3.949805744199383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80549199084669"/>
                      <c:h val="0.233038538907763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28C9-4D2C-A373-800BAE3F895C}"/>
                </c:ext>
              </c:extLst>
            </c:dLbl>
            <c:dLbl>
              <c:idx val="8"/>
              <c:layout>
                <c:manualLayout>
                  <c:x val="0.39540946683724032"/>
                  <c:y val="4.871427084512572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B5-41FE-94C5-7F4CA6AA677E}"/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('财报3.0'!$H$30,'财报3.0'!$I$30,'财报3.0'!$J$30,'财报3.0'!$K$30,'财报3.0'!$L$30,'财报3.0'!$M$30,'财报3.0'!$N$30,'财报3.0'!$O$30,'财报3.0'!$P$30)</c:f>
              <c:strCache>
                <c:ptCount val="9"/>
                <c:pt idx="0">
                  <c:v>房租</c:v>
                </c:pt>
                <c:pt idx="1">
                  <c:v>外债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聚餐</c:v>
                </c:pt>
                <c:pt idx="7">
                  <c:v>学习</c:v>
                </c:pt>
                <c:pt idx="8">
                  <c:v>其他</c:v>
                </c:pt>
              </c:strCache>
            </c:strRef>
          </c:cat>
          <c:val>
            <c:numRef>
              <c:f>('财报3.0'!$H$43,'财报3.0'!$I$43,'财报3.0'!$J$43,'财报3.0'!$K$43,'财报3.0'!$L$43,'财报3.0'!$M$43,'财报3.0'!$N$43,'财报3.0'!$O$43,'财报3.0'!$P$43)</c:f>
              <c:numCache>
                <c:formatCode>0_ </c:formatCode>
                <c:ptCount val="9"/>
                <c:pt idx="0" formatCode="0_ ;[Red]\-0\ ">
                  <c:v>10829</c:v>
                </c:pt>
                <c:pt idx="1">
                  <c:v>8650</c:v>
                </c:pt>
                <c:pt idx="2" formatCode="0_ ;[Red]\-0\ ">
                  <c:v>8696</c:v>
                </c:pt>
                <c:pt idx="3" formatCode="0_ ;[Red]\-0\ ">
                  <c:v>22938.450000000004</c:v>
                </c:pt>
                <c:pt idx="4" formatCode="0_ ;[Red]\-0\ ">
                  <c:v>2080</c:v>
                </c:pt>
                <c:pt idx="5" formatCode="0_ ;[Red]\-0\ ">
                  <c:v>2475</c:v>
                </c:pt>
                <c:pt idx="6" formatCode="0_ ;[Red]\-0\ ">
                  <c:v>1564.3</c:v>
                </c:pt>
                <c:pt idx="7" formatCode="0_ ;[Red]\-0\ ">
                  <c:v>464.3</c:v>
                </c:pt>
                <c:pt idx="8" formatCode="0_ ;[Red]\-0\ ">
                  <c:v>2325.9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BB-465F-8707-FFF68C1EB6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BB-465F-8707-FFF68C1EB61D}"/>
              </c:ext>
            </c:extLst>
          </c:dPt>
          <c:dLbls>
            <c:dLbl>
              <c:idx val="0"/>
              <c:layout>
                <c:manualLayout>
                  <c:x val="-0.31388305825902585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96076461771762178"/>
                      <c:h val="0.53364949553613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2BB-465F-8707-FFF68C1EB61D}"/>
                </c:ext>
              </c:extLst>
            </c:dLbl>
            <c:dLbl>
              <c:idx val="1"/>
              <c:layout>
                <c:manualLayout>
                  <c:x val="0.15694152912951295"/>
                  <c:y val="1.60810518780642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61655777266604639"/>
                      <c:h val="0.589638568862356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2BB-465F-8707-FFF68C1EB6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('财报3.0'!$Q$30,'财报3.0'!$R$30)</c:f>
              <c:strCache>
                <c:ptCount val="2"/>
                <c:pt idx="0">
                  <c:v>月消费</c:v>
                </c:pt>
                <c:pt idx="1">
                  <c:v>存款</c:v>
                </c:pt>
              </c:strCache>
            </c:strRef>
          </c:cat>
          <c:val>
            <c:numRef>
              <c:f>('财报3.0'!$Q$43,'财报3.0'!$R$43)</c:f>
              <c:numCache>
                <c:formatCode>0_ ;[Red]\-0\ </c:formatCode>
                <c:ptCount val="2"/>
                <c:pt idx="0">
                  <c:v>64022.950000000012</c:v>
                </c:pt>
                <c:pt idx="1">
                  <c:v>16333.369999999999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B-465F-8707-FFF68C1EB61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152443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1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  <c:pt idx="10">
                  <c:v>969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'财报3.0'!$K$31:$K$41</c:f>
              <c:numCache>
                <c:formatCode>0_ ;[Red]\-0\ </c:formatCode>
                <c:ptCount val="11"/>
                <c:pt idx="0">
                  <c:v>937.90999999999985</c:v>
                </c:pt>
                <c:pt idx="1">
                  <c:v>540.97000000000025</c:v>
                </c:pt>
                <c:pt idx="2">
                  <c:v>5801.44</c:v>
                </c:pt>
                <c:pt idx="3">
                  <c:v>2342.9700000000003</c:v>
                </c:pt>
                <c:pt idx="4">
                  <c:v>2765.0700000000011</c:v>
                </c:pt>
                <c:pt idx="5">
                  <c:v>749.97000000000116</c:v>
                </c:pt>
                <c:pt idx="6">
                  <c:v>2175.2799999999997</c:v>
                </c:pt>
                <c:pt idx="7">
                  <c:v>2058.0999999999985</c:v>
                </c:pt>
                <c:pt idx="8">
                  <c:v>4392.08</c:v>
                </c:pt>
                <c:pt idx="9">
                  <c:v>634.74000000000092</c:v>
                </c:pt>
                <c:pt idx="10">
                  <c:v>539.92000000000189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4">
                  <c:v>26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  <c:pt idx="9">
                  <c:v>394</c:v>
                </c:pt>
                <c:pt idx="10">
                  <c:v>788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'财报3.0'!$P$31:$P$41</c:f>
              <c:numCache>
                <c:formatCode>0_ ;[Red]\-0\ </c:formatCode>
                <c:ptCount val="11"/>
                <c:pt idx="0">
                  <c:v>162</c:v>
                </c:pt>
                <c:pt idx="2">
                  <c:v>144.69999999999999</c:v>
                </c:pt>
                <c:pt idx="4">
                  <c:v>207.9</c:v>
                </c:pt>
                <c:pt idx="5">
                  <c:v>91.5</c:v>
                </c:pt>
                <c:pt idx="6">
                  <c:v>26</c:v>
                </c:pt>
                <c:pt idx="8">
                  <c:v>317.8</c:v>
                </c:pt>
                <c:pt idx="9">
                  <c:v>174</c:v>
                </c:pt>
                <c:pt idx="10">
                  <c:v>1202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7"/>
          <c:tx>
            <c:strRef>
              <c:f>'财报3.0'!$N$30</c:f>
              <c:strCache>
                <c:ptCount val="1"/>
                <c:pt idx="0">
                  <c:v>聚餐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'财报3.0'!$N$31:$N$41</c:f>
              <c:numCache>
                <c:formatCode>0_ ;[Red]\-0\ </c:formatCode>
                <c:ptCount val="11"/>
                <c:pt idx="8">
                  <c:v>314</c:v>
                </c:pt>
                <c:pt idx="9">
                  <c:v>937.3</c:v>
                </c:pt>
                <c:pt idx="10">
                  <c:v>313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8"/>
          <c:tx>
            <c:strRef>
              <c:f>'财报3.0'!$O$30</c:f>
              <c:strCache>
                <c:ptCount val="1"/>
                <c:pt idx="0">
                  <c:v>学习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'财报3.0'!$O$31:$O$41</c:f>
              <c:numCache>
                <c:formatCode>0_ ;[Red]\-0\ </c:formatCode>
                <c:ptCount val="11"/>
                <c:pt idx="5">
                  <c:v>53.5</c:v>
                </c:pt>
                <c:pt idx="6">
                  <c:v>216</c:v>
                </c:pt>
                <c:pt idx="8">
                  <c:v>129.80000000000001</c:v>
                </c:pt>
                <c:pt idx="9">
                  <c:v>65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lineChart>
        <c:grouping val="standard"/>
        <c:varyColors val="0"/>
        <c:ser>
          <c:idx val="1"/>
          <c:order val="0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  <c:pt idx="10">
                  <c:v>9461.9200000000019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8-4B3F-BDDD-11F5E5395307}"/>
            </c:ext>
          </c:extLst>
        </c:ser>
        <c:ser>
          <c:idx val="9"/>
          <c:order val="9"/>
          <c:tx>
            <c:strRef>
              <c:f>'财报3.0'!$I$30</c:f>
              <c:strCache>
                <c:ptCount val="1"/>
                <c:pt idx="0">
                  <c:v>外债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'财报3.0'!$I$31:$I$41</c:f>
              <c:numCache>
                <c:formatCode>0_ </c:formatCode>
                <c:ptCount val="11"/>
                <c:pt idx="2">
                  <c:v>3000</c:v>
                </c:pt>
                <c:pt idx="4">
                  <c:v>4000</c:v>
                </c:pt>
                <c:pt idx="9">
                  <c:v>-4000</c:v>
                </c:pt>
                <c:pt idx="10">
                  <c:v>5650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1D-4F9A-9D08-38EC91CC2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160400"/>
        <c:axId val="767531640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valAx>
        <c:axId val="767531640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160400"/>
        <c:crosses val="max"/>
        <c:crossBetween val="between"/>
      </c:valAx>
      <c:catAx>
        <c:axId val="813160400"/>
        <c:scaling>
          <c:orientation val="minMax"/>
        </c:scaling>
        <c:delete val="1"/>
        <c:axPos val="b"/>
        <c:majorTickMark val="out"/>
        <c:minorTickMark val="none"/>
        <c:tickLblPos val="nextTo"/>
        <c:crossAx val="767531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12700</xdr:colOff>
      <xdr:row>14</xdr:row>
      <xdr:rowOff>90389</xdr:rowOff>
    </xdr:from>
    <xdr:to>
      <xdr:col>26</xdr:col>
      <xdr:colOff>133350</xdr:colOff>
      <xdr:row>31</xdr:row>
      <xdr:rowOff>63007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79A231B-7674-43FE-B98F-E05B7465D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6350</xdr:rowOff>
    </xdr:from>
    <xdr:to>
      <xdr:col>22</xdr:col>
      <xdr:colOff>0</xdr:colOff>
      <xdr:row>28</xdr:row>
      <xdr:rowOff>146050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5C1BA2-9252-4B72-9AEC-C6B31904B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6350</xdr:colOff>
      <xdr:row>47</xdr:row>
      <xdr:rowOff>146048</xdr:rowOff>
    </xdr:from>
    <xdr:to>
      <xdr:col>26</xdr:col>
      <xdr:colOff>139700</xdr:colOff>
      <xdr:row>62</xdr:row>
      <xdr:rowOff>7468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D7C45D4-2657-4250-8C0C-A3E7F8A98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5229</xdr:colOff>
      <xdr:row>31</xdr:row>
      <xdr:rowOff>77700</xdr:rowOff>
    </xdr:from>
    <xdr:to>
      <xdr:col>26</xdr:col>
      <xdr:colOff>138579</xdr:colOff>
      <xdr:row>47</xdr:row>
      <xdr:rowOff>141947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F5A9AB8-02EA-4F01-80D7-0C47FDBE7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100478</xdr:colOff>
      <xdr:row>28</xdr:row>
      <xdr:rowOff>150812</xdr:rowOff>
    </xdr:from>
    <xdr:to>
      <xdr:col>22</xdr:col>
      <xdr:colOff>0</xdr:colOff>
      <xdr:row>46</xdr:row>
      <xdr:rowOff>103186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DA4E900-250F-4E32-A26D-45B68786A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15314</xdr:colOff>
      <xdr:row>0</xdr:row>
      <xdr:rowOff>0</xdr:rowOff>
    </xdr:from>
    <xdr:to>
      <xdr:col>26</xdr:col>
      <xdr:colOff>134441</xdr:colOff>
      <xdr:row>14</xdr:row>
      <xdr:rowOff>67699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5A104C2-F6CA-4F4D-AB1E-847BBA987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406400</xdr:colOff>
      <xdr:row>12</xdr:row>
      <xdr:rowOff>107950</xdr:rowOff>
    </xdr:from>
    <xdr:to>
      <xdr:col>21</xdr:col>
      <xdr:colOff>1060450</xdr:colOff>
      <xdr:row>15</xdr:row>
      <xdr:rowOff>127000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CDE628B-CC91-4FC3-9A12-9A5998E6232A}"/>
            </a:ext>
          </a:extLst>
        </xdr:cNvPr>
        <xdr:cNvSpPr txBox="1"/>
      </xdr:nvSpPr>
      <xdr:spPr>
        <a:xfrm>
          <a:off x="8020050" y="2051050"/>
          <a:ext cx="6540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0000"/>
              </a:solidFill>
            </a:rPr>
            <a:t>恩格尔系数小康线</a:t>
          </a:r>
        </a:p>
      </xdr:txBody>
    </xdr:sp>
    <xdr:clientData/>
  </xdr:twoCellAnchor>
  <xdr:twoCellAnchor>
    <xdr:from>
      <xdr:col>25</xdr:col>
      <xdr:colOff>211364</xdr:colOff>
      <xdr:row>24</xdr:row>
      <xdr:rowOff>122464</xdr:rowOff>
    </xdr:from>
    <xdr:to>
      <xdr:col>26</xdr:col>
      <xdr:colOff>116114</xdr:colOff>
      <xdr:row>28</xdr:row>
      <xdr:rowOff>141514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F07AB0A-0DA8-45ED-8947-7AD61F2E1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63501</xdr:colOff>
      <xdr:row>20</xdr:row>
      <xdr:rowOff>120650</xdr:rowOff>
    </xdr:from>
    <xdr:to>
      <xdr:col>25</xdr:col>
      <xdr:colOff>493939</xdr:colOff>
      <xdr:row>24</xdr:row>
      <xdr:rowOff>122464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9F371DD5-D55B-4A8C-AD1F-9DF3C3BC2FFA}"/>
            </a:ext>
          </a:extLst>
        </xdr:cNvPr>
        <xdr:cNvCxnSpPr>
          <a:stCxn id="9" idx="0"/>
        </xdr:cNvCxnSpPr>
      </xdr:nvCxnSpPr>
      <xdr:spPr>
        <a:xfrm flipH="1" flipV="1">
          <a:off x="10972801" y="3232150"/>
          <a:ext cx="430438" cy="586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28</xdr:row>
      <xdr:rowOff>141514</xdr:rowOff>
    </xdr:from>
    <xdr:to>
      <xdr:col>25</xdr:col>
      <xdr:colOff>493939</xdr:colOff>
      <xdr:row>30</xdr:row>
      <xdr:rowOff>44450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9399C8C3-BC62-4724-8FB1-D3C7C05DAFD0}"/>
            </a:ext>
          </a:extLst>
        </xdr:cNvPr>
        <xdr:cNvCxnSpPr>
          <a:stCxn id="9" idx="2"/>
        </xdr:cNvCxnSpPr>
      </xdr:nvCxnSpPr>
      <xdr:spPr>
        <a:xfrm flipH="1">
          <a:off x="9645650" y="4421414"/>
          <a:ext cx="1757589" cy="20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346536</xdr:colOff>
      <xdr:row>25</xdr:row>
      <xdr:rowOff>115764</xdr:rowOff>
    </xdr:from>
    <xdr:to>
      <xdr:col>26</xdr:col>
      <xdr:colOff>105674</xdr:colOff>
      <xdr:row>27</xdr:row>
      <xdr:rowOff>132520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0A52EE7-83BA-4407-A0AC-AFA1E7668BD0}"/>
            </a:ext>
          </a:extLst>
        </xdr:cNvPr>
        <xdr:cNvSpPr txBox="1"/>
      </xdr:nvSpPr>
      <xdr:spPr>
        <a:xfrm>
          <a:off x="11255836" y="3957514"/>
          <a:ext cx="419538" cy="30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存款</a:t>
          </a:r>
        </a:p>
      </xdr:txBody>
    </xdr:sp>
    <xdr:clientData/>
  </xdr:twoCellAnchor>
  <xdr:twoCellAnchor>
    <xdr:from>
      <xdr:col>25</xdr:col>
      <xdr:colOff>162033</xdr:colOff>
      <xdr:row>27</xdr:row>
      <xdr:rowOff>83207</xdr:rowOff>
    </xdr:from>
    <xdr:to>
      <xdr:col>25</xdr:col>
      <xdr:colOff>582447</xdr:colOff>
      <xdr:row>28</xdr:row>
      <xdr:rowOff>109483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22A4500-CED1-47D2-957E-95A08834CA37}"/>
            </a:ext>
          </a:extLst>
        </xdr:cNvPr>
        <xdr:cNvSpPr txBox="1"/>
      </xdr:nvSpPr>
      <xdr:spPr>
        <a:xfrm>
          <a:off x="11071333" y="4217057"/>
          <a:ext cx="420414" cy="172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消费</a:t>
          </a:r>
        </a:p>
      </xdr:txBody>
    </xdr:sp>
    <xdr:clientData/>
  </xdr:twoCellAnchor>
  <xdr:twoCellAnchor>
    <xdr:from>
      <xdr:col>0</xdr:col>
      <xdr:colOff>0</xdr:colOff>
      <xdr:row>29</xdr:row>
      <xdr:rowOff>6350</xdr:rowOff>
    </xdr:from>
    <xdr:to>
      <xdr:col>13</xdr:col>
      <xdr:colOff>95250</xdr:colOff>
      <xdr:row>46</xdr:row>
      <xdr:rowOff>95250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3ADF228F-D09F-43F6-9D60-5B282C783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23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5228</xdr:colOff>
      <xdr:row>31</xdr:row>
      <xdr:rowOff>30162</xdr:rowOff>
    </xdr:from>
    <xdr:to>
      <xdr:col>27</xdr:col>
      <xdr:colOff>158750</xdr:colOff>
      <xdr:row>43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12701</xdr:colOff>
      <xdr:row>0</xdr:row>
      <xdr:rowOff>1489</xdr:rowOff>
    </xdr:from>
    <xdr:to>
      <xdr:col>27</xdr:col>
      <xdr:colOff>146051</xdr:colOff>
      <xdr:row>15</xdr:row>
      <xdr:rowOff>31750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C6AF1253-D667-4584-B479-B4C8E084B287}"/>
            </a:ext>
          </a:extLst>
        </xdr:cNvPr>
        <xdr:cNvGrpSpPr/>
      </xdr:nvGrpSpPr>
      <xdr:grpSpPr>
        <a:xfrm>
          <a:off x="9023351" y="1489"/>
          <a:ext cx="2774950" cy="2411511"/>
          <a:chOff x="9442451" y="2325589"/>
          <a:chExt cx="2762250" cy="2468168"/>
        </a:xfrm>
        <a:solidFill>
          <a:srgbClr val="152443"/>
        </a:solidFill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06F7125A-9B80-4CC1-838F-53015BC429FB}"/>
              </a:ext>
            </a:extLst>
          </xdr:cNvPr>
          <xdr:cNvGraphicFramePr/>
        </xdr:nvGraphicFramePr>
        <xdr:xfrm>
          <a:off x="9442451" y="2325589"/>
          <a:ext cx="2762250" cy="2468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066D13C1-BF15-4A97-B038-1B0B07E1D00C}"/>
              </a:ext>
            </a:extLst>
          </xdr:cNvPr>
          <xdr:cNvGraphicFramePr/>
        </xdr:nvGraphicFramePr>
        <xdr:xfrm>
          <a:off x="9454994" y="4175461"/>
          <a:ext cx="565150" cy="603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23</xdr:col>
      <xdr:colOff>12700</xdr:colOff>
      <xdr:row>15</xdr:row>
      <xdr:rowOff>50800</xdr:rowOff>
    </xdr:from>
    <xdr:to>
      <xdr:col>27</xdr:col>
      <xdr:colOff>146050</xdr:colOff>
      <xdr:row>31</xdr:row>
      <xdr:rowOff>19050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309176</xdr:colOff>
      <xdr:row>3</xdr:row>
      <xdr:rowOff>25400</xdr:rowOff>
    </xdr:from>
    <xdr:to>
      <xdr:col>23</xdr:col>
      <xdr:colOff>571500</xdr:colOff>
      <xdr:row>11</xdr:row>
      <xdr:rowOff>11846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917B85B-A365-46D1-B4B6-B21F655E1D2C}"/>
            </a:ext>
          </a:extLst>
        </xdr:cNvPr>
        <xdr:cNvCxnSpPr>
          <a:stCxn id="8" idx="0"/>
        </xdr:cNvCxnSpPr>
      </xdr:nvCxnSpPr>
      <xdr:spPr>
        <a:xfrm flipV="1">
          <a:off x="9269360" y="657058"/>
          <a:ext cx="262324" cy="11628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425450</xdr:colOff>
      <xdr:row>12</xdr:row>
      <xdr:rowOff>38100</xdr:rowOff>
    </xdr:from>
    <xdr:to>
      <xdr:col>26</xdr:col>
      <xdr:colOff>63500</xdr:colOff>
      <xdr:row>15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3033C51B-B3D0-45F9-B690-9ECC88139555}"/>
            </a:ext>
          </a:extLst>
        </xdr:cNvPr>
        <xdr:cNvCxnSpPr/>
      </xdr:nvCxnSpPr>
      <xdr:spPr>
        <a:xfrm flipV="1">
          <a:off x="9334500" y="1981200"/>
          <a:ext cx="16192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c663ef62f68b06ef1XV-3tq4EVc~.html?ka=search_list_108" TargetMode="External"/><Relationship Id="rId3" Type="http://schemas.openxmlformats.org/officeDocument/2006/relationships/hyperlink" Target="https://www.zhipin.com/job_detail/2e7e2115bd4333a01HR42tm5FFI~.html?ka=search_list_37" TargetMode="External"/><Relationship Id="rId7" Type="http://schemas.openxmlformats.org/officeDocument/2006/relationships/hyperlink" Target="https://www.zhipin.com/job_detail/0b962196b7c86bcc1HR-2Ny1FFM~.html?ka=search_list_92" TargetMode="External"/><Relationship Id="rId2" Type="http://schemas.openxmlformats.org/officeDocument/2006/relationships/hyperlink" Target="https://www.zhipin.com/job_detail/4c66d5827ef44de21X1539S9GFc~.html?ka=search_list_2_blank&amp;lid=1cQJa1JUv3n.search" TargetMode="External"/><Relationship Id="rId1" Type="http://schemas.openxmlformats.org/officeDocument/2006/relationships/hyperlink" Target="http://www.kouyuyi.com/" TargetMode="External"/><Relationship Id="rId6" Type="http://schemas.openxmlformats.org/officeDocument/2006/relationships/hyperlink" Target="https://www.zhipin.com/job_detail/572b88e1d76bcbe71Xx70t61E1o~.html?ka=comp_joblist_3" TargetMode="External"/><Relationship Id="rId5" Type="http://schemas.openxmlformats.org/officeDocument/2006/relationships/hyperlink" Target="https://www.zhipin.com/job_detail/20d827c14a5b86a21X1909-0EFQ~.html?ka=search_list_7" TargetMode="External"/><Relationship Id="rId10" Type="http://schemas.openxmlformats.org/officeDocument/2006/relationships/hyperlink" Target="https://www.zhipin.com/job_detail/5a2b2a259e9e815b1XN929i8EVA~.html?ka=search_list_118" TargetMode="External"/><Relationship Id="rId4" Type="http://schemas.openxmlformats.org/officeDocument/2006/relationships/hyperlink" Target="http://www.gdtech.com.cn/" TargetMode="External"/><Relationship Id="rId9" Type="http://schemas.openxmlformats.org/officeDocument/2006/relationships/hyperlink" Target="http://www.xinli001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K143"/>
  <sheetViews>
    <sheetView zoomScaleNormal="100" workbookViewId="0">
      <selection activeCell="A16" sqref="A16:E16"/>
    </sheetView>
  </sheetViews>
  <sheetFormatPr defaultRowHeight="14" x14ac:dyDescent="0.3"/>
  <cols>
    <col min="1" max="1" width="5.6640625" style="32" customWidth="1"/>
    <col min="2" max="2" width="4.58203125" style="32" customWidth="1"/>
    <col min="3" max="3" width="15.33203125" style="33" customWidth="1"/>
    <col min="4" max="4" width="33.08203125" style="33" customWidth="1"/>
    <col min="5" max="5" width="37.58203125" style="34" customWidth="1"/>
    <col min="6" max="9" width="12.1640625" customWidth="1"/>
    <col min="10" max="10" width="8.9140625" customWidth="1"/>
  </cols>
  <sheetData>
    <row r="1" spans="1:11" s="39" customFormat="1" ht="19.5" customHeight="1" thickTop="1" thickBot="1" x14ac:dyDescent="0.45">
      <c r="A1" s="40" t="s">
        <v>209</v>
      </c>
      <c r="B1" s="40" t="s">
        <v>129</v>
      </c>
      <c r="C1" s="40" t="s">
        <v>210</v>
      </c>
      <c r="D1" s="40" t="s">
        <v>211</v>
      </c>
      <c r="E1" s="41" t="s">
        <v>212</v>
      </c>
      <c r="F1" s="158" t="s">
        <v>349</v>
      </c>
      <c r="G1" s="159"/>
      <c r="H1" s="159"/>
      <c r="I1" s="159"/>
      <c r="J1" s="159"/>
      <c r="K1" s="38"/>
    </row>
    <row r="2" spans="1:11" ht="14" customHeight="1" x14ac:dyDescent="0.3">
      <c r="A2" s="18">
        <v>2017</v>
      </c>
      <c r="B2" s="18">
        <v>23</v>
      </c>
      <c r="C2" s="16" t="s">
        <v>94</v>
      </c>
      <c r="D2" s="16" t="s">
        <v>96</v>
      </c>
      <c r="E2" s="19" t="s">
        <v>100</v>
      </c>
      <c r="F2" s="162" t="s">
        <v>251</v>
      </c>
      <c r="G2" s="162"/>
      <c r="H2" s="162"/>
      <c r="I2" s="162"/>
      <c r="J2" s="162"/>
      <c r="K2" s="17"/>
    </row>
    <row r="3" spans="1:11" x14ac:dyDescent="0.3">
      <c r="A3" s="18">
        <v>2018</v>
      </c>
      <c r="B3" s="18">
        <v>24</v>
      </c>
      <c r="C3" s="16" t="s">
        <v>95</v>
      </c>
      <c r="D3" s="16" t="s">
        <v>109</v>
      </c>
      <c r="E3" s="19" t="s">
        <v>307</v>
      </c>
      <c r="F3" s="162" t="s">
        <v>250</v>
      </c>
      <c r="G3" s="162"/>
      <c r="H3" s="162"/>
      <c r="I3" s="162"/>
      <c r="J3" s="162"/>
      <c r="K3" s="17"/>
    </row>
    <row r="4" spans="1:11" x14ac:dyDescent="0.3">
      <c r="A4" s="18">
        <v>2019</v>
      </c>
      <c r="B4" s="18">
        <v>25</v>
      </c>
      <c r="C4" s="16" t="s">
        <v>261</v>
      </c>
      <c r="D4" s="16" t="s">
        <v>379</v>
      </c>
      <c r="E4" s="19" t="s">
        <v>417</v>
      </c>
      <c r="F4" s="161" t="s">
        <v>230</v>
      </c>
      <c r="G4" s="161"/>
      <c r="H4" s="161"/>
      <c r="I4" s="161"/>
      <c r="J4" s="161"/>
      <c r="K4" s="17"/>
    </row>
    <row r="5" spans="1:11" x14ac:dyDescent="0.3">
      <c r="A5" s="18">
        <v>2020</v>
      </c>
      <c r="B5" s="18">
        <v>26</v>
      </c>
      <c r="C5" s="16"/>
      <c r="D5" s="16"/>
      <c r="E5" s="19"/>
      <c r="F5" s="161" t="s">
        <v>231</v>
      </c>
      <c r="G5" s="161"/>
      <c r="H5" s="161"/>
      <c r="I5" s="161"/>
      <c r="J5" s="161"/>
      <c r="K5" s="17"/>
    </row>
    <row r="6" spans="1:11" x14ac:dyDescent="0.3">
      <c r="A6" s="18">
        <v>2021</v>
      </c>
      <c r="B6" s="18">
        <v>27</v>
      </c>
      <c r="C6" s="16"/>
      <c r="D6" s="16"/>
      <c r="E6" s="19"/>
      <c r="F6" s="160" t="s">
        <v>232</v>
      </c>
      <c r="G6" s="161"/>
      <c r="H6" s="161"/>
      <c r="I6" s="161"/>
      <c r="J6" s="161"/>
      <c r="K6" s="17"/>
    </row>
    <row r="7" spans="1:11" x14ac:dyDescent="0.3">
      <c r="A7" s="18">
        <v>2022</v>
      </c>
      <c r="B7" s="18">
        <v>28</v>
      </c>
      <c r="C7" s="16"/>
      <c r="D7" s="16"/>
      <c r="E7" s="19"/>
      <c r="F7" s="160" t="s">
        <v>233</v>
      </c>
      <c r="G7" s="161"/>
      <c r="H7" s="161"/>
      <c r="I7" s="161"/>
      <c r="J7" s="161"/>
      <c r="K7" s="17"/>
    </row>
    <row r="8" spans="1:11" x14ac:dyDescent="0.3">
      <c r="A8" s="18">
        <v>2023</v>
      </c>
      <c r="B8" s="18">
        <v>29</v>
      </c>
      <c r="C8" s="16"/>
      <c r="D8" s="16"/>
      <c r="E8" s="19"/>
      <c r="F8" s="160" t="s">
        <v>252</v>
      </c>
      <c r="G8" s="161"/>
      <c r="H8" s="161"/>
      <c r="I8" s="161"/>
      <c r="J8" s="161"/>
      <c r="K8" s="17"/>
    </row>
    <row r="9" spans="1:11" ht="14.5" thickBot="1" x14ac:dyDescent="0.35">
      <c r="A9" s="18">
        <v>2024</v>
      </c>
      <c r="B9" s="18">
        <v>30</v>
      </c>
      <c r="C9" s="16" t="s">
        <v>262</v>
      </c>
      <c r="D9" s="16"/>
      <c r="E9" s="19"/>
      <c r="F9" s="162" t="s">
        <v>247</v>
      </c>
      <c r="G9" s="162"/>
      <c r="H9" s="162"/>
      <c r="I9" s="162"/>
      <c r="J9" s="162"/>
      <c r="K9" s="17"/>
    </row>
    <row r="10" spans="1:11" ht="18" thickTop="1" x14ac:dyDescent="0.35">
      <c r="A10" s="179" t="s">
        <v>138</v>
      </c>
      <c r="B10" s="179"/>
      <c r="C10" s="179"/>
      <c r="D10" s="179"/>
      <c r="E10" s="180"/>
      <c r="F10" s="161" t="s">
        <v>234</v>
      </c>
      <c r="G10" s="161"/>
      <c r="H10" s="161"/>
      <c r="I10" s="161"/>
      <c r="J10" s="161"/>
      <c r="K10" s="17"/>
    </row>
    <row r="11" spans="1:11" ht="14.5" customHeight="1" thickBot="1" x14ac:dyDescent="0.35">
      <c r="A11" s="163" t="s">
        <v>110</v>
      </c>
      <c r="B11" s="163"/>
      <c r="C11" s="164"/>
      <c r="D11" s="164"/>
      <c r="E11" s="165"/>
      <c r="F11" s="160" t="s">
        <v>239</v>
      </c>
      <c r="G11" s="161"/>
      <c r="H11" s="161"/>
      <c r="I11" s="161"/>
      <c r="J11" s="161"/>
      <c r="K11" s="17"/>
    </row>
    <row r="12" spans="1:11" ht="15" customHeight="1" thickTop="1" thickBot="1" x14ac:dyDescent="0.35">
      <c r="A12" s="168" t="s">
        <v>131</v>
      </c>
      <c r="B12" s="168"/>
      <c r="C12" s="168"/>
      <c r="D12" s="168"/>
      <c r="E12" s="169"/>
      <c r="F12" s="162" t="s">
        <v>229</v>
      </c>
      <c r="G12" s="162"/>
      <c r="H12" s="162"/>
      <c r="I12" s="162"/>
      <c r="J12" s="162"/>
      <c r="K12" s="17"/>
    </row>
    <row r="13" spans="1:11" ht="15" customHeight="1" thickTop="1" thickBot="1" x14ac:dyDescent="0.35">
      <c r="A13" s="168" t="s">
        <v>130</v>
      </c>
      <c r="B13" s="168"/>
      <c r="C13" s="168"/>
      <c r="D13" s="168"/>
      <c r="E13" s="169"/>
      <c r="F13" s="162" t="s">
        <v>235</v>
      </c>
      <c r="G13" s="162"/>
      <c r="H13" s="162"/>
      <c r="I13" s="162"/>
      <c r="J13" s="162"/>
      <c r="K13" s="17"/>
    </row>
    <row r="14" spans="1:11" ht="15" customHeight="1" thickTop="1" thickBot="1" x14ac:dyDescent="0.35">
      <c r="A14" s="168" t="s">
        <v>113</v>
      </c>
      <c r="B14" s="168"/>
      <c r="C14" s="168"/>
      <c r="D14" s="168"/>
      <c r="E14" s="169"/>
      <c r="F14" s="160" t="s">
        <v>236</v>
      </c>
      <c r="G14" s="161"/>
      <c r="H14" s="161"/>
      <c r="I14" s="161"/>
      <c r="J14" s="161"/>
      <c r="K14" s="17"/>
    </row>
    <row r="15" spans="1:11" ht="15" thickTop="1" thickBot="1" x14ac:dyDescent="0.35">
      <c r="A15" s="171"/>
      <c r="B15" s="171"/>
      <c r="C15" s="171"/>
      <c r="D15" s="171"/>
      <c r="E15" s="172"/>
      <c r="F15" s="160" t="s">
        <v>237</v>
      </c>
      <c r="G15" s="161"/>
      <c r="H15" s="161"/>
      <c r="I15" s="161"/>
      <c r="J15" s="161"/>
      <c r="K15" s="17"/>
    </row>
    <row r="16" spans="1:11" ht="15" thickTop="1" thickBot="1" x14ac:dyDescent="0.35">
      <c r="A16" s="166" t="s">
        <v>195</v>
      </c>
      <c r="B16" s="166"/>
      <c r="C16" s="166"/>
      <c r="D16" s="166"/>
      <c r="E16" s="167"/>
      <c r="F16" s="160" t="s">
        <v>238</v>
      </c>
      <c r="G16" s="161"/>
      <c r="H16" s="161"/>
      <c r="I16" s="161"/>
      <c r="J16" s="161"/>
      <c r="K16" s="17"/>
    </row>
    <row r="17" spans="1:11" ht="15" thickTop="1" thickBot="1" x14ac:dyDescent="0.35">
      <c r="A17" s="152" t="s">
        <v>196</v>
      </c>
      <c r="B17" s="152"/>
      <c r="C17" s="152"/>
      <c r="D17" s="152"/>
      <c r="E17" s="153"/>
      <c r="F17" s="156"/>
      <c r="G17" s="157"/>
      <c r="H17" s="157"/>
      <c r="I17" s="157"/>
      <c r="J17" s="157"/>
      <c r="K17" s="17"/>
    </row>
    <row r="18" spans="1:11" ht="15" thickTop="1" thickBot="1" x14ac:dyDescent="0.35">
      <c r="A18" s="168" t="s">
        <v>197</v>
      </c>
      <c r="B18" s="168"/>
      <c r="C18" s="168"/>
      <c r="D18" s="168"/>
      <c r="E18" s="169"/>
      <c r="F18" s="162" t="s">
        <v>98</v>
      </c>
      <c r="G18" s="162"/>
      <c r="H18" s="162"/>
      <c r="I18" s="162"/>
      <c r="J18" s="162"/>
      <c r="K18" s="17"/>
    </row>
    <row r="19" spans="1:11" ht="15" thickTop="1" thickBot="1" x14ac:dyDescent="0.35">
      <c r="A19" s="166" t="s">
        <v>198</v>
      </c>
      <c r="B19" s="166"/>
      <c r="C19" s="166"/>
      <c r="D19" s="166"/>
      <c r="E19" s="167"/>
      <c r="F19" s="160" t="s">
        <v>102</v>
      </c>
      <c r="G19" s="161"/>
      <c r="H19" s="161"/>
      <c r="I19" s="161"/>
      <c r="J19" s="161"/>
      <c r="K19" s="17"/>
    </row>
    <row r="20" spans="1:11" ht="15" thickTop="1" thickBot="1" x14ac:dyDescent="0.35">
      <c r="A20" s="166"/>
      <c r="B20" s="166"/>
      <c r="C20" s="166"/>
      <c r="D20" s="166"/>
      <c r="E20" s="167"/>
      <c r="F20" s="160" t="s">
        <v>132</v>
      </c>
      <c r="G20" s="161"/>
      <c r="H20" s="161"/>
      <c r="I20" s="161"/>
      <c r="J20" s="161"/>
      <c r="K20" s="17"/>
    </row>
    <row r="21" spans="1:11" ht="15" thickTop="1" thickBot="1" x14ac:dyDescent="0.35">
      <c r="A21" s="166" t="s">
        <v>380</v>
      </c>
      <c r="B21" s="166"/>
      <c r="C21" s="166"/>
      <c r="D21" s="166"/>
      <c r="E21" s="167"/>
      <c r="F21" s="160" t="s">
        <v>97</v>
      </c>
      <c r="G21" s="161"/>
      <c r="H21" s="161"/>
      <c r="I21" s="161"/>
      <c r="J21" s="161"/>
      <c r="K21" s="17"/>
    </row>
    <row r="22" spans="1:11" ht="15" thickTop="1" thickBot="1" x14ac:dyDescent="0.35">
      <c r="A22" s="152" t="s">
        <v>381</v>
      </c>
      <c r="B22" s="152"/>
      <c r="C22" s="152"/>
      <c r="D22" s="152"/>
      <c r="E22" s="153"/>
      <c r="F22" s="173"/>
      <c r="G22" s="174"/>
      <c r="H22" s="174"/>
      <c r="I22" s="174"/>
      <c r="J22" s="174"/>
      <c r="K22" s="17"/>
    </row>
    <row r="23" spans="1:11" ht="15" thickTop="1" thickBot="1" x14ac:dyDescent="0.35">
      <c r="A23" s="152" t="s">
        <v>382</v>
      </c>
      <c r="B23" s="152"/>
      <c r="C23" s="152"/>
      <c r="D23" s="152"/>
      <c r="E23" s="153"/>
      <c r="F23" s="178" t="s">
        <v>350</v>
      </c>
      <c r="G23" s="162"/>
      <c r="H23" s="162"/>
      <c r="I23" s="162"/>
      <c r="J23" s="162"/>
      <c r="K23" s="17"/>
    </row>
    <row r="24" spans="1:11" ht="15" thickTop="1" thickBot="1" x14ac:dyDescent="0.35">
      <c r="A24" s="152"/>
      <c r="B24" s="152"/>
      <c r="C24" s="152"/>
      <c r="D24" s="152"/>
      <c r="E24" s="153"/>
      <c r="F24" s="177" t="s">
        <v>199</v>
      </c>
      <c r="G24" s="160"/>
      <c r="H24" s="160"/>
      <c r="I24" s="160"/>
      <c r="J24" s="160"/>
      <c r="K24" s="17"/>
    </row>
    <row r="25" spans="1:11" ht="15" thickTop="1" thickBot="1" x14ac:dyDescent="0.35">
      <c r="A25" s="166" t="s">
        <v>411</v>
      </c>
      <c r="B25" s="166"/>
      <c r="C25" s="166"/>
      <c r="D25" s="166"/>
      <c r="E25" s="167"/>
      <c r="F25" s="177" t="s">
        <v>135</v>
      </c>
      <c r="G25" s="160"/>
      <c r="H25" s="160"/>
      <c r="I25" s="160"/>
      <c r="J25" s="160"/>
      <c r="K25" s="17"/>
    </row>
    <row r="26" spans="1:11" ht="15" thickTop="1" thickBot="1" x14ac:dyDescent="0.35">
      <c r="A26" s="152" t="s">
        <v>412</v>
      </c>
      <c r="B26" s="152"/>
      <c r="C26" s="152"/>
      <c r="D26" s="152"/>
      <c r="E26" s="153"/>
      <c r="F26" s="177" t="s">
        <v>134</v>
      </c>
      <c r="G26" s="160"/>
      <c r="H26" s="160"/>
      <c r="I26" s="160"/>
      <c r="J26" s="160"/>
      <c r="K26" s="17"/>
    </row>
    <row r="27" spans="1:11" ht="15" thickTop="1" thickBot="1" x14ac:dyDescent="0.35">
      <c r="A27" s="152" t="s">
        <v>413</v>
      </c>
      <c r="B27" s="152"/>
      <c r="C27" s="152"/>
      <c r="D27" s="152"/>
      <c r="E27" s="153"/>
      <c r="F27" s="170" t="s">
        <v>133</v>
      </c>
      <c r="G27" s="161"/>
      <c r="H27" s="161"/>
      <c r="I27" s="161"/>
      <c r="J27" s="161"/>
      <c r="K27" s="17"/>
    </row>
    <row r="28" spans="1:11" ht="15" thickTop="1" thickBot="1" x14ac:dyDescent="0.35">
      <c r="A28" s="152" t="s">
        <v>414</v>
      </c>
      <c r="B28" s="152"/>
      <c r="C28" s="152"/>
      <c r="D28" s="152"/>
      <c r="E28" s="153"/>
      <c r="F28" s="170"/>
      <c r="G28" s="161"/>
      <c r="H28" s="161"/>
      <c r="I28" s="161"/>
      <c r="J28" s="161"/>
    </row>
    <row r="29" spans="1:11" ht="15" thickTop="1" thickBot="1" x14ac:dyDescent="0.35">
      <c r="A29" s="152" t="s">
        <v>415</v>
      </c>
      <c r="B29" s="152"/>
      <c r="C29" s="152"/>
      <c r="D29" s="152"/>
      <c r="E29" s="153"/>
      <c r="F29" s="162" t="s">
        <v>99</v>
      </c>
      <c r="G29" s="162"/>
      <c r="H29" s="162"/>
      <c r="I29" s="162"/>
      <c r="J29" s="162"/>
    </row>
    <row r="30" spans="1:11" ht="15" thickTop="1" thickBot="1" x14ac:dyDescent="0.35">
      <c r="A30" s="152" t="s">
        <v>416</v>
      </c>
      <c r="B30" s="152"/>
      <c r="C30" s="152"/>
      <c r="D30" s="152"/>
      <c r="E30" s="153"/>
      <c r="F30" s="160" t="s">
        <v>103</v>
      </c>
      <c r="G30" s="161"/>
      <c r="H30" s="161"/>
      <c r="I30" s="161"/>
      <c r="J30" s="161"/>
    </row>
    <row r="31" spans="1:11" ht="15" thickTop="1" thickBot="1" x14ac:dyDescent="0.35">
      <c r="A31" s="152"/>
      <c r="B31" s="152"/>
      <c r="C31" s="152"/>
      <c r="D31" s="152"/>
      <c r="E31" s="153"/>
      <c r="F31" s="177" t="s">
        <v>101</v>
      </c>
      <c r="G31" s="160"/>
      <c r="H31" s="160"/>
      <c r="I31" s="160"/>
      <c r="J31" s="160"/>
    </row>
    <row r="32" spans="1:11" ht="15" thickTop="1" thickBot="1" x14ac:dyDescent="0.35">
      <c r="A32" s="152"/>
      <c r="B32" s="152"/>
      <c r="C32" s="152"/>
      <c r="D32" s="152"/>
      <c r="E32" s="153"/>
      <c r="F32" s="177" t="s">
        <v>112</v>
      </c>
      <c r="G32" s="160"/>
      <c r="H32" s="160"/>
      <c r="I32" s="160"/>
      <c r="J32" s="160"/>
    </row>
    <row r="33" spans="1:10" ht="15" thickTop="1" thickBot="1" x14ac:dyDescent="0.35">
      <c r="A33" s="152"/>
      <c r="B33" s="152"/>
      <c r="C33" s="152"/>
      <c r="D33" s="152"/>
      <c r="E33" s="153"/>
      <c r="F33" s="161" t="s">
        <v>136</v>
      </c>
      <c r="G33" s="161"/>
      <c r="H33" s="161"/>
      <c r="I33" s="161"/>
      <c r="J33" s="161"/>
    </row>
    <row r="34" spans="1:10" ht="15" thickTop="1" thickBot="1" x14ac:dyDescent="0.35">
      <c r="A34" s="152"/>
      <c r="B34" s="152"/>
      <c r="C34" s="152"/>
      <c r="D34" s="152"/>
      <c r="E34" s="153"/>
      <c r="F34" s="175"/>
      <c r="G34" s="176"/>
      <c r="H34" s="176"/>
      <c r="I34" s="176"/>
      <c r="J34" s="176"/>
    </row>
    <row r="35" spans="1:10" ht="15" thickTop="1" thickBot="1" x14ac:dyDescent="0.35">
      <c r="A35" s="152"/>
      <c r="B35" s="152"/>
      <c r="C35" s="152"/>
      <c r="D35" s="152"/>
      <c r="E35" s="153"/>
      <c r="F35" s="156"/>
      <c r="G35" s="157"/>
      <c r="H35" s="157"/>
      <c r="I35" s="157"/>
      <c r="J35" s="157"/>
    </row>
    <row r="36" spans="1:10" ht="15" thickTop="1" thickBot="1" x14ac:dyDescent="0.35">
      <c r="A36" s="152"/>
      <c r="B36" s="152"/>
      <c r="C36" s="152"/>
      <c r="D36" s="152"/>
      <c r="E36" s="153"/>
      <c r="F36" s="156"/>
      <c r="G36" s="157"/>
      <c r="H36" s="157"/>
      <c r="I36" s="157"/>
      <c r="J36" s="157"/>
    </row>
    <row r="37" spans="1:10" ht="15" thickTop="1" thickBot="1" x14ac:dyDescent="0.35">
      <c r="A37" s="152"/>
      <c r="B37" s="152"/>
      <c r="C37" s="152"/>
      <c r="D37" s="152"/>
      <c r="E37" s="153"/>
      <c r="F37" s="156"/>
      <c r="G37" s="157"/>
      <c r="H37" s="157"/>
      <c r="I37" s="157"/>
      <c r="J37" s="157"/>
    </row>
    <row r="38" spans="1:10" ht="15" thickTop="1" thickBot="1" x14ac:dyDescent="0.35">
      <c r="A38" s="152"/>
      <c r="B38" s="152"/>
      <c r="C38" s="152"/>
      <c r="D38" s="152"/>
      <c r="E38" s="153"/>
      <c r="F38" s="154"/>
      <c r="G38" s="155"/>
      <c r="H38" s="155"/>
      <c r="I38" s="155"/>
      <c r="J38" s="155"/>
    </row>
    <row r="39" spans="1:10" ht="15" thickTop="1" thickBot="1" x14ac:dyDescent="0.35">
      <c r="A39" s="152"/>
      <c r="B39" s="152"/>
      <c r="C39" s="152"/>
      <c r="D39" s="152"/>
      <c r="E39" s="153"/>
      <c r="F39" s="154"/>
      <c r="G39" s="155"/>
      <c r="H39" s="155"/>
      <c r="I39" s="155"/>
      <c r="J39" s="155"/>
    </row>
    <row r="40" spans="1:10" ht="15" thickTop="1" thickBot="1" x14ac:dyDescent="0.35">
      <c r="A40" s="152"/>
      <c r="B40" s="152"/>
      <c r="C40" s="152"/>
      <c r="D40" s="152"/>
      <c r="E40" s="153"/>
      <c r="F40" s="154"/>
      <c r="G40" s="155"/>
      <c r="H40" s="155"/>
      <c r="I40" s="155"/>
      <c r="J40" s="155"/>
    </row>
    <row r="41" spans="1:10" ht="15" thickTop="1" thickBot="1" x14ac:dyDescent="0.35">
      <c r="A41" s="152"/>
      <c r="B41" s="152"/>
      <c r="C41" s="152"/>
      <c r="D41" s="152"/>
      <c r="E41" s="153"/>
      <c r="F41" s="154"/>
      <c r="G41" s="155"/>
      <c r="H41" s="155"/>
      <c r="I41" s="155"/>
      <c r="J41" s="155"/>
    </row>
    <row r="42" spans="1:10" ht="15" thickTop="1" thickBot="1" x14ac:dyDescent="0.35">
      <c r="A42" s="152"/>
      <c r="B42" s="152"/>
      <c r="C42" s="152"/>
      <c r="D42" s="152"/>
      <c r="E42" s="153"/>
      <c r="F42" s="154"/>
      <c r="G42" s="155"/>
      <c r="H42" s="155"/>
      <c r="I42" s="155"/>
      <c r="J42" s="155"/>
    </row>
    <row r="43" spans="1:10" ht="15" thickTop="1" thickBot="1" x14ac:dyDescent="0.35">
      <c r="A43" s="152"/>
      <c r="B43" s="152"/>
      <c r="C43" s="152"/>
      <c r="D43" s="152"/>
      <c r="E43" s="153"/>
      <c r="F43" s="154"/>
      <c r="G43" s="155"/>
      <c r="H43" s="155"/>
      <c r="I43" s="155"/>
      <c r="J43" s="155"/>
    </row>
    <row r="44" spans="1:10" ht="15" thickTop="1" thickBot="1" x14ac:dyDescent="0.35">
      <c r="A44" s="152"/>
      <c r="B44" s="152"/>
      <c r="C44" s="152"/>
      <c r="D44" s="152"/>
      <c r="E44" s="153"/>
      <c r="F44" s="154"/>
      <c r="G44" s="155"/>
      <c r="H44" s="155"/>
      <c r="I44" s="155"/>
      <c r="J44" s="155"/>
    </row>
    <row r="45" spans="1:10" ht="15" thickTop="1" thickBot="1" x14ac:dyDescent="0.35">
      <c r="A45" s="152"/>
      <c r="B45" s="152"/>
      <c r="C45" s="152"/>
      <c r="D45" s="152"/>
      <c r="E45" s="153"/>
      <c r="F45" s="154"/>
      <c r="G45" s="155"/>
      <c r="H45" s="155"/>
      <c r="I45" s="155"/>
      <c r="J45" s="155"/>
    </row>
    <row r="46" spans="1:10" ht="15" thickTop="1" thickBot="1" x14ac:dyDescent="0.35">
      <c r="A46" s="152"/>
      <c r="B46" s="152"/>
      <c r="C46" s="152"/>
      <c r="D46" s="152"/>
      <c r="E46" s="153"/>
      <c r="F46" s="154"/>
      <c r="G46" s="155"/>
      <c r="H46" s="155"/>
      <c r="I46" s="155"/>
      <c r="J46" s="155"/>
    </row>
    <row r="47" spans="1:10" ht="15" thickTop="1" thickBot="1" x14ac:dyDescent="0.35">
      <c r="A47" s="152"/>
      <c r="B47" s="152"/>
      <c r="C47" s="152"/>
      <c r="D47" s="152"/>
      <c r="E47" s="153"/>
      <c r="F47" s="154"/>
      <c r="G47" s="155"/>
      <c r="H47" s="155"/>
      <c r="I47" s="155"/>
      <c r="J47" s="155"/>
    </row>
    <row r="48" spans="1:10" ht="15" thickTop="1" thickBot="1" x14ac:dyDescent="0.35">
      <c r="A48" s="152"/>
      <c r="B48" s="152"/>
      <c r="C48" s="152"/>
      <c r="D48" s="152"/>
      <c r="E48" s="153"/>
      <c r="F48" s="154"/>
      <c r="G48" s="155"/>
      <c r="H48" s="155"/>
      <c r="I48" s="155"/>
      <c r="J48" s="155"/>
    </row>
    <row r="49" spans="1:10" ht="15" thickTop="1" thickBot="1" x14ac:dyDescent="0.35">
      <c r="A49" s="152"/>
      <c r="B49" s="152"/>
      <c r="C49" s="152"/>
      <c r="D49" s="152"/>
      <c r="E49" s="153"/>
      <c r="F49" s="154"/>
      <c r="G49" s="155"/>
      <c r="H49" s="155"/>
      <c r="I49" s="155"/>
      <c r="J49" s="155"/>
    </row>
    <row r="50" spans="1:10" ht="15" thickTop="1" thickBot="1" x14ac:dyDescent="0.35">
      <c r="A50" s="152"/>
      <c r="B50" s="152"/>
      <c r="C50" s="152"/>
      <c r="D50" s="152"/>
      <c r="E50" s="153"/>
      <c r="F50" s="154"/>
      <c r="G50" s="155"/>
      <c r="H50" s="155"/>
      <c r="I50" s="155"/>
      <c r="J50" s="155"/>
    </row>
    <row r="51" spans="1:10" ht="15" thickTop="1" thickBot="1" x14ac:dyDescent="0.35">
      <c r="A51" s="152"/>
      <c r="B51" s="152"/>
      <c r="C51" s="152"/>
      <c r="D51" s="152"/>
      <c r="E51" s="153"/>
      <c r="F51" s="154"/>
      <c r="G51" s="155"/>
      <c r="H51" s="155"/>
      <c r="I51" s="155"/>
      <c r="J51" s="155"/>
    </row>
    <row r="52" spans="1:10" ht="15" thickTop="1" thickBot="1" x14ac:dyDescent="0.35">
      <c r="A52" s="152"/>
      <c r="B52" s="152"/>
      <c r="C52" s="152"/>
      <c r="D52" s="152"/>
      <c r="E52" s="153"/>
      <c r="F52" s="154"/>
      <c r="G52" s="155"/>
      <c r="H52" s="155"/>
      <c r="I52" s="155"/>
      <c r="J52" s="155"/>
    </row>
    <row r="53" spans="1:10" ht="15" thickTop="1" thickBot="1" x14ac:dyDescent="0.35">
      <c r="A53" s="152"/>
      <c r="B53" s="152"/>
      <c r="C53" s="152"/>
      <c r="D53" s="152"/>
      <c r="E53" s="153"/>
      <c r="F53" s="154"/>
      <c r="G53" s="155"/>
      <c r="H53" s="155"/>
      <c r="I53" s="155"/>
      <c r="J53" s="155"/>
    </row>
    <row r="54" spans="1:10" ht="15" thickTop="1" thickBot="1" x14ac:dyDescent="0.35">
      <c r="A54" s="152"/>
      <c r="B54" s="152"/>
      <c r="C54" s="152"/>
      <c r="D54" s="152"/>
      <c r="E54" s="153"/>
      <c r="F54" s="154"/>
      <c r="G54" s="155"/>
      <c r="H54" s="155"/>
      <c r="I54" s="155"/>
      <c r="J54" s="155"/>
    </row>
    <row r="55" spans="1:10" ht="15" thickTop="1" thickBot="1" x14ac:dyDescent="0.35">
      <c r="A55" s="152"/>
      <c r="B55" s="152"/>
      <c r="C55" s="152"/>
      <c r="D55" s="152"/>
      <c r="E55" s="153"/>
      <c r="F55" s="154"/>
      <c r="G55" s="155"/>
      <c r="H55" s="155"/>
      <c r="I55" s="155"/>
      <c r="J55" s="155"/>
    </row>
    <row r="56" spans="1:10" ht="15" thickTop="1" thickBot="1" x14ac:dyDescent="0.35">
      <c r="A56" s="152"/>
      <c r="B56" s="152"/>
      <c r="C56" s="152"/>
      <c r="D56" s="152"/>
      <c r="E56" s="153"/>
      <c r="F56" s="154"/>
      <c r="G56" s="155"/>
      <c r="H56" s="155"/>
      <c r="I56" s="155"/>
      <c r="J56" s="155"/>
    </row>
    <row r="57" spans="1:10" ht="15" thickTop="1" thickBot="1" x14ac:dyDescent="0.35">
      <c r="A57" s="152"/>
      <c r="B57" s="152"/>
      <c r="C57" s="152"/>
      <c r="D57" s="152"/>
      <c r="E57" s="153"/>
      <c r="F57" s="154"/>
      <c r="G57" s="155"/>
      <c r="H57" s="155"/>
      <c r="I57" s="155"/>
      <c r="J57" s="155"/>
    </row>
    <row r="58" spans="1:10" ht="15" thickTop="1" thickBot="1" x14ac:dyDescent="0.35">
      <c r="A58" s="152"/>
      <c r="B58" s="152"/>
      <c r="C58" s="152"/>
      <c r="D58" s="152"/>
      <c r="E58" s="153"/>
      <c r="F58" s="154"/>
      <c r="G58" s="155"/>
      <c r="H58" s="155"/>
      <c r="I58" s="155"/>
      <c r="J58" s="155"/>
    </row>
    <row r="59" spans="1:10" ht="15" thickTop="1" thickBot="1" x14ac:dyDescent="0.35">
      <c r="A59" s="152"/>
      <c r="B59" s="152"/>
      <c r="C59" s="152"/>
      <c r="D59" s="152"/>
      <c r="E59" s="153"/>
      <c r="F59" s="154"/>
      <c r="G59" s="155"/>
      <c r="H59" s="155"/>
      <c r="I59" s="155"/>
      <c r="J59" s="155"/>
    </row>
    <row r="60" spans="1:10" ht="15" thickTop="1" thickBot="1" x14ac:dyDescent="0.35">
      <c r="A60" s="152"/>
      <c r="B60" s="152"/>
      <c r="C60" s="152"/>
      <c r="D60" s="152"/>
      <c r="E60" s="153"/>
      <c r="F60" s="154"/>
      <c r="G60" s="155"/>
      <c r="H60" s="155"/>
      <c r="I60" s="155"/>
      <c r="J60" s="155"/>
    </row>
    <row r="61" spans="1:10" ht="15" thickTop="1" thickBot="1" x14ac:dyDescent="0.35">
      <c r="A61" s="152"/>
      <c r="B61" s="152"/>
      <c r="C61" s="152"/>
      <c r="D61" s="152"/>
      <c r="E61" s="153"/>
      <c r="F61" s="154"/>
      <c r="G61" s="155"/>
      <c r="H61" s="155"/>
      <c r="I61" s="155"/>
      <c r="J61" s="155"/>
    </row>
    <row r="62" spans="1:10" ht="15" thickTop="1" thickBot="1" x14ac:dyDescent="0.35">
      <c r="A62" s="152"/>
      <c r="B62" s="152"/>
      <c r="C62" s="152"/>
      <c r="D62" s="152"/>
      <c r="E62" s="153"/>
      <c r="F62" s="154"/>
      <c r="G62" s="155"/>
      <c r="H62" s="155"/>
      <c r="I62" s="155"/>
      <c r="J62" s="155"/>
    </row>
    <row r="63" spans="1:10" ht="15" thickTop="1" thickBot="1" x14ac:dyDescent="0.35">
      <c r="A63" s="152"/>
      <c r="B63" s="152"/>
      <c r="C63" s="152"/>
      <c r="D63" s="152"/>
      <c r="E63" s="153"/>
      <c r="F63" s="154"/>
      <c r="G63" s="155"/>
      <c r="H63" s="155"/>
      <c r="I63" s="155"/>
      <c r="J63" s="155"/>
    </row>
    <row r="64" spans="1:10" ht="15" thickTop="1" thickBot="1" x14ac:dyDescent="0.35">
      <c r="A64" s="152"/>
      <c r="B64" s="152"/>
      <c r="C64" s="152"/>
      <c r="D64" s="152"/>
      <c r="E64" s="153"/>
      <c r="F64" s="154"/>
      <c r="G64" s="155"/>
      <c r="H64" s="155"/>
      <c r="I64" s="155"/>
      <c r="J64" s="155"/>
    </row>
    <row r="65" spans="1:10" ht="15" thickTop="1" thickBot="1" x14ac:dyDescent="0.35">
      <c r="A65" s="152"/>
      <c r="B65" s="152"/>
      <c r="C65" s="152"/>
      <c r="D65" s="152"/>
      <c r="E65" s="153"/>
      <c r="F65" s="154"/>
      <c r="G65" s="155"/>
      <c r="H65" s="155"/>
      <c r="I65" s="155"/>
      <c r="J65" s="155"/>
    </row>
    <row r="66" spans="1:10" ht="15" thickTop="1" thickBot="1" x14ac:dyDescent="0.35">
      <c r="A66" s="152"/>
      <c r="B66" s="152"/>
      <c r="C66" s="152"/>
      <c r="D66" s="152"/>
      <c r="E66" s="153"/>
      <c r="F66" s="154"/>
      <c r="G66" s="155"/>
      <c r="H66" s="155"/>
      <c r="I66" s="155"/>
      <c r="J66" s="155"/>
    </row>
    <row r="67" spans="1:10" ht="15" thickTop="1" thickBot="1" x14ac:dyDescent="0.35">
      <c r="A67" s="152"/>
      <c r="B67" s="152"/>
      <c r="C67" s="152"/>
      <c r="D67" s="152"/>
      <c r="E67" s="153"/>
      <c r="F67" s="154"/>
      <c r="G67" s="155"/>
      <c r="H67" s="155"/>
      <c r="I67" s="155"/>
      <c r="J67" s="155"/>
    </row>
    <row r="68" spans="1:10" ht="15" thickTop="1" thickBot="1" x14ac:dyDescent="0.35">
      <c r="A68" s="152"/>
      <c r="B68" s="152"/>
      <c r="C68" s="152"/>
      <c r="D68" s="152"/>
      <c r="E68" s="153"/>
      <c r="F68" s="154"/>
      <c r="G68" s="155"/>
      <c r="H68" s="155"/>
      <c r="I68" s="155"/>
      <c r="J68" s="155"/>
    </row>
    <row r="69" spans="1:10" ht="15" thickTop="1" thickBot="1" x14ac:dyDescent="0.35">
      <c r="A69" s="152"/>
      <c r="B69" s="152"/>
      <c r="C69" s="152"/>
      <c r="D69" s="152"/>
      <c r="E69" s="153"/>
      <c r="F69" s="154"/>
      <c r="G69" s="155"/>
      <c r="H69" s="155"/>
      <c r="I69" s="155"/>
      <c r="J69" s="155"/>
    </row>
    <row r="70" spans="1:10" ht="15" thickTop="1" thickBot="1" x14ac:dyDescent="0.35">
      <c r="A70" s="152"/>
      <c r="B70" s="152"/>
      <c r="C70" s="152"/>
      <c r="D70" s="152"/>
      <c r="E70" s="153"/>
      <c r="F70" s="154"/>
      <c r="G70" s="155"/>
      <c r="H70" s="155"/>
      <c r="I70" s="155"/>
      <c r="J70" s="155"/>
    </row>
    <row r="71" spans="1:10" ht="15" thickTop="1" thickBot="1" x14ac:dyDescent="0.35">
      <c r="A71" s="152"/>
      <c r="B71" s="152"/>
      <c r="C71" s="152"/>
      <c r="D71" s="152"/>
      <c r="E71" s="153"/>
      <c r="F71" s="154"/>
      <c r="G71" s="155"/>
      <c r="H71" s="155"/>
      <c r="I71" s="155"/>
      <c r="J71" s="155"/>
    </row>
    <row r="72" spans="1:10" ht="15" thickTop="1" thickBot="1" x14ac:dyDescent="0.35">
      <c r="A72" s="152"/>
      <c r="B72" s="152"/>
      <c r="C72" s="152"/>
      <c r="D72" s="152"/>
      <c r="E72" s="153"/>
      <c r="F72" s="154"/>
      <c r="G72" s="155"/>
      <c r="H72" s="155"/>
      <c r="I72" s="155"/>
      <c r="J72" s="155"/>
    </row>
    <row r="73" spans="1:10" ht="15" thickTop="1" thickBot="1" x14ac:dyDescent="0.35">
      <c r="A73" s="152"/>
      <c r="B73" s="152"/>
      <c r="C73" s="152"/>
      <c r="D73" s="152"/>
      <c r="E73" s="153"/>
      <c r="F73" s="154"/>
      <c r="G73" s="155"/>
      <c r="H73" s="155"/>
      <c r="I73" s="155"/>
      <c r="J73" s="155"/>
    </row>
    <row r="74" spans="1:10" ht="15" thickTop="1" thickBot="1" x14ac:dyDescent="0.35">
      <c r="A74" s="152"/>
      <c r="B74" s="152"/>
      <c r="C74" s="152"/>
      <c r="D74" s="152"/>
      <c r="E74" s="153"/>
      <c r="F74" s="154"/>
      <c r="G74" s="155"/>
      <c r="H74" s="155"/>
      <c r="I74" s="155"/>
      <c r="J74" s="155"/>
    </row>
    <row r="75" spans="1:10" ht="15" thickTop="1" thickBot="1" x14ac:dyDescent="0.35">
      <c r="A75" s="152"/>
      <c r="B75" s="152"/>
      <c r="C75" s="152"/>
      <c r="D75" s="152"/>
      <c r="E75" s="153"/>
      <c r="F75" s="154"/>
      <c r="G75" s="155"/>
      <c r="H75" s="155"/>
      <c r="I75" s="155"/>
      <c r="J75" s="155"/>
    </row>
    <row r="76" spans="1:10" ht="15" thickTop="1" thickBot="1" x14ac:dyDescent="0.35">
      <c r="A76" s="152"/>
      <c r="B76" s="152"/>
      <c r="C76" s="152"/>
      <c r="D76" s="152"/>
      <c r="E76" s="153"/>
      <c r="F76" s="154"/>
      <c r="G76" s="155"/>
      <c r="H76" s="155"/>
      <c r="I76" s="155"/>
      <c r="J76" s="155"/>
    </row>
    <row r="77" spans="1:10" ht="15" thickTop="1" thickBot="1" x14ac:dyDescent="0.35">
      <c r="A77" s="152"/>
      <c r="B77" s="152"/>
      <c r="C77" s="152"/>
      <c r="D77" s="152"/>
      <c r="E77" s="153"/>
      <c r="F77" s="154"/>
      <c r="G77" s="155"/>
      <c r="H77" s="155"/>
      <c r="I77" s="155"/>
      <c r="J77" s="155"/>
    </row>
    <row r="78" spans="1:10" ht="15" thickTop="1" thickBot="1" x14ac:dyDescent="0.35">
      <c r="A78" s="152"/>
      <c r="B78" s="152"/>
      <c r="C78" s="152"/>
      <c r="D78" s="152"/>
      <c r="E78" s="153"/>
      <c r="F78" s="154"/>
      <c r="G78" s="155"/>
      <c r="H78" s="155"/>
      <c r="I78" s="155"/>
      <c r="J78" s="155"/>
    </row>
    <row r="79" spans="1:10" ht="15" thickTop="1" thickBot="1" x14ac:dyDescent="0.35">
      <c r="A79" s="152"/>
      <c r="B79" s="152"/>
      <c r="C79" s="152"/>
      <c r="D79" s="152"/>
      <c r="E79" s="153"/>
      <c r="F79" s="154"/>
      <c r="G79" s="155"/>
      <c r="H79" s="155"/>
      <c r="I79" s="155"/>
      <c r="J79" s="155"/>
    </row>
    <row r="80" spans="1:10" ht="15" thickTop="1" thickBot="1" x14ac:dyDescent="0.35">
      <c r="A80" s="152"/>
      <c r="B80" s="152"/>
      <c r="C80" s="152"/>
      <c r="D80" s="152"/>
      <c r="E80" s="153"/>
      <c r="F80" s="154"/>
      <c r="G80" s="155"/>
      <c r="H80" s="155"/>
      <c r="I80" s="155"/>
      <c r="J80" s="155"/>
    </row>
    <row r="81" spans="1:10" ht="15" thickTop="1" thickBot="1" x14ac:dyDescent="0.35">
      <c r="A81" s="152"/>
      <c r="B81" s="152"/>
      <c r="C81" s="152"/>
      <c r="D81" s="152"/>
      <c r="E81" s="153"/>
      <c r="F81" s="154"/>
      <c r="G81" s="155"/>
      <c r="H81" s="155"/>
      <c r="I81" s="155"/>
      <c r="J81" s="155"/>
    </row>
    <row r="82" spans="1:10" ht="15" thickTop="1" thickBot="1" x14ac:dyDescent="0.35">
      <c r="A82" s="152"/>
      <c r="B82" s="152"/>
      <c r="C82" s="152"/>
      <c r="D82" s="152"/>
      <c r="E82" s="153"/>
      <c r="F82" s="154"/>
      <c r="G82" s="155"/>
      <c r="H82" s="155"/>
      <c r="I82" s="155"/>
      <c r="J82" s="155"/>
    </row>
    <row r="83" spans="1:10" ht="15" thickTop="1" thickBot="1" x14ac:dyDescent="0.35">
      <c r="A83" s="152"/>
      <c r="B83" s="152"/>
      <c r="C83" s="152"/>
      <c r="D83" s="152"/>
      <c r="E83" s="153"/>
      <c r="F83" s="154"/>
      <c r="G83" s="155"/>
      <c r="H83" s="155"/>
      <c r="I83" s="155"/>
      <c r="J83" s="155"/>
    </row>
    <row r="84" spans="1:10" ht="15" thickTop="1" thickBot="1" x14ac:dyDescent="0.35">
      <c r="A84" s="152"/>
      <c r="B84" s="152"/>
      <c r="C84" s="152"/>
      <c r="D84" s="152"/>
      <c r="E84" s="153"/>
      <c r="F84" s="154"/>
      <c r="G84" s="155"/>
      <c r="H84" s="155"/>
      <c r="I84" s="155"/>
      <c r="J84" s="155"/>
    </row>
    <row r="85" spans="1:10" ht="15" thickTop="1" thickBot="1" x14ac:dyDescent="0.35">
      <c r="A85" s="152"/>
      <c r="B85" s="152"/>
      <c r="C85" s="152"/>
      <c r="D85" s="152"/>
      <c r="E85" s="153"/>
      <c r="F85" s="154"/>
      <c r="G85" s="155"/>
      <c r="H85" s="155"/>
      <c r="I85" s="155"/>
      <c r="J85" s="155"/>
    </row>
    <row r="86" spans="1:10" ht="15" thickTop="1" thickBot="1" x14ac:dyDescent="0.35">
      <c r="A86" s="152"/>
      <c r="B86" s="152"/>
      <c r="C86" s="152"/>
      <c r="D86" s="152"/>
      <c r="E86" s="153"/>
      <c r="F86" s="154"/>
      <c r="G86" s="155"/>
      <c r="H86" s="155"/>
      <c r="I86" s="155"/>
      <c r="J86" s="155"/>
    </row>
    <row r="87" spans="1:10" ht="15" thickTop="1" thickBot="1" x14ac:dyDescent="0.35">
      <c r="A87" s="152"/>
      <c r="B87" s="152"/>
      <c r="C87" s="152"/>
      <c r="D87" s="152"/>
      <c r="E87" s="153"/>
      <c r="F87" s="154"/>
      <c r="G87" s="155"/>
      <c r="H87" s="155"/>
      <c r="I87" s="155"/>
      <c r="J87" s="155"/>
    </row>
    <row r="88" spans="1:10" ht="15" thickTop="1" thickBot="1" x14ac:dyDescent="0.35">
      <c r="A88" s="152"/>
      <c r="B88" s="152"/>
      <c r="C88" s="152"/>
      <c r="D88" s="152"/>
      <c r="E88" s="153"/>
      <c r="F88" s="154"/>
      <c r="G88" s="155"/>
      <c r="H88" s="155"/>
      <c r="I88" s="155"/>
      <c r="J88" s="155"/>
    </row>
    <row r="89" spans="1:10" ht="15" thickTop="1" thickBot="1" x14ac:dyDescent="0.35">
      <c r="A89" s="152"/>
      <c r="B89" s="152"/>
      <c r="C89" s="152"/>
      <c r="D89" s="152"/>
      <c r="E89" s="153"/>
      <c r="F89" s="154"/>
      <c r="G89" s="155"/>
      <c r="H89" s="155"/>
      <c r="I89" s="155"/>
      <c r="J89" s="155"/>
    </row>
    <row r="90" spans="1:10" ht="15" thickTop="1" thickBot="1" x14ac:dyDescent="0.35">
      <c r="A90" s="152"/>
      <c r="B90" s="152"/>
      <c r="C90" s="152"/>
      <c r="D90" s="152"/>
      <c r="E90" s="153"/>
      <c r="F90" s="154"/>
      <c r="G90" s="155"/>
      <c r="H90" s="155"/>
      <c r="I90" s="155"/>
      <c r="J90" s="155"/>
    </row>
    <row r="91" spans="1:10" ht="15" thickTop="1" thickBot="1" x14ac:dyDescent="0.35">
      <c r="A91" s="152"/>
      <c r="B91" s="152"/>
      <c r="C91" s="152"/>
      <c r="D91" s="152"/>
      <c r="E91" s="153"/>
      <c r="F91" s="154"/>
      <c r="G91" s="155"/>
      <c r="H91" s="155"/>
      <c r="I91" s="155"/>
      <c r="J91" s="155"/>
    </row>
    <row r="92" spans="1:10" ht="15" thickTop="1" thickBot="1" x14ac:dyDescent="0.35">
      <c r="A92" s="152"/>
      <c r="B92" s="152"/>
      <c r="C92" s="152"/>
      <c r="D92" s="152"/>
      <c r="E92" s="153"/>
      <c r="F92" s="154"/>
      <c r="G92" s="155"/>
      <c r="H92" s="155"/>
      <c r="I92" s="155"/>
      <c r="J92" s="155"/>
    </row>
    <row r="93" spans="1:10" ht="15" thickTop="1" thickBot="1" x14ac:dyDescent="0.35">
      <c r="A93" s="152"/>
      <c r="B93" s="152"/>
      <c r="C93" s="152"/>
      <c r="D93" s="152"/>
      <c r="E93" s="153"/>
      <c r="F93" s="154"/>
      <c r="G93" s="155"/>
      <c r="H93" s="155"/>
      <c r="I93" s="155"/>
      <c r="J93" s="155"/>
    </row>
    <row r="94" spans="1:10" ht="15" thickTop="1" thickBot="1" x14ac:dyDescent="0.35">
      <c r="A94" s="152"/>
      <c r="B94" s="152"/>
      <c r="C94" s="152"/>
      <c r="D94" s="152"/>
      <c r="E94" s="153"/>
      <c r="F94" s="154"/>
      <c r="G94" s="155"/>
      <c r="H94" s="155"/>
      <c r="I94" s="155"/>
      <c r="J94" s="155"/>
    </row>
    <row r="95" spans="1:10" ht="15" thickTop="1" thickBot="1" x14ac:dyDescent="0.35">
      <c r="A95" s="152"/>
      <c r="B95" s="152"/>
      <c r="C95" s="152"/>
      <c r="D95" s="152"/>
      <c r="E95" s="153"/>
      <c r="F95" s="154"/>
      <c r="G95" s="155"/>
      <c r="H95" s="155"/>
      <c r="I95" s="155"/>
      <c r="J95" s="155"/>
    </row>
    <row r="96" spans="1:10" ht="15" thickTop="1" thickBot="1" x14ac:dyDescent="0.35">
      <c r="A96" s="152"/>
      <c r="B96" s="152"/>
      <c r="C96" s="152"/>
      <c r="D96" s="152"/>
      <c r="E96" s="153"/>
      <c r="F96" s="154"/>
      <c r="G96" s="155"/>
      <c r="H96" s="155"/>
      <c r="I96" s="155"/>
      <c r="J96" s="155"/>
    </row>
    <row r="97" spans="1:10" ht="15" thickTop="1" thickBot="1" x14ac:dyDescent="0.35">
      <c r="A97" s="152"/>
      <c r="B97" s="152"/>
      <c r="C97" s="152"/>
      <c r="D97" s="152"/>
      <c r="E97" s="153"/>
      <c r="F97" s="154"/>
      <c r="G97" s="155"/>
      <c r="H97" s="155"/>
      <c r="I97" s="155"/>
      <c r="J97" s="155"/>
    </row>
    <row r="98" spans="1:10" ht="15" thickTop="1" thickBot="1" x14ac:dyDescent="0.35">
      <c r="A98" s="152"/>
      <c r="B98" s="152"/>
      <c r="C98" s="152"/>
      <c r="D98" s="152"/>
      <c r="E98" s="153"/>
      <c r="F98" s="154"/>
      <c r="G98" s="155"/>
      <c r="H98" s="155"/>
      <c r="I98" s="155"/>
      <c r="J98" s="155"/>
    </row>
    <row r="99" spans="1:10" ht="15" thickTop="1" thickBot="1" x14ac:dyDescent="0.35">
      <c r="A99" s="152"/>
      <c r="B99" s="152"/>
      <c r="C99" s="152"/>
      <c r="D99" s="152"/>
      <c r="E99" s="153"/>
      <c r="F99" s="154"/>
      <c r="G99" s="155"/>
      <c r="H99" s="155"/>
      <c r="I99" s="155"/>
      <c r="J99" s="155"/>
    </row>
    <row r="100" spans="1:10" ht="15" thickTop="1" thickBot="1" x14ac:dyDescent="0.35">
      <c r="A100" s="152"/>
      <c r="B100" s="152"/>
      <c r="C100" s="152"/>
      <c r="D100" s="152"/>
      <c r="E100" s="153"/>
      <c r="F100" s="154"/>
      <c r="G100" s="155"/>
      <c r="H100" s="155"/>
      <c r="I100" s="155"/>
      <c r="J100" s="155"/>
    </row>
    <row r="101" spans="1:10" ht="15" thickTop="1" thickBot="1" x14ac:dyDescent="0.35">
      <c r="A101" s="152"/>
      <c r="B101" s="152"/>
      <c r="C101" s="152"/>
      <c r="D101" s="152"/>
      <c r="E101" s="153"/>
      <c r="F101" s="154"/>
      <c r="G101" s="155"/>
      <c r="H101" s="155"/>
      <c r="I101" s="155"/>
      <c r="J101" s="155"/>
    </row>
    <row r="102" spans="1:10" ht="15" thickTop="1" thickBot="1" x14ac:dyDescent="0.35">
      <c r="A102" s="152"/>
      <c r="B102" s="152"/>
      <c r="C102" s="152"/>
      <c r="D102" s="152"/>
      <c r="E102" s="153"/>
      <c r="F102" s="154"/>
      <c r="G102" s="155"/>
      <c r="H102" s="155"/>
      <c r="I102" s="155"/>
      <c r="J102" s="155"/>
    </row>
    <row r="103" spans="1:10" ht="15" thickTop="1" thickBot="1" x14ac:dyDescent="0.35">
      <c r="A103" s="152"/>
      <c r="B103" s="152"/>
      <c r="C103" s="152"/>
      <c r="D103" s="152"/>
      <c r="E103" s="153"/>
      <c r="F103" s="154"/>
      <c r="G103" s="155"/>
      <c r="H103" s="155"/>
      <c r="I103" s="155"/>
      <c r="J103" s="155"/>
    </row>
    <row r="104" spans="1:10" ht="15" thickTop="1" thickBot="1" x14ac:dyDescent="0.35">
      <c r="A104" s="152"/>
      <c r="B104" s="152"/>
      <c r="C104" s="152"/>
      <c r="D104" s="152"/>
      <c r="E104" s="153"/>
      <c r="F104" s="154"/>
      <c r="G104" s="155"/>
      <c r="H104" s="155"/>
      <c r="I104" s="155"/>
      <c r="J104" s="155"/>
    </row>
    <row r="105" spans="1:10" ht="15" thickTop="1" thickBot="1" x14ac:dyDescent="0.35">
      <c r="A105" s="152"/>
      <c r="B105" s="152"/>
      <c r="C105" s="152"/>
      <c r="D105" s="152"/>
      <c r="E105" s="153"/>
      <c r="F105" s="154"/>
      <c r="G105" s="155"/>
      <c r="H105" s="155"/>
      <c r="I105" s="155"/>
      <c r="J105" s="155"/>
    </row>
    <row r="106" spans="1:10" ht="15" thickTop="1" thickBot="1" x14ac:dyDescent="0.35">
      <c r="A106" s="152"/>
      <c r="B106" s="152"/>
      <c r="C106" s="152"/>
      <c r="D106" s="152"/>
      <c r="E106" s="153"/>
      <c r="F106" s="154"/>
      <c r="G106" s="155"/>
      <c r="H106" s="155"/>
      <c r="I106" s="155"/>
      <c r="J106" s="155"/>
    </row>
    <row r="107" spans="1:10" ht="15" thickTop="1" thickBot="1" x14ac:dyDescent="0.35">
      <c r="A107" s="152"/>
      <c r="B107" s="152"/>
      <c r="C107" s="152"/>
      <c r="D107" s="152"/>
      <c r="E107" s="153"/>
      <c r="F107" s="154"/>
      <c r="G107" s="155"/>
      <c r="H107" s="155"/>
      <c r="I107" s="155"/>
      <c r="J107" s="155"/>
    </row>
    <row r="108" spans="1:10" ht="15" thickTop="1" thickBot="1" x14ac:dyDescent="0.35">
      <c r="A108" s="152"/>
      <c r="B108" s="152"/>
      <c r="C108" s="152"/>
      <c r="D108" s="152"/>
      <c r="E108" s="153"/>
      <c r="F108" s="154"/>
      <c r="G108" s="155"/>
      <c r="H108" s="155"/>
      <c r="I108" s="155"/>
      <c r="J108" s="155"/>
    </row>
    <row r="109" spans="1:10" ht="15" thickTop="1" thickBot="1" x14ac:dyDescent="0.35">
      <c r="A109" s="152"/>
      <c r="B109" s="152"/>
      <c r="C109" s="152"/>
      <c r="D109" s="152"/>
      <c r="E109" s="153"/>
      <c r="F109" s="154"/>
      <c r="G109" s="155"/>
      <c r="H109" s="155"/>
      <c r="I109" s="155"/>
      <c r="J109" s="155"/>
    </row>
    <row r="110" spans="1:10" ht="15" thickTop="1" thickBot="1" x14ac:dyDescent="0.35">
      <c r="A110" s="152"/>
      <c r="B110" s="152"/>
      <c r="C110" s="152"/>
      <c r="D110" s="152"/>
      <c r="E110" s="153"/>
      <c r="F110" s="154"/>
      <c r="G110" s="155"/>
      <c r="H110" s="155"/>
      <c r="I110" s="155"/>
      <c r="J110" s="155"/>
    </row>
    <row r="111" spans="1:10" ht="15" thickTop="1" thickBot="1" x14ac:dyDescent="0.35">
      <c r="A111" s="152"/>
      <c r="B111" s="152"/>
      <c r="C111" s="152"/>
      <c r="D111" s="152"/>
      <c r="E111" s="153"/>
      <c r="F111" s="154"/>
      <c r="G111" s="155"/>
      <c r="H111" s="155"/>
      <c r="I111" s="155"/>
      <c r="J111" s="155"/>
    </row>
    <row r="112" spans="1:10" ht="15" thickTop="1" thickBot="1" x14ac:dyDescent="0.35">
      <c r="A112" s="152"/>
      <c r="B112" s="152"/>
      <c r="C112" s="152"/>
      <c r="D112" s="152"/>
      <c r="E112" s="153"/>
      <c r="F112" s="154"/>
      <c r="G112" s="155"/>
      <c r="H112" s="155"/>
      <c r="I112" s="155"/>
      <c r="J112" s="155"/>
    </row>
    <row r="113" spans="1:10" ht="15" thickTop="1" thickBot="1" x14ac:dyDescent="0.35">
      <c r="A113" s="152"/>
      <c r="B113" s="152"/>
      <c r="C113" s="152"/>
      <c r="D113" s="152"/>
      <c r="E113" s="153"/>
      <c r="F113" s="154"/>
      <c r="G113" s="155"/>
      <c r="H113" s="155"/>
      <c r="I113" s="155"/>
      <c r="J113" s="155"/>
    </row>
    <row r="114" spans="1:10" ht="15" thickTop="1" thickBot="1" x14ac:dyDescent="0.35">
      <c r="A114" s="152"/>
      <c r="B114" s="152"/>
      <c r="C114" s="152"/>
      <c r="D114" s="152"/>
      <c r="E114" s="153"/>
      <c r="F114" s="154"/>
      <c r="G114" s="155"/>
      <c r="H114" s="155"/>
      <c r="I114" s="155"/>
      <c r="J114" s="155"/>
    </row>
    <row r="115" spans="1:10" ht="15" thickTop="1" thickBot="1" x14ac:dyDescent="0.35">
      <c r="A115" s="152"/>
      <c r="B115" s="152"/>
      <c r="C115" s="152"/>
      <c r="D115" s="152"/>
      <c r="E115" s="153"/>
      <c r="F115" s="154"/>
      <c r="G115" s="155"/>
      <c r="H115" s="155"/>
      <c r="I115" s="155"/>
      <c r="J115" s="155"/>
    </row>
    <row r="116" spans="1:10" ht="15" thickTop="1" thickBot="1" x14ac:dyDescent="0.35">
      <c r="A116" s="152"/>
      <c r="B116" s="152"/>
      <c r="C116" s="152"/>
      <c r="D116" s="152"/>
      <c r="E116" s="153"/>
      <c r="F116" s="154"/>
      <c r="G116" s="155"/>
      <c r="H116" s="155"/>
      <c r="I116" s="155"/>
      <c r="J116" s="155"/>
    </row>
    <row r="117" spans="1:10" ht="15" thickTop="1" thickBot="1" x14ac:dyDescent="0.35">
      <c r="A117" s="152"/>
      <c r="B117" s="152"/>
      <c r="C117" s="152"/>
      <c r="D117" s="152"/>
      <c r="E117" s="153"/>
      <c r="F117" s="154"/>
      <c r="G117" s="155"/>
      <c r="H117" s="155"/>
      <c r="I117" s="155"/>
      <c r="J117" s="155"/>
    </row>
    <row r="118" spans="1:10" ht="15" thickTop="1" thickBot="1" x14ac:dyDescent="0.35">
      <c r="A118" s="152"/>
      <c r="B118" s="152"/>
      <c r="C118" s="152"/>
      <c r="D118" s="152"/>
      <c r="E118" s="153"/>
      <c r="F118" s="154"/>
      <c r="G118" s="155"/>
      <c r="H118" s="155"/>
      <c r="I118" s="155"/>
      <c r="J118" s="155"/>
    </row>
    <row r="119" spans="1:10" ht="15" thickTop="1" thickBot="1" x14ac:dyDescent="0.35">
      <c r="A119" s="152"/>
      <c r="B119" s="152"/>
      <c r="C119" s="152"/>
      <c r="D119" s="152"/>
      <c r="E119" s="153"/>
      <c r="F119" s="154"/>
      <c r="G119" s="155"/>
      <c r="H119" s="155"/>
      <c r="I119" s="155"/>
      <c r="J119" s="155"/>
    </row>
    <row r="120" spans="1:10" ht="15" thickTop="1" thickBot="1" x14ac:dyDescent="0.35">
      <c r="A120" s="152"/>
      <c r="B120" s="152"/>
      <c r="C120" s="152"/>
      <c r="D120" s="152"/>
      <c r="E120" s="153"/>
      <c r="F120" s="154"/>
      <c r="G120" s="155"/>
      <c r="H120" s="155"/>
      <c r="I120" s="155"/>
      <c r="J120" s="155"/>
    </row>
    <row r="121" spans="1:10" ht="15" thickTop="1" thickBot="1" x14ac:dyDescent="0.35">
      <c r="A121" s="152"/>
      <c r="B121" s="152"/>
      <c r="C121" s="152"/>
      <c r="D121" s="152"/>
      <c r="E121" s="153"/>
      <c r="F121" s="154"/>
      <c r="G121" s="155"/>
      <c r="H121" s="155"/>
      <c r="I121" s="155"/>
      <c r="J121" s="155"/>
    </row>
    <row r="122" spans="1:10" ht="15" thickTop="1" thickBot="1" x14ac:dyDescent="0.35">
      <c r="A122" s="152"/>
      <c r="B122" s="152"/>
      <c r="C122" s="152"/>
      <c r="D122" s="152"/>
      <c r="E122" s="153"/>
      <c r="F122" s="154"/>
      <c r="G122" s="155"/>
      <c r="H122" s="155"/>
      <c r="I122" s="155"/>
      <c r="J122" s="155"/>
    </row>
    <row r="123" spans="1:10" ht="15" thickTop="1" thickBot="1" x14ac:dyDescent="0.35">
      <c r="A123" s="152"/>
      <c r="B123" s="152"/>
      <c r="C123" s="152"/>
      <c r="D123" s="152"/>
      <c r="E123" s="153"/>
      <c r="F123" s="154"/>
      <c r="G123" s="155"/>
      <c r="H123" s="155"/>
      <c r="I123" s="155"/>
      <c r="J123" s="155"/>
    </row>
    <row r="124" spans="1:10" ht="15" thickTop="1" thickBot="1" x14ac:dyDescent="0.35">
      <c r="A124" s="152"/>
      <c r="B124" s="152"/>
      <c r="C124" s="152"/>
      <c r="D124" s="152"/>
      <c r="E124" s="153"/>
      <c r="F124" s="154"/>
      <c r="G124" s="155"/>
      <c r="H124" s="155"/>
      <c r="I124" s="155"/>
      <c r="J124" s="155"/>
    </row>
    <row r="125" spans="1:10" ht="15" thickTop="1" thickBot="1" x14ac:dyDescent="0.35">
      <c r="A125" s="152"/>
      <c r="B125" s="152"/>
      <c r="C125" s="152"/>
      <c r="D125" s="152"/>
      <c r="E125" s="153"/>
      <c r="F125" s="154"/>
      <c r="G125" s="155"/>
      <c r="H125" s="155"/>
      <c r="I125" s="155"/>
      <c r="J125" s="155"/>
    </row>
    <row r="126" spans="1:10" ht="15" thickTop="1" thickBot="1" x14ac:dyDescent="0.35">
      <c r="A126" s="152"/>
      <c r="B126" s="152"/>
      <c r="C126" s="152"/>
      <c r="D126" s="152"/>
      <c r="E126" s="153"/>
      <c r="F126" s="154"/>
      <c r="G126" s="155"/>
      <c r="H126" s="155"/>
      <c r="I126" s="155"/>
      <c r="J126" s="155"/>
    </row>
    <row r="127" spans="1:10" ht="15" thickTop="1" thickBot="1" x14ac:dyDescent="0.35">
      <c r="A127" s="152"/>
      <c r="B127" s="152"/>
      <c r="C127" s="152"/>
      <c r="D127" s="152"/>
      <c r="E127" s="153"/>
      <c r="F127" s="154"/>
      <c r="G127" s="155"/>
      <c r="H127" s="155"/>
      <c r="I127" s="155"/>
      <c r="J127" s="155"/>
    </row>
    <row r="128" spans="1:10" ht="15" thickTop="1" thickBot="1" x14ac:dyDescent="0.35">
      <c r="A128" s="152"/>
      <c r="B128" s="152"/>
      <c r="C128" s="152"/>
      <c r="D128" s="152"/>
      <c r="E128" s="153"/>
      <c r="F128" s="154"/>
      <c r="G128" s="155"/>
      <c r="H128" s="155"/>
      <c r="I128" s="155"/>
      <c r="J128" s="155"/>
    </row>
    <row r="129" spans="1:10" ht="15" thickTop="1" thickBot="1" x14ac:dyDescent="0.35">
      <c r="A129" s="152"/>
      <c r="B129" s="152"/>
      <c r="C129" s="152"/>
      <c r="D129" s="152"/>
      <c r="E129" s="153"/>
      <c r="F129" s="154"/>
      <c r="G129" s="155"/>
      <c r="H129" s="155"/>
      <c r="I129" s="155"/>
      <c r="J129" s="155"/>
    </row>
    <row r="130" spans="1:10" ht="15" thickTop="1" thickBot="1" x14ac:dyDescent="0.35">
      <c r="A130" s="152"/>
      <c r="B130" s="152"/>
      <c r="C130" s="152"/>
      <c r="D130" s="152"/>
      <c r="E130" s="153"/>
      <c r="F130" s="154"/>
      <c r="G130" s="155"/>
      <c r="H130" s="155"/>
      <c r="I130" s="155"/>
      <c r="J130" s="155"/>
    </row>
    <row r="131" spans="1:10" ht="15" thickTop="1" thickBot="1" x14ac:dyDescent="0.35">
      <c r="A131" s="152"/>
      <c r="B131" s="152"/>
      <c r="C131" s="152"/>
      <c r="D131" s="152"/>
      <c r="E131" s="153"/>
      <c r="F131" s="154"/>
      <c r="G131" s="155"/>
      <c r="H131" s="155"/>
      <c r="I131" s="155"/>
      <c r="J131" s="155"/>
    </row>
    <row r="132" spans="1:10" ht="15" thickTop="1" thickBot="1" x14ac:dyDescent="0.35">
      <c r="A132" s="152"/>
      <c r="B132" s="152"/>
      <c r="C132" s="152"/>
      <c r="D132" s="152"/>
      <c r="E132" s="153"/>
      <c r="F132" s="154"/>
      <c r="G132" s="155"/>
      <c r="H132" s="155"/>
      <c r="I132" s="155"/>
      <c r="J132" s="155"/>
    </row>
    <row r="133" spans="1:10" ht="15" thickTop="1" thickBot="1" x14ac:dyDescent="0.35">
      <c r="A133" s="152"/>
      <c r="B133" s="152"/>
      <c r="C133" s="152"/>
      <c r="D133" s="152"/>
      <c r="E133" s="153"/>
      <c r="F133" s="154"/>
      <c r="G133" s="155"/>
      <c r="H133" s="155"/>
      <c r="I133" s="155"/>
      <c r="J133" s="155"/>
    </row>
    <row r="134" spans="1:10" ht="15" thickTop="1" thickBot="1" x14ac:dyDescent="0.35">
      <c r="A134" s="152"/>
      <c r="B134" s="152"/>
      <c r="C134" s="152"/>
      <c r="D134" s="152"/>
      <c r="E134" s="153"/>
      <c r="F134" s="154"/>
      <c r="G134" s="155"/>
      <c r="H134" s="155"/>
      <c r="I134" s="155"/>
      <c r="J134" s="155"/>
    </row>
    <row r="135" spans="1:10" ht="15" thickTop="1" thickBot="1" x14ac:dyDescent="0.35">
      <c r="A135" s="152"/>
      <c r="B135" s="152"/>
      <c r="C135" s="152"/>
      <c r="D135" s="152"/>
      <c r="E135" s="153"/>
      <c r="F135" s="154"/>
      <c r="G135" s="155"/>
      <c r="H135" s="155"/>
      <c r="I135" s="155"/>
      <c r="J135" s="155"/>
    </row>
    <row r="136" spans="1:10" ht="15" thickTop="1" thickBot="1" x14ac:dyDescent="0.35">
      <c r="A136" s="152"/>
      <c r="B136" s="152"/>
      <c r="C136" s="152"/>
      <c r="D136" s="152"/>
      <c r="E136" s="153"/>
      <c r="F136" s="154"/>
      <c r="G136" s="155"/>
      <c r="H136" s="155"/>
      <c r="I136" s="155"/>
      <c r="J136" s="155"/>
    </row>
    <row r="137" spans="1:10" ht="15" thickTop="1" thickBot="1" x14ac:dyDescent="0.35">
      <c r="A137" s="152"/>
      <c r="B137" s="152"/>
      <c r="C137" s="152"/>
      <c r="D137" s="152"/>
      <c r="E137" s="153"/>
      <c r="F137" s="154"/>
      <c r="G137" s="155"/>
      <c r="H137" s="155"/>
      <c r="I137" s="155"/>
      <c r="J137" s="155"/>
    </row>
    <row r="138" spans="1:10" ht="15" thickTop="1" thickBot="1" x14ac:dyDescent="0.35">
      <c r="A138" s="152"/>
      <c r="B138" s="152"/>
      <c r="C138" s="152"/>
      <c r="D138" s="152"/>
      <c r="E138" s="153"/>
      <c r="F138" s="154"/>
      <c r="G138" s="155"/>
      <c r="H138" s="155"/>
      <c r="I138" s="155"/>
      <c r="J138" s="155"/>
    </row>
    <row r="139" spans="1:10" ht="15" thickTop="1" thickBot="1" x14ac:dyDescent="0.35">
      <c r="A139" s="152"/>
      <c r="B139" s="152"/>
      <c r="C139" s="152"/>
      <c r="D139" s="152"/>
      <c r="E139" s="153"/>
      <c r="F139" s="154"/>
      <c r="G139" s="155"/>
      <c r="H139" s="155"/>
      <c r="I139" s="155"/>
      <c r="J139" s="155"/>
    </row>
    <row r="140" spans="1:10" ht="15" thickTop="1" thickBot="1" x14ac:dyDescent="0.35">
      <c r="A140" s="152"/>
      <c r="B140" s="152"/>
      <c r="C140" s="152"/>
      <c r="D140" s="152"/>
      <c r="E140" s="153"/>
      <c r="F140" s="154"/>
      <c r="G140" s="155"/>
      <c r="H140" s="155"/>
      <c r="I140" s="155"/>
      <c r="J140" s="155"/>
    </row>
    <row r="141" spans="1:10" ht="15" thickTop="1" thickBot="1" x14ac:dyDescent="0.35">
      <c r="A141" s="152"/>
      <c r="B141" s="152"/>
      <c r="C141" s="152"/>
      <c r="D141" s="152"/>
      <c r="E141" s="153"/>
      <c r="F141" s="154"/>
      <c r="G141" s="155"/>
      <c r="H141" s="155"/>
      <c r="I141" s="155"/>
      <c r="J141" s="155"/>
    </row>
    <row r="142" spans="1:10" ht="15" thickTop="1" thickBot="1" x14ac:dyDescent="0.35">
      <c r="A142" s="152"/>
      <c r="B142" s="152"/>
      <c r="C142" s="152"/>
      <c r="D142" s="152"/>
      <c r="E142" s="153"/>
      <c r="F142" s="154"/>
      <c r="G142" s="155"/>
      <c r="H142" s="155"/>
      <c r="I142" s="155"/>
      <c r="J142" s="155"/>
    </row>
    <row r="143" spans="1:10" ht="14.5" thickTop="1" x14ac:dyDescent="0.3"/>
  </sheetData>
  <mergeCells count="275">
    <mergeCell ref="F138:J138"/>
    <mergeCell ref="F139:J139"/>
    <mergeCell ref="F140:J140"/>
    <mergeCell ref="F141:J141"/>
    <mergeCell ref="F142:J142"/>
    <mergeCell ref="F133:J133"/>
    <mergeCell ref="F134:J134"/>
    <mergeCell ref="F135:J135"/>
    <mergeCell ref="F136:J136"/>
    <mergeCell ref="F137:J137"/>
    <mergeCell ref="F128:J128"/>
    <mergeCell ref="F129:J129"/>
    <mergeCell ref="F130:J130"/>
    <mergeCell ref="F131:J131"/>
    <mergeCell ref="F132:J132"/>
    <mergeCell ref="F123:J123"/>
    <mergeCell ref="F124:J124"/>
    <mergeCell ref="F125:J125"/>
    <mergeCell ref="F126:J126"/>
    <mergeCell ref="F127:J127"/>
    <mergeCell ref="F118:J118"/>
    <mergeCell ref="F119:J119"/>
    <mergeCell ref="F120:J120"/>
    <mergeCell ref="F121:J121"/>
    <mergeCell ref="F122:J122"/>
    <mergeCell ref="F113:J113"/>
    <mergeCell ref="F114:J114"/>
    <mergeCell ref="F115:J115"/>
    <mergeCell ref="F116:J116"/>
    <mergeCell ref="F117:J117"/>
    <mergeCell ref="F108:J108"/>
    <mergeCell ref="F109:J109"/>
    <mergeCell ref="F110:J110"/>
    <mergeCell ref="F111:J111"/>
    <mergeCell ref="F112:J112"/>
    <mergeCell ref="F103:J103"/>
    <mergeCell ref="F104:J104"/>
    <mergeCell ref="F105:J105"/>
    <mergeCell ref="F106:J106"/>
    <mergeCell ref="F107:J107"/>
    <mergeCell ref="F98:J98"/>
    <mergeCell ref="F99:J99"/>
    <mergeCell ref="F100:J100"/>
    <mergeCell ref="F101:J101"/>
    <mergeCell ref="F102:J102"/>
    <mergeCell ref="F93:J93"/>
    <mergeCell ref="F94:J94"/>
    <mergeCell ref="F95:J95"/>
    <mergeCell ref="F96:J96"/>
    <mergeCell ref="F97:J97"/>
    <mergeCell ref="F88:J88"/>
    <mergeCell ref="F89:J89"/>
    <mergeCell ref="F90:J90"/>
    <mergeCell ref="F91:J91"/>
    <mergeCell ref="F92:J92"/>
    <mergeCell ref="F83:J83"/>
    <mergeCell ref="F84:J84"/>
    <mergeCell ref="F85:J85"/>
    <mergeCell ref="F86:J86"/>
    <mergeCell ref="F87:J87"/>
    <mergeCell ref="F78:J78"/>
    <mergeCell ref="F79:J79"/>
    <mergeCell ref="F80:J80"/>
    <mergeCell ref="F81:J81"/>
    <mergeCell ref="F82:J82"/>
    <mergeCell ref="F73:J73"/>
    <mergeCell ref="F74:J74"/>
    <mergeCell ref="F75:J75"/>
    <mergeCell ref="F76:J76"/>
    <mergeCell ref="F77:J77"/>
    <mergeCell ref="F69:J69"/>
    <mergeCell ref="F70:J70"/>
    <mergeCell ref="F71:J71"/>
    <mergeCell ref="F72:J72"/>
    <mergeCell ref="F63:J63"/>
    <mergeCell ref="F64:J64"/>
    <mergeCell ref="F65:J65"/>
    <mergeCell ref="F66:J66"/>
    <mergeCell ref="F67:J67"/>
    <mergeCell ref="F60:J60"/>
    <mergeCell ref="F61:J61"/>
    <mergeCell ref="F62:J62"/>
    <mergeCell ref="F53:J53"/>
    <mergeCell ref="F54:J54"/>
    <mergeCell ref="F55:J55"/>
    <mergeCell ref="F56:J56"/>
    <mergeCell ref="F57:J57"/>
    <mergeCell ref="F68:J68"/>
    <mergeCell ref="F50:J50"/>
    <mergeCell ref="F51:J51"/>
    <mergeCell ref="F52:J52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58:J58"/>
    <mergeCell ref="F59:J59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50:E50"/>
    <mergeCell ref="A51:E51"/>
    <mergeCell ref="A52:E52"/>
    <mergeCell ref="A10:E10"/>
    <mergeCell ref="F33:J33"/>
    <mergeCell ref="F31:J31"/>
    <mergeCell ref="F32:J32"/>
    <mergeCell ref="A12:E12"/>
    <mergeCell ref="F7:J7"/>
    <mergeCell ref="F45:J45"/>
    <mergeCell ref="F43:J43"/>
    <mergeCell ref="F28:J28"/>
    <mergeCell ref="F16:J16"/>
    <mergeCell ref="F17:J17"/>
    <mergeCell ref="A29:E29"/>
    <mergeCell ref="A30:E30"/>
    <mergeCell ref="A14:E14"/>
    <mergeCell ref="A20:E20"/>
    <mergeCell ref="A21:E21"/>
    <mergeCell ref="A22:E22"/>
    <mergeCell ref="F46:J46"/>
    <mergeCell ref="F47:J47"/>
    <mergeCell ref="F48:J48"/>
    <mergeCell ref="F49:J49"/>
    <mergeCell ref="F3:J3"/>
    <mergeCell ref="F4:J4"/>
    <mergeCell ref="F5:J5"/>
    <mergeCell ref="F6:J6"/>
    <mergeCell ref="F2:J2"/>
    <mergeCell ref="A48:E48"/>
    <mergeCell ref="A49:E49"/>
    <mergeCell ref="A15:E15"/>
    <mergeCell ref="A13:E13"/>
    <mergeCell ref="F22:J22"/>
    <mergeCell ref="F34:J34"/>
    <mergeCell ref="F26:J26"/>
    <mergeCell ref="F25:J25"/>
    <mergeCell ref="F24:J24"/>
    <mergeCell ref="F23:J23"/>
    <mergeCell ref="F13:J13"/>
    <mergeCell ref="F14:J14"/>
    <mergeCell ref="F15:J15"/>
    <mergeCell ref="A41:E41"/>
    <mergeCell ref="A44:E44"/>
    <mergeCell ref="A45:E45"/>
    <mergeCell ref="A46:E46"/>
    <mergeCell ref="A47:E47"/>
    <mergeCell ref="A43:E43"/>
    <mergeCell ref="F1:J1"/>
    <mergeCell ref="F20:J20"/>
    <mergeCell ref="F21:J21"/>
    <mergeCell ref="F29:J29"/>
    <mergeCell ref="F30:J30"/>
    <mergeCell ref="F18:J18"/>
    <mergeCell ref="F19:J19"/>
    <mergeCell ref="F11:J11"/>
    <mergeCell ref="A11:E11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F8:J8"/>
    <mergeCell ref="F9:J9"/>
    <mergeCell ref="F10:J10"/>
    <mergeCell ref="F12:J12"/>
    <mergeCell ref="F27:J27"/>
    <mergeCell ref="A32:E32"/>
    <mergeCell ref="A31:E31"/>
    <mergeCell ref="A33:E33"/>
    <mergeCell ref="A34:E34"/>
    <mergeCell ref="F44:J44"/>
    <mergeCell ref="F38:J38"/>
    <mergeCell ref="F36:J36"/>
    <mergeCell ref="F37:J37"/>
    <mergeCell ref="F35:J35"/>
    <mergeCell ref="A35:E35"/>
    <mergeCell ref="A36:E36"/>
    <mergeCell ref="F40:J40"/>
    <mergeCell ref="F41:J41"/>
    <mergeCell ref="F42:J42"/>
    <mergeCell ref="A42:E42"/>
    <mergeCell ref="F39:J39"/>
    <mergeCell ref="A37:E37"/>
    <mergeCell ref="A38:E38"/>
    <mergeCell ref="A39:E39"/>
    <mergeCell ref="A40:E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268B-9855-4144-B5CA-5A42A23CB99D}">
  <sheetPr>
    <tabColor theme="4" tint="-0.249977111117893"/>
  </sheetPr>
  <dimension ref="A1:I26"/>
  <sheetViews>
    <sheetView topLeftCell="A7" zoomScale="85" zoomScaleNormal="85" workbookViewId="0">
      <selection activeCell="B9" sqref="A9:XFD9"/>
    </sheetView>
  </sheetViews>
  <sheetFormatPr defaultRowHeight="14" x14ac:dyDescent="0.3"/>
  <cols>
    <col min="1" max="1" width="14.1640625" customWidth="1"/>
    <col min="2" max="2" width="26.33203125" customWidth="1"/>
    <col min="3" max="6" width="5.58203125" customWidth="1"/>
    <col min="7" max="7" width="113.25" customWidth="1"/>
  </cols>
  <sheetData>
    <row r="1" spans="1:9" x14ac:dyDescent="0.3">
      <c r="A1" s="79" t="s">
        <v>308</v>
      </c>
      <c r="B1" s="74" t="s">
        <v>309</v>
      </c>
      <c r="C1" s="74" t="s">
        <v>303</v>
      </c>
      <c r="D1" s="74" t="s">
        <v>310</v>
      </c>
      <c r="E1" s="74" t="s">
        <v>348</v>
      </c>
      <c r="F1" s="74" t="s">
        <v>311</v>
      </c>
      <c r="G1" s="74" t="s">
        <v>312</v>
      </c>
    </row>
    <row r="2" spans="1:9" x14ac:dyDescent="0.3">
      <c r="A2" s="182" t="s">
        <v>313</v>
      </c>
      <c r="B2" s="70" t="s">
        <v>314</v>
      </c>
      <c r="C2" s="70">
        <v>1</v>
      </c>
      <c r="D2" s="70">
        <v>1</v>
      </c>
      <c r="E2" s="70">
        <v>5</v>
      </c>
      <c r="F2" s="70">
        <v>2</v>
      </c>
      <c r="G2" s="70">
        <f>AVERAGE(C2:F2)</f>
        <v>2.25</v>
      </c>
    </row>
    <row r="3" spans="1:9" x14ac:dyDescent="0.3">
      <c r="A3" s="182"/>
      <c r="B3" s="70" t="s">
        <v>315</v>
      </c>
      <c r="C3" s="70">
        <v>1</v>
      </c>
      <c r="D3" s="70">
        <v>2</v>
      </c>
      <c r="E3" s="70">
        <v>5</v>
      </c>
      <c r="F3" s="70">
        <v>2</v>
      </c>
      <c r="G3" s="70">
        <f t="shared" ref="G3:G26" si="0">AVERAGE(C3:F3)</f>
        <v>2.5</v>
      </c>
    </row>
    <row r="4" spans="1:9" x14ac:dyDescent="0.3">
      <c r="A4" s="182"/>
      <c r="B4" s="70" t="s">
        <v>345</v>
      </c>
      <c r="C4" s="70">
        <v>2</v>
      </c>
      <c r="D4" s="70">
        <v>2</v>
      </c>
      <c r="E4" s="70">
        <v>5</v>
      </c>
      <c r="F4" s="70">
        <v>2</v>
      </c>
      <c r="G4" s="70">
        <f t="shared" si="0"/>
        <v>2.75</v>
      </c>
    </row>
    <row r="5" spans="1:9" x14ac:dyDescent="0.3">
      <c r="A5" s="182"/>
      <c r="B5" s="70" t="s">
        <v>316</v>
      </c>
      <c r="C5" s="70">
        <v>2</v>
      </c>
      <c r="D5" s="70">
        <v>4</v>
      </c>
      <c r="E5" s="70">
        <v>5</v>
      </c>
      <c r="F5" s="70">
        <v>1</v>
      </c>
      <c r="G5" s="70">
        <f t="shared" si="0"/>
        <v>3</v>
      </c>
    </row>
    <row r="6" spans="1:9" x14ac:dyDescent="0.3">
      <c r="A6" s="183"/>
      <c r="B6" s="80" t="s">
        <v>317</v>
      </c>
      <c r="C6" s="80">
        <v>3</v>
      </c>
      <c r="D6" s="80">
        <v>4</v>
      </c>
      <c r="E6" s="80">
        <v>4</v>
      </c>
      <c r="F6" s="80">
        <v>3</v>
      </c>
      <c r="G6" s="80">
        <f t="shared" si="0"/>
        <v>3.5</v>
      </c>
    </row>
    <row r="7" spans="1:9" x14ac:dyDescent="0.3">
      <c r="A7" s="181" t="s">
        <v>318</v>
      </c>
      <c r="B7" s="81" t="s">
        <v>319</v>
      </c>
      <c r="C7" s="81">
        <v>4</v>
      </c>
      <c r="D7" s="81">
        <v>5</v>
      </c>
      <c r="E7" s="81">
        <v>3</v>
      </c>
      <c r="F7" s="81">
        <v>3</v>
      </c>
      <c r="G7" s="81">
        <f t="shared" si="0"/>
        <v>3.75</v>
      </c>
    </row>
    <row r="8" spans="1:9" x14ac:dyDescent="0.3">
      <c r="A8" s="182"/>
      <c r="B8" s="70" t="s">
        <v>320</v>
      </c>
      <c r="C8" s="70">
        <v>3</v>
      </c>
      <c r="D8" s="70">
        <v>5</v>
      </c>
      <c r="E8" s="70">
        <v>4</v>
      </c>
      <c r="F8" s="70">
        <v>3</v>
      </c>
      <c r="G8" s="70">
        <f t="shared" si="0"/>
        <v>3.75</v>
      </c>
    </row>
    <row r="9" spans="1:9" x14ac:dyDescent="0.3">
      <c r="A9" s="182"/>
      <c r="B9" s="70" t="s">
        <v>321</v>
      </c>
      <c r="C9" s="70">
        <v>5</v>
      </c>
      <c r="D9" s="70">
        <v>5</v>
      </c>
      <c r="E9" s="70">
        <v>3</v>
      </c>
      <c r="F9" s="70">
        <v>4</v>
      </c>
      <c r="G9" s="70">
        <f t="shared" si="0"/>
        <v>4.25</v>
      </c>
    </row>
    <row r="10" spans="1:9" x14ac:dyDescent="0.3">
      <c r="A10" s="183"/>
      <c r="B10" s="80" t="s">
        <v>322</v>
      </c>
      <c r="C10" s="80">
        <v>5</v>
      </c>
      <c r="D10" s="80">
        <v>5</v>
      </c>
      <c r="E10" s="80">
        <v>2</v>
      </c>
      <c r="F10" s="80">
        <v>2</v>
      </c>
      <c r="G10" s="80">
        <f t="shared" si="0"/>
        <v>3.5</v>
      </c>
    </row>
    <row r="11" spans="1:9" x14ac:dyDescent="0.3">
      <c r="A11" s="181" t="s">
        <v>323</v>
      </c>
      <c r="B11" s="81" t="s">
        <v>324</v>
      </c>
      <c r="C11" s="81">
        <v>2</v>
      </c>
      <c r="D11" s="81">
        <v>3</v>
      </c>
      <c r="E11" s="81">
        <v>4</v>
      </c>
      <c r="F11" s="81">
        <v>1</v>
      </c>
      <c r="G11" s="81">
        <f t="shared" si="0"/>
        <v>2.5</v>
      </c>
    </row>
    <row r="12" spans="1:9" x14ac:dyDescent="0.3">
      <c r="A12" s="182"/>
      <c r="B12" s="70" t="s">
        <v>325</v>
      </c>
      <c r="C12" s="70">
        <v>3</v>
      </c>
      <c r="D12" s="70">
        <v>4</v>
      </c>
      <c r="E12" s="70">
        <v>4</v>
      </c>
      <c r="F12" s="70">
        <v>3</v>
      </c>
      <c r="G12" s="70">
        <f t="shared" si="0"/>
        <v>3.5</v>
      </c>
    </row>
    <row r="13" spans="1:9" x14ac:dyDescent="0.3">
      <c r="A13" s="183"/>
      <c r="B13" s="80" t="s">
        <v>326</v>
      </c>
      <c r="C13" s="80">
        <v>1</v>
      </c>
      <c r="D13" s="80">
        <v>4</v>
      </c>
      <c r="E13" s="80">
        <v>3</v>
      </c>
      <c r="F13" s="80">
        <v>1</v>
      </c>
      <c r="G13" s="80">
        <f t="shared" si="0"/>
        <v>2.25</v>
      </c>
    </row>
    <row r="14" spans="1:9" x14ac:dyDescent="0.3">
      <c r="A14" s="16" t="s">
        <v>327</v>
      </c>
      <c r="B14" t="s">
        <v>328</v>
      </c>
      <c r="C14">
        <v>3</v>
      </c>
      <c r="D14">
        <v>4</v>
      </c>
      <c r="E14">
        <v>3</v>
      </c>
      <c r="F14">
        <v>2</v>
      </c>
      <c r="G14">
        <f t="shared" si="0"/>
        <v>3</v>
      </c>
    </row>
    <row r="15" spans="1:9" x14ac:dyDescent="0.3">
      <c r="A15" s="181" t="s">
        <v>329</v>
      </c>
      <c r="B15" s="81" t="s">
        <v>330</v>
      </c>
      <c r="C15" s="81">
        <v>4</v>
      </c>
      <c r="D15" s="81">
        <v>3</v>
      </c>
      <c r="E15" s="81">
        <v>4</v>
      </c>
      <c r="F15" s="81">
        <v>1</v>
      </c>
      <c r="G15" s="81">
        <f t="shared" si="0"/>
        <v>3</v>
      </c>
      <c r="I15" t="s">
        <v>351</v>
      </c>
    </row>
    <row r="16" spans="1:9" x14ac:dyDescent="0.3">
      <c r="A16" s="182"/>
      <c r="B16" s="70" t="s">
        <v>331</v>
      </c>
      <c r="C16" s="70">
        <v>4</v>
      </c>
      <c r="D16" s="70">
        <v>3</v>
      </c>
      <c r="E16" s="70">
        <v>4</v>
      </c>
      <c r="F16" s="70">
        <v>1</v>
      </c>
      <c r="G16" s="70">
        <f t="shared" si="0"/>
        <v>3</v>
      </c>
    </row>
    <row r="17" spans="1:7" x14ac:dyDescent="0.3">
      <c r="A17" s="182"/>
      <c r="B17" s="70" t="s">
        <v>332</v>
      </c>
      <c r="C17" s="70">
        <v>5</v>
      </c>
      <c r="D17" s="70">
        <v>2</v>
      </c>
      <c r="E17" s="70">
        <v>4</v>
      </c>
      <c r="F17" s="70">
        <v>2</v>
      </c>
      <c r="G17" s="70">
        <f t="shared" si="0"/>
        <v>3.25</v>
      </c>
    </row>
    <row r="18" spans="1:7" x14ac:dyDescent="0.3">
      <c r="A18" s="182"/>
      <c r="B18" s="70" t="s">
        <v>333</v>
      </c>
      <c r="C18" s="70">
        <v>4</v>
      </c>
      <c r="D18" s="70">
        <v>4</v>
      </c>
      <c r="E18" s="70">
        <v>3</v>
      </c>
      <c r="F18" s="70">
        <v>3</v>
      </c>
      <c r="G18" s="70">
        <f t="shared" si="0"/>
        <v>3.5</v>
      </c>
    </row>
    <row r="19" spans="1:7" x14ac:dyDescent="0.3">
      <c r="A19" s="183"/>
      <c r="B19" s="80" t="s">
        <v>334</v>
      </c>
      <c r="C19" s="80">
        <v>3</v>
      </c>
      <c r="D19" s="80">
        <v>3</v>
      </c>
      <c r="E19" s="80">
        <v>3</v>
      </c>
      <c r="F19" s="80">
        <v>2</v>
      </c>
      <c r="G19" s="80">
        <f>AVERAGE(C19:F19)</f>
        <v>2.75</v>
      </c>
    </row>
    <row r="20" spans="1:7" x14ac:dyDescent="0.3">
      <c r="A20" s="181" t="s">
        <v>335</v>
      </c>
      <c r="B20" s="81" t="s">
        <v>336</v>
      </c>
      <c r="C20" s="81">
        <v>2</v>
      </c>
      <c r="D20" s="81">
        <v>4</v>
      </c>
      <c r="E20" s="81">
        <v>4</v>
      </c>
      <c r="F20" s="81">
        <v>3</v>
      </c>
      <c r="G20" s="81">
        <f t="shared" si="0"/>
        <v>3.25</v>
      </c>
    </row>
    <row r="21" spans="1:7" x14ac:dyDescent="0.3">
      <c r="A21" s="182"/>
      <c r="B21" s="70" t="s">
        <v>337</v>
      </c>
      <c r="C21" s="70">
        <v>2</v>
      </c>
      <c r="D21" s="70">
        <v>5</v>
      </c>
      <c r="E21" s="70">
        <v>3</v>
      </c>
      <c r="F21" s="70">
        <v>3</v>
      </c>
      <c r="G21" s="70">
        <f t="shared" si="0"/>
        <v>3.25</v>
      </c>
    </row>
    <row r="22" spans="1:7" x14ac:dyDescent="0.3">
      <c r="A22" s="183"/>
      <c r="B22" s="80" t="s">
        <v>338</v>
      </c>
      <c r="C22" s="80">
        <v>1</v>
      </c>
      <c r="D22" s="80">
        <v>3</v>
      </c>
      <c r="E22" s="80">
        <v>2</v>
      </c>
      <c r="F22" s="80">
        <v>2</v>
      </c>
      <c r="G22" s="80">
        <f t="shared" si="0"/>
        <v>2</v>
      </c>
    </row>
    <row r="23" spans="1:7" x14ac:dyDescent="0.3">
      <c r="A23" s="181" t="s">
        <v>339</v>
      </c>
      <c r="B23" s="81" t="s">
        <v>340</v>
      </c>
      <c r="C23" s="81">
        <v>4</v>
      </c>
      <c r="D23" s="81">
        <v>5</v>
      </c>
      <c r="E23" s="81">
        <v>4</v>
      </c>
      <c r="F23" s="81">
        <v>2</v>
      </c>
      <c r="G23" s="81">
        <f t="shared" si="0"/>
        <v>3.75</v>
      </c>
    </row>
    <row r="24" spans="1:7" x14ac:dyDescent="0.3">
      <c r="A24" s="182"/>
      <c r="B24" s="70" t="s">
        <v>341</v>
      </c>
      <c r="C24" s="70">
        <v>4</v>
      </c>
      <c r="D24" s="70">
        <v>5</v>
      </c>
      <c r="E24" s="70">
        <v>4</v>
      </c>
      <c r="F24" s="70">
        <v>1</v>
      </c>
      <c r="G24" s="70">
        <f t="shared" si="0"/>
        <v>3.5</v>
      </c>
    </row>
    <row r="25" spans="1:7" x14ac:dyDescent="0.3">
      <c r="A25" s="183"/>
      <c r="B25" s="80" t="s">
        <v>342</v>
      </c>
      <c r="C25" s="80">
        <v>4</v>
      </c>
      <c r="D25" s="80">
        <v>4</v>
      </c>
      <c r="E25" s="80">
        <v>4</v>
      </c>
      <c r="F25" s="80">
        <v>1</v>
      </c>
      <c r="G25" s="80">
        <f t="shared" si="0"/>
        <v>3.25</v>
      </c>
    </row>
    <row r="26" spans="1:7" x14ac:dyDescent="0.3">
      <c r="A26" s="82" t="s">
        <v>343</v>
      </c>
      <c r="B26" s="80" t="s">
        <v>344</v>
      </c>
      <c r="C26" s="80">
        <v>5</v>
      </c>
      <c r="D26" s="80">
        <v>3</v>
      </c>
      <c r="E26" s="80">
        <v>5</v>
      </c>
      <c r="F26" s="80">
        <v>3</v>
      </c>
      <c r="G26" s="80">
        <f t="shared" si="0"/>
        <v>4</v>
      </c>
    </row>
  </sheetData>
  <mergeCells count="6">
    <mergeCell ref="A23:A25"/>
    <mergeCell ref="A2:A6"/>
    <mergeCell ref="A7:A10"/>
    <mergeCell ref="A11:A13"/>
    <mergeCell ref="A15:A19"/>
    <mergeCell ref="A20:A22"/>
  </mergeCells>
  <phoneticPr fontId="1" type="noConversion"/>
  <conditionalFormatting sqref="G2:G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{ED79901A-5B3A-4443-A504-92A21B2C5050}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79901A-5B3A-4443-A504-92A21B2C5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73EE-59C1-4489-A624-35ADD98B28CF}">
  <sheetPr>
    <tabColor theme="4" tint="-0.249977111117893"/>
  </sheetPr>
  <dimension ref="A1:K115"/>
  <sheetViews>
    <sheetView workbookViewId="0">
      <selection activeCell="E26" sqref="E26"/>
    </sheetView>
  </sheetViews>
  <sheetFormatPr defaultRowHeight="14" x14ac:dyDescent="0.3"/>
  <cols>
    <col min="1" max="1" width="7" style="33" customWidth="1"/>
    <col min="2" max="2" width="18.1640625" customWidth="1"/>
    <col min="3" max="3" width="14.08203125" customWidth="1"/>
    <col min="4" max="4" width="17.83203125" customWidth="1"/>
    <col min="5" max="5" width="53.75" customWidth="1"/>
    <col min="6" max="6" width="6.33203125" customWidth="1"/>
    <col min="7" max="7" width="4.58203125" customWidth="1"/>
    <col min="8" max="8" width="4.58203125" style="111" customWidth="1"/>
    <col min="9" max="9" width="12.75" style="33" customWidth="1"/>
    <col min="10" max="10" width="11.83203125" style="33" customWidth="1"/>
  </cols>
  <sheetData>
    <row r="1" spans="1:11" s="74" customFormat="1" x14ac:dyDescent="0.3">
      <c r="A1" s="77" t="s">
        <v>359</v>
      </c>
      <c r="B1" s="75" t="s">
        <v>256</v>
      </c>
      <c r="C1" s="75" t="s">
        <v>258</v>
      </c>
      <c r="D1" s="75" t="s">
        <v>273</v>
      </c>
      <c r="E1" s="75" t="s">
        <v>64</v>
      </c>
      <c r="F1" s="75" t="s">
        <v>421</v>
      </c>
      <c r="G1" s="75" t="s">
        <v>408</v>
      </c>
      <c r="H1" s="112" t="s">
        <v>409</v>
      </c>
      <c r="I1" s="77" t="s">
        <v>260</v>
      </c>
      <c r="J1" s="77" t="s">
        <v>266</v>
      </c>
    </row>
    <row r="2" spans="1:11" ht="14" customHeight="1" x14ac:dyDescent="0.3">
      <c r="A2" s="113" t="s">
        <v>360</v>
      </c>
      <c r="B2" s="89" t="s">
        <v>304</v>
      </c>
      <c r="C2" s="90" t="s">
        <v>301</v>
      </c>
      <c r="D2" s="90" t="s">
        <v>302</v>
      </c>
      <c r="E2" s="90" t="s">
        <v>303</v>
      </c>
      <c r="F2" s="115" t="s">
        <v>422</v>
      </c>
      <c r="G2" s="100">
        <v>12</v>
      </c>
      <c r="H2" s="103">
        <v>24</v>
      </c>
      <c r="I2" s="91" t="s">
        <v>306</v>
      </c>
      <c r="J2" s="92" t="s">
        <v>305</v>
      </c>
      <c r="K2" s="76" t="s">
        <v>410</v>
      </c>
    </row>
    <row r="3" spans="1:11" x14ac:dyDescent="0.3">
      <c r="A3" s="113" t="s">
        <v>360</v>
      </c>
      <c r="B3" s="83" t="s">
        <v>257</v>
      </c>
      <c r="C3" s="84" t="s">
        <v>259</v>
      </c>
      <c r="D3" s="84" t="s">
        <v>276</v>
      </c>
      <c r="E3" s="84" t="s">
        <v>281</v>
      </c>
      <c r="F3" s="84" t="s">
        <v>422</v>
      </c>
      <c r="G3" s="99">
        <v>12</v>
      </c>
      <c r="H3" s="102">
        <v>16</v>
      </c>
      <c r="I3" s="85" t="s">
        <v>287</v>
      </c>
      <c r="J3" s="86" t="s">
        <v>288</v>
      </c>
      <c r="K3" s="76" t="s">
        <v>410</v>
      </c>
    </row>
    <row r="4" spans="1:11" x14ac:dyDescent="0.3">
      <c r="A4" s="113" t="s">
        <v>360</v>
      </c>
      <c r="B4" s="83" t="s">
        <v>289</v>
      </c>
      <c r="C4" s="84" t="s">
        <v>290</v>
      </c>
      <c r="D4" s="84" t="s">
        <v>265</v>
      </c>
      <c r="E4" s="84" t="s">
        <v>281</v>
      </c>
      <c r="F4" s="84" t="s">
        <v>422</v>
      </c>
      <c r="G4" s="99">
        <v>11</v>
      </c>
      <c r="H4" s="102">
        <v>20</v>
      </c>
      <c r="I4" s="85" t="s">
        <v>292</v>
      </c>
      <c r="J4" s="86" t="s">
        <v>291</v>
      </c>
      <c r="K4" s="76" t="s">
        <v>410</v>
      </c>
    </row>
    <row r="5" spans="1:11" x14ac:dyDescent="0.3">
      <c r="A5" s="113" t="s">
        <v>360</v>
      </c>
      <c r="B5" s="83" t="s">
        <v>299</v>
      </c>
      <c r="C5" s="84" t="s">
        <v>259</v>
      </c>
      <c r="D5" s="84" t="s">
        <v>265</v>
      </c>
      <c r="E5" s="84" t="s">
        <v>281</v>
      </c>
      <c r="F5" s="84" t="s">
        <v>422</v>
      </c>
      <c r="G5" s="99">
        <v>10</v>
      </c>
      <c r="H5" s="102">
        <v>20</v>
      </c>
      <c r="I5" s="85" t="s">
        <v>300</v>
      </c>
      <c r="J5" s="86" t="s">
        <v>298</v>
      </c>
      <c r="K5" s="76" t="s">
        <v>410</v>
      </c>
    </row>
    <row r="6" spans="1:11" x14ac:dyDescent="0.3">
      <c r="A6" s="113" t="s">
        <v>360</v>
      </c>
      <c r="B6" s="83" t="s">
        <v>293</v>
      </c>
      <c r="C6" s="84" t="s">
        <v>295</v>
      </c>
      <c r="D6" s="84" t="s">
        <v>294</v>
      </c>
      <c r="E6" s="84" t="s">
        <v>401</v>
      </c>
      <c r="F6" s="84" t="s">
        <v>422</v>
      </c>
      <c r="G6" s="99">
        <v>10</v>
      </c>
      <c r="H6" s="102">
        <v>15</v>
      </c>
      <c r="I6" s="85" t="s">
        <v>296</v>
      </c>
      <c r="J6" s="87" t="s">
        <v>297</v>
      </c>
      <c r="K6" s="76" t="s">
        <v>410</v>
      </c>
    </row>
    <row r="7" spans="1:11" x14ac:dyDescent="0.3">
      <c r="A7" s="113" t="s">
        <v>360</v>
      </c>
      <c r="B7" s="83" t="s">
        <v>277</v>
      </c>
      <c r="C7" s="84" t="s">
        <v>278</v>
      </c>
      <c r="D7" s="84" t="s">
        <v>265</v>
      </c>
      <c r="E7" s="84" t="s">
        <v>282</v>
      </c>
      <c r="F7" s="84" t="s">
        <v>422</v>
      </c>
      <c r="G7" s="99">
        <v>9</v>
      </c>
      <c r="H7" s="102">
        <v>14</v>
      </c>
      <c r="I7" s="85" t="s">
        <v>279</v>
      </c>
      <c r="J7" s="87" t="s">
        <v>280</v>
      </c>
      <c r="K7" s="76" t="s">
        <v>410</v>
      </c>
    </row>
    <row r="8" spans="1:11" x14ac:dyDescent="0.3">
      <c r="A8" s="113" t="s">
        <v>360</v>
      </c>
      <c r="B8" s="89" t="s">
        <v>353</v>
      </c>
      <c r="C8" s="90" t="s">
        <v>363</v>
      </c>
      <c r="D8" s="90"/>
      <c r="E8" s="90"/>
      <c r="F8" s="90" t="s">
        <v>422</v>
      </c>
      <c r="G8" s="100">
        <v>8</v>
      </c>
      <c r="H8" s="103">
        <v>16</v>
      </c>
      <c r="I8" s="96" t="s">
        <v>354</v>
      </c>
      <c r="J8" s="92" t="s">
        <v>355</v>
      </c>
      <c r="K8" s="76" t="s">
        <v>410</v>
      </c>
    </row>
    <row r="9" spans="1:11" x14ac:dyDescent="0.3">
      <c r="A9" s="113" t="s">
        <v>360</v>
      </c>
      <c r="B9" s="83" t="s">
        <v>393</v>
      </c>
      <c r="C9" s="84" t="s">
        <v>394</v>
      </c>
      <c r="D9" s="84" t="s">
        <v>395</v>
      </c>
      <c r="E9" s="93"/>
      <c r="F9" s="93" t="s">
        <v>422</v>
      </c>
      <c r="G9" s="101">
        <v>8</v>
      </c>
      <c r="H9" s="104">
        <v>15</v>
      </c>
      <c r="I9" s="94" t="s">
        <v>396</v>
      </c>
      <c r="J9" s="95" t="s">
        <v>397</v>
      </c>
      <c r="K9" s="76" t="s">
        <v>410</v>
      </c>
    </row>
    <row r="10" spans="1:11" x14ac:dyDescent="0.3">
      <c r="A10" s="113" t="s">
        <v>360</v>
      </c>
      <c r="B10" s="83" t="s">
        <v>274</v>
      </c>
      <c r="C10" s="84" t="s">
        <v>271</v>
      </c>
      <c r="D10" s="84" t="s">
        <v>275</v>
      </c>
      <c r="E10" s="84" t="s">
        <v>281</v>
      </c>
      <c r="F10" s="93" t="s">
        <v>422</v>
      </c>
      <c r="G10" s="99">
        <v>8</v>
      </c>
      <c r="H10" s="102">
        <v>14</v>
      </c>
      <c r="I10" s="88" t="s">
        <v>285</v>
      </c>
      <c r="J10" s="86" t="s">
        <v>286</v>
      </c>
      <c r="K10" s="76" t="s">
        <v>410</v>
      </c>
    </row>
    <row r="11" spans="1:11" x14ac:dyDescent="0.3">
      <c r="A11" s="113" t="s">
        <v>360</v>
      </c>
      <c r="B11" s="83" t="s">
        <v>270</v>
      </c>
      <c r="C11" s="84" t="s">
        <v>271</v>
      </c>
      <c r="D11" s="84" t="s">
        <v>272</v>
      </c>
      <c r="E11" s="84" t="s">
        <v>281</v>
      </c>
      <c r="F11" s="93" t="s">
        <v>422</v>
      </c>
      <c r="G11" s="99">
        <v>8</v>
      </c>
      <c r="H11" s="102">
        <v>12</v>
      </c>
      <c r="I11" s="85" t="s">
        <v>283</v>
      </c>
      <c r="J11" s="86" t="s">
        <v>284</v>
      </c>
      <c r="K11" s="76" t="s">
        <v>410</v>
      </c>
    </row>
    <row r="12" spans="1:11" x14ac:dyDescent="0.3">
      <c r="A12" s="113" t="s">
        <v>360</v>
      </c>
      <c r="B12" s="83" t="s">
        <v>387</v>
      </c>
      <c r="C12" s="84" t="s">
        <v>392</v>
      </c>
      <c r="D12" s="84" t="s">
        <v>388</v>
      </c>
      <c r="E12" s="93"/>
      <c r="F12" s="93" t="s">
        <v>422</v>
      </c>
      <c r="G12" s="101">
        <v>8</v>
      </c>
      <c r="H12" s="104">
        <v>10</v>
      </c>
      <c r="I12" s="94" t="s">
        <v>389</v>
      </c>
      <c r="J12" s="95" t="s">
        <v>390</v>
      </c>
      <c r="K12" s="76" t="s">
        <v>410</v>
      </c>
    </row>
    <row r="13" spans="1:11" x14ac:dyDescent="0.3">
      <c r="A13" s="113" t="s">
        <v>360</v>
      </c>
      <c r="B13" s="83" t="s">
        <v>398</v>
      </c>
      <c r="C13" s="84" t="s">
        <v>399</v>
      </c>
      <c r="D13" s="84" t="s">
        <v>400</v>
      </c>
      <c r="E13" s="84" t="s">
        <v>404</v>
      </c>
      <c r="F13" s="93" t="s">
        <v>422</v>
      </c>
      <c r="G13" s="99">
        <v>7</v>
      </c>
      <c r="H13" s="104">
        <v>12</v>
      </c>
      <c r="I13" s="94" t="s">
        <v>405</v>
      </c>
      <c r="J13" s="95" t="s">
        <v>406</v>
      </c>
      <c r="K13" s="76" t="s">
        <v>410</v>
      </c>
    </row>
    <row r="14" spans="1:11" x14ac:dyDescent="0.3">
      <c r="A14" s="113" t="s">
        <v>360</v>
      </c>
      <c r="B14" s="105" t="s">
        <v>263</v>
      </c>
      <c r="C14" s="106" t="s">
        <v>264</v>
      </c>
      <c r="D14" s="106" t="s">
        <v>268</v>
      </c>
      <c r="E14" s="106" t="s">
        <v>281</v>
      </c>
      <c r="F14" s="93" t="s">
        <v>422</v>
      </c>
      <c r="G14" s="107">
        <v>7</v>
      </c>
      <c r="H14" s="108">
        <v>10</v>
      </c>
      <c r="I14" s="109" t="s">
        <v>269</v>
      </c>
      <c r="J14" s="110" t="s">
        <v>267</v>
      </c>
      <c r="K14" s="76" t="s">
        <v>410</v>
      </c>
    </row>
    <row r="15" spans="1:11" x14ac:dyDescent="0.3">
      <c r="A15" s="114" t="s">
        <v>361</v>
      </c>
      <c r="B15" s="83" t="s">
        <v>362</v>
      </c>
      <c r="C15" s="84" t="s">
        <v>365</v>
      </c>
      <c r="D15" s="84"/>
      <c r="E15" s="84" t="s">
        <v>402</v>
      </c>
      <c r="F15" s="93" t="s">
        <v>422</v>
      </c>
      <c r="G15" s="99">
        <v>15</v>
      </c>
      <c r="H15" s="102">
        <v>25</v>
      </c>
      <c r="I15" s="97" t="s">
        <v>391</v>
      </c>
      <c r="J15" s="98" t="s">
        <v>369</v>
      </c>
      <c r="K15" s="76" t="s">
        <v>410</v>
      </c>
    </row>
    <row r="16" spans="1:11" x14ac:dyDescent="0.3">
      <c r="A16" s="114" t="s">
        <v>361</v>
      </c>
      <c r="B16" s="83" t="s">
        <v>366</v>
      </c>
      <c r="C16" s="84" t="s">
        <v>367</v>
      </c>
      <c r="D16" s="84"/>
      <c r="E16" s="84" t="s">
        <v>407</v>
      </c>
      <c r="F16" s="93" t="s">
        <v>422</v>
      </c>
      <c r="G16" s="99">
        <v>12</v>
      </c>
      <c r="H16" s="102">
        <v>16</v>
      </c>
      <c r="I16" s="88" t="s">
        <v>368</v>
      </c>
      <c r="J16" s="86" t="s">
        <v>373</v>
      </c>
      <c r="K16" s="76" t="s">
        <v>410</v>
      </c>
    </row>
    <row r="17" spans="1:11" x14ac:dyDescent="0.3">
      <c r="A17" s="114" t="s">
        <v>361</v>
      </c>
      <c r="B17" s="83" t="s">
        <v>374</v>
      </c>
      <c r="C17" s="84" t="s">
        <v>375</v>
      </c>
      <c r="D17" s="84"/>
      <c r="E17" s="84" t="s">
        <v>376</v>
      </c>
      <c r="F17" s="93" t="s">
        <v>422</v>
      </c>
      <c r="G17" s="99">
        <v>10</v>
      </c>
      <c r="H17" s="102">
        <v>20</v>
      </c>
      <c r="I17" s="88" t="s">
        <v>377</v>
      </c>
      <c r="J17" s="86" t="s">
        <v>378</v>
      </c>
      <c r="K17" s="76" t="s">
        <v>410</v>
      </c>
    </row>
    <row r="18" spans="1:11" x14ac:dyDescent="0.3">
      <c r="A18" s="114" t="s">
        <v>361</v>
      </c>
      <c r="B18" s="83" t="s">
        <v>370</v>
      </c>
      <c r="C18" s="84" t="s">
        <v>363</v>
      </c>
      <c r="D18" s="84"/>
      <c r="E18" s="84" t="s">
        <v>403</v>
      </c>
      <c r="F18" s="93" t="s">
        <v>422</v>
      </c>
      <c r="G18" s="99">
        <v>10</v>
      </c>
      <c r="H18" s="102">
        <v>15</v>
      </c>
      <c r="I18" s="88" t="s">
        <v>371</v>
      </c>
      <c r="J18" s="86" t="s">
        <v>372</v>
      </c>
      <c r="K18" s="76" t="s">
        <v>410</v>
      </c>
    </row>
    <row r="19" spans="1:11" x14ac:dyDescent="0.3">
      <c r="A19" s="114" t="s">
        <v>361</v>
      </c>
      <c r="B19" s="89" t="s">
        <v>358</v>
      </c>
      <c r="C19" s="90" t="s">
        <v>364</v>
      </c>
      <c r="D19" s="90"/>
      <c r="E19" s="90"/>
      <c r="F19" s="90" t="s">
        <v>422</v>
      </c>
      <c r="G19" s="100">
        <v>8</v>
      </c>
      <c r="H19" s="103">
        <v>15</v>
      </c>
      <c r="I19" s="96" t="s">
        <v>356</v>
      </c>
      <c r="J19" s="92" t="s">
        <v>357</v>
      </c>
      <c r="K19" s="76" t="s">
        <v>410</v>
      </c>
    </row>
    <row r="20" spans="1:11" x14ac:dyDescent="0.3">
      <c r="A20" s="33" t="s">
        <v>418</v>
      </c>
      <c r="B20" s="83" t="s">
        <v>435</v>
      </c>
      <c r="C20" s="84" t="s">
        <v>425</v>
      </c>
      <c r="D20" s="76" t="s">
        <v>436</v>
      </c>
      <c r="E20" s="116" t="s">
        <v>437</v>
      </c>
      <c r="F20" s="118" t="s">
        <v>423</v>
      </c>
      <c r="G20" s="99">
        <v>15</v>
      </c>
      <c r="H20" s="111">
        <v>18</v>
      </c>
      <c r="I20" s="78" t="s">
        <v>438</v>
      </c>
      <c r="J20" s="78" t="s">
        <v>439</v>
      </c>
      <c r="K20" s="76" t="s">
        <v>410</v>
      </c>
    </row>
    <row r="21" spans="1:11" x14ac:dyDescent="0.3">
      <c r="A21" s="33" t="s">
        <v>418</v>
      </c>
      <c r="B21" s="83" t="s">
        <v>424</v>
      </c>
      <c r="C21" s="84" t="s">
        <v>425</v>
      </c>
      <c r="D21" t="s">
        <v>426</v>
      </c>
      <c r="F21" s="84" t="s">
        <v>423</v>
      </c>
      <c r="G21" s="99">
        <v>13</v>
      </c>
      <c r="H21" s="111">
        <v>18</v>
      </c>
      <c r="I21" s="33" t="s">
        <v>427</v>
      </c>
      <c r="J21" s="15" t="s">
        <v>428</v>
      </c>
      <c r="K21" s="76" t="s">
        <v>410</v>
      </c>
    </row>
    <row r="22" spans="1:11" x14ac:dyDescent="0.3">
      <c r="A22" s="33" t="s">
        <v>418</v>
      </c>
      <c r="B22" s="83" t="s">
        <v>419</v>
      </c>
      <c r="C22" s="84" t="s">
        <v>434</v>
      </c>
      <c r="D22" t="s">
        <v>420</v>
      </c>
      <c r="F22" s="84" t="s">
        <v>423</v>
      </c>
      <c r="G22" s="99">
        <v>12</v>
      </c>
      <c r="H22" s="111">
        <v>20</v>
      </c>
      <c r="I22" s="33" t="s">
        <v>429</v>
      </c>
      <c r="J22" s="15" t="s">
        <v>430</v>
      </c>
      <c r="K22" s="76" t="s">
        <v>410</v>
      </c>
    </row>
    <row r="23" spans="1:11" x14ac:dyDescent="0.3">
      <c r="A23" s="33" t="s">
        <v>418</v>
      </c>
      <c r="B23" s="83" t="s">
        <v>431</v>
      </c>
      <c r="C23" s="84" t="s">
        <v>433</v>
      </c>
      <c r="D23" t="s">
        <v>432</v>
      </c>
      <c r="F23" s="116" t="s">
        <v>423</v>
      </c>
      <c r="G23" s="117">
        <v>8</v>
      </c>
      <c r="H23" s="111">
        <v>16</v>
      </c>
      <c r="I23" s="33" t="s">
        <v>440</v>
      </c>
      <c r="J23" s="15" t="s">
        <v>441</v>
      </c>
      <c r="K23" s="76" t="s">
        <v>410</v>
      </c>
    </row>
    <row r="24" spans="1:11" x14ac:dyDescent="0.3">
      <c r="A24" s="33" t="s">
        <v>418</v>
      </c>
      <c r="B24" s="83" t="s">
        <v>442</v>
      </c>
      <c r="C24" s="84" t="s">
        <v>443</v>
      </c>
      <c r="D24" s="76" t="s">
        <v>444</v>
      </c>
      <c r="E24" s="116" t="s">
        <v>447</v>
      </c>
      <c r="F24" s="116" t="s">
        <v>423</v>
      </c>
      <c r="G24" s="117">
        <v>15</v>
      </c>
      <c r="H24" s="111">
        <v>25</v>
      </c>
      <c r="I24" s="78" t="s">
        <v>445</v>
      </c>
      <c r="J24" s="78" t="s">
        <v>446</v>
      </c>
      <c r="K24" s="76" t="s">
        <v>410</v>
      </c>
    </row>
    <row r="25" spans="1:11" x14ac:dyDescent="0.3">
      <c r="A25" s="33" t="s">
        <v>418</v>
      </c>
      <c r="B25" s="83" t="s">
        <v>448</v>
      </c>
      <c r="C25" s="76"/>
      <c r="D25" s="76"/>
      <c r="E25" s="76" t="s">
        <v>449</v>
      </c>
      <c r="F25" s="116" t="s">
        <v>423</v>
      </c>
      <c r="G25" s="117">
        <v>15</v>
      </c>
      <c r="H25" s="111">
        <v>30</v>
      </c>
      <c r="I25" s="78"/>
      <c r="J25" s="78"/>
      <c r="K25" s="76" t="s">
        <v>410</v>
      </c>
    </row>
    <row r="26" spans="1:11" x14ac:dyDescent="0.3">
      <c r="A26" s="33" t="s">
        <v>418</v>
      </c>
      <c r="B26" s="83" t="s">
        <v>450</v>
      </c>
      <c r="C26" s="116" t="s">
        <v>453</v>
      </c>
      <c r="D26" s="116" t="s">
        <v>452</v>
      </c>
      <c r="E26" s="76" t="s">
        <v>451</v>
      </c>
      <c r="F26" s="116" t="s">
        <v>423</v>
      </c>
      <c r="G26" s="117">
        <v>15</v>
      </c>
      <c r="H26" s="111">
        <v>30</v>
      </c>
      <c r="I26" s="78"/>
      <c r="J26" s="78"/>
      <c r="K26" s="76" t="s">
        <v>410</v>
      </c>
    </row>
    <row r="27" spans="1:11" x14ac:dyDescent="0.3">
      <c r="A27" s="33" t="s">
        <v>418</v>
      </c>
      <c r="B27" s="83" t="s">
        <v>454</v>
      </c>
      <c r="C27" s="76"/>
      <c r="D27" s="76"/>
      <c r="E27" s="116" t="s">
        <v>455</v>
      </c>
      <c r="F27" s="76"/>
      <c r="G27" s="76"/>
      <c r="I27" s="78"/>
      <c r="J27" s="78"/>
      <c r="K27" s="76" t="s">
        <v>410</v>
      </c>
    </row>
    <row r="28" spans="1:11" x14ac:dyDescent="0.3">
      <c r="A28" s="33" t="s">
        <v>418</v>
      </c>
      <c r="B28" s="83" t="s">
        <v>456</v>
      </c>
      <c r="C28" s="76"/>
      <c r="D28" s="116" t="s">
        <v>457</v>
      </c>
      <c r="E28" s="76"/>
      <c r="F28" s="76"/>
      <c r="G28" s="76"/>
      <c r="I28" s="78"/>
      <c r="J28" s="78"/>
      <c r="K28" s="76" t="s">
        <v>410</v>
      </c>
    </row>
    <row r="29" spans="1:11" x14ac:dyDescent="0.3">
      <c r="A29" s="33" t="s">
        <v>418</v>
      </c>
      <c r="B29" s="83" t="s">
        <v>458</v>
      </c>
      <c r="C29" s="76"/>
      <c r="D29" s="116" t="s">
        <v>459</v>
      </c>
      <c r="E29" s="76" t="s">
        <v>460</v>
      </c>
      <c r="F29" s="76"/>
      <c r="G29" s="76"/>
      <c r="I29" s="78"/>
      <c r="J29" s="78"/>
      <c r="K29" s="76" t="s">
        <v>410</v>
      </c>
    </row>
    <row r="30" spans="1:11" x14ac:dyDescent="0.3">
      <c r="B30" s="76"/>
      <c r="C30" s="76"/>
      <c r="D30" s="76"/>
      <c r="E30" s="76"/>
      <c r="F30" s="76"/>
      <c r="G30" s="76"/>
      <c r="I30" s="78"/>
      <c r="J30" s="78"/>
      <c r="K30" s="76" t="s">
        <v>410</v>
      </c>
    </row>
    <row r="31" spans="1:11" x14ac:dyDescent="0.3">
      <c r="K31" s="76" t="s">
        <v>410</v>
      </c>
    </row>
    <row r="32" spans="1:11" x14ac:dyDescent="0.3">
      <c r="K32" s="76" t="s">
        <v>410</v>
      </c>
    </row>
    <row r="33" spans="11:11" x14ac:dyDescent="0.3">
      <c r="K33" s="76" t="s">
        <v>410</v>
      </c>
    </row>
    <row r="34" spans="11:11" x14ac:dyDescent="0.3">
      <c r="K34" s="76" t="s">
        <v>410</v>
      </c>
    </row>
    <row r="35" spans="11:11" x14ac:dyDescent="0.3">
      <c r="K35" s="76" t="s">
        <v>410</v>
      </c>
    </row>
    <row r="36" spans="11:11" x14ac:dyDescent="0.3">
      <c r="K36" s="76" t="s">
        <v>410</v>
      </c>
    </row>
    <row r="37" spans="11:11" x14ac:dyDescent="0.3">
      <c r="K37" s="76" t="s">
        <v>410</v>
      </c>
    </row>
    <row r="38" spans="11:11" x14ac:dyDescent="0.3">
      <c r="K38" s="76" t="s">
        <v>410</v>
      </c>
    </row>
    <row r="39" spans="11:11" x14ac:dyDescent="0.3">
      <c r="K39" s="76" t="s">
        <v>410</v>
      </c>
    </row>
    <row r="40" spans="11:11" x14ac:dyDescent="0.3">
      <c r="K40" s="76" t="s">
        <v>410</v>
      </c>
    </row>
    <row r="41" spans="11:11" x14ac:dyDescent="0.3">
      <c r="K41" s="76" t="s">
        <v>410</v>
      </c>
    </row>
    <row r="42" spans="11:11" x14ac:dyDescent="0.3">
      <c r="K42" s="76" t="s">
        <v>410</v>
      </c>
    </row>
    <row r="43" spans="11:11" x14ac:dyDescent="0.3">
      <c r="K43" s="76" t="s">
        <v>410</v>
      </c>
    </row>
    <row r="44" spans="11:11" x14ac:dyDescent="0.3">
      <c r="K44" s="76" t="s">
        <v>410</v>
      </c>
    </row>
    <row r="45" spans="11:11" x14ac:dyDescent="0.3">
      <c r="K45" s="76" t="s">
        <v>410</v>
      </c>
    </row>
    <row r="46" spans="11:11" x14ac:dyDescent="0.3">
      <c r="K46" s="76" t="s">
        <v>410</v>
      </c>
    </row>
    <row r="47" spans="11:11" x14ac:dyDescent="0.3">
      <c r="K47" s="76" t="s">
        <v>410</v>
      </c>
    </row>
    <row r="48" spans="11:11" x14ac:dyDescent="0.3">
      <c r="K48" s="76" t="s">
        <v>410</v>
      </c>
    </row>
    <row r="49" spans="11:11" x14ac:dyDescent="0.3">
      <c r="K49" s="76" t="s">
        <v>410</v>
      </c>
    </row>
    <row r="50" spans="11:11" x14ac:dyDescent="0.3">
      <c r="K50" s="76" t="s">
        <v>410</v>
      </c>
    </row>
    <row r="51" spans="11:11" x14ac:dyDescent="0.3">
      <c r="K51" s="76" t="s">
        <v>410</v>
      </c>
    </row>
    <row r="52" spans="11:11" x14ac:dyDescent="0.3">
      <c r="K52" s="76" t="s">
        <v>410</v>
      </c>
    </row>
    <row r="53" spans="11:11" x14ac:dyDescent="0.3">
      <c r="K53" s="76" t="s">
        <v>410</v>
      </c>
    </row>
    <row r="54" spans="11:11" x14ac:dyDescent="0.3">
      <c r="K54" s="76" t="s">
        <v>410</v>
      </c>
    </row>
    <row r="55" spans="11:11" x14ac:dyDescent="0.3">
      <c r="K55" s="76" t="s">
        <v>410</v>
      </c>
    </row>
    <row r="56" spans="11:11" x14ac:dyDescent="0.3">
      <c r="K56" s="76" t="s">
        <v>410</v>
      </c>
    </row>
    <row r="57" spans="11:11" x14ac:dyDescent="0.3">
      <c r="K57" s="76" t="s">
        <v>410</v>
      </c>
    </row>
    <row r="58" spans="11:11" x14ac:dyDescent="0.3">
      <c r="K58" s="76" t="s">
        <v>410</v>
      </c>
    </row>
    <row r="59" spans="11:11" x14ac:dyDescent="0.3">
      <c r="K59" s="76" t="s">
        <v>410</v>
      </c>
    </row>
    <row r="60" spans="11:11" x14ac:dyDescent="0.3">
      <c r="K60" s="76" t="s">
        <v>410</v>
      </c>
    </row>
    <row r="61" spans="11:11" x14ac:dyDescent="0.3">
      <c r="K61" s="76" t="s">
        <v>410</v>
      </c>
    </row>
    <row r="62" spans="11:11" x14ac:dyDescent="0.3">
      <c r="K62" s="76" t="s">
        <v>410</v>
      </c>
    </row>
    <row r="63" spans="11:11" x14ac:dyDescent="0.3">
      <c r="K63" s="76" t="s">
        <v>410</v>
      </c>
    </row>
    <row r="64" spans="11:11" x14ac:dyDescent="0.3">
      <c r="K64" s="76" t="s">
        <v>410</v>
      </c>
    </row>
    <row r="65" spans="11:11" x14ac:dyDescent="0.3">
      <c r="K65" s="76" t="s">
        <v>410</v>
      </c>
    </row>
    <row r="66" spans="11:11" x14ac:dyDescent="0.3">
      <c r="K66" s="76" t="s">
        <v>410</v>
      </c>
    </row>
    <row r="67" spans="11:11" x14ac:dyDescent="0.3">
      <c r="K67" s="76" t="s">
        <v>410</v>
      </c>
    </row>
    <row r="68" spans="11:11" x14ac:dyDescent="0.3">
      <c r="K68" s="76" t="s">
        <v>410</v>
      </c>
    </row>
    <row r="69" spans="11:11" x14ac:dyDescent="0.3">
      <c r="K69" s="76" t="s">
        <v>410</v>
      </c>
    </row>
    <row r="70" spans="11:11" x14ac:dyDescent="0.3">
      <c r="K70" s="76" t="s">
        <v>410</v>
      </c>
    </row>
    <row r="71" spans="11:11" x14ac:dyDescent="0.3">
      <c r="K71" s="76" t="s">
        <v>410</v>
      </c>
    </row>
    <row r="72" spans="11:11" x14ac:dyDescent="0.3">
      <c r="K72" s="76" t="s">
        <v>410</v>
      </c>
    </row>
    <row r="73" spans="11:11" x14ac:dyDescent="0.3">
      <c r="K73" s="76" t="s">
        <v>410</v>
      </c>
    </row>
    <row r="74" spans="11:11" x14ac:dyDescent="0.3">
      <c r="K74" s="76" t="s">
        <v>410</v>
      </c>
    </row>
    <row r="75" spans="11:11" x14ac:dyDescent="0.3">
      <c r="K75" s="76" t="s">
        <v>410</v>
      </c>
    </row>
    <row r="76" spans="11:11" x14ac:dyDescent="0.3">
      <c r="K76" s="76" t="s">
        <v>410</v>
      </c>
    </row>
    <row r="77" spans="11:11" x14ac:dyDescent="0.3">
      <c r="K77" s="76" t="s">
        <v>410</v>
      </c>
    </row>
    <row r="78" spans="11:11" x14ac:dyDescent="0.3">
      <c r="K78" s="76" t="s">
        <v>410</v>
      </c>
    </row>
    <row r="79" spans="11:11" x14ac:dyDescent="0.3">
      <c r="K79" s="76" t="s">
        <v>410</v>
      </c>
    </row>
    <row r="80" spans="11:11" x14ac:dyDescent="0.3">
      <c r="K80" s="76" t="s">
        <v>410</v>
      </c>
    </row>
    <row r="81" spans="11:11" x14ac:dyDescent="0.3">
      <c r="K81" s="76" t="s">
        <v>410</v>
      </c>
    </row>
    <row r="82" spans="11:11" x14ac:dyDescent="0.3">
      <c r="K82" s="76" t="s">
        <v>410</v>
      </c>
    </row>
    <row r="83" spans="11:11" x14ac:dyDescent="0.3">
      <c r="K83" s="76" t="s">
        <v>410</v>
      </c>
    </row>
    <row r="84" spans="11:11" x14ac:dyDescent="0.3">
      <c r="K84" s="76" t="s">
        <v>410</v>
      </c>
    </row>
    <row r="85" spans="11:11" x14ac:dyDescent="0.3">
      <c r="K85" s="76" t="s">
        <v>410</v>
      </c>
    </row>
    <row r="86" spans="11:11" x14ac:dyDescent="0.3">
      <c r="K86" s="76" t="s">
        <v>410</v>
      </c>
    </row>
    <row r="87" spans="11:11" x14ac:dyDescent="0.3">
      <c r="K87" s="76" t="s">
        <v>410</v>
      </c>
    </row>
    <row r="88" spans="11:11" x14ac:dyDescent="0.3">
      <c r="K88" s="76" t="s">
        <v>410</v>
      </c>
    </row>
    <row r="89" spans="11:11" x14ac:dyDescent="0.3">
      <c r="K89" s="76" t="s">
        <v>410</v>
      </c>
    </row>
    <row r="90" spans="11:11" x14ac:dyDescent="0.3">
      <c r="K90" s="76" t="s">
        <v>410</v>
      </c>
    </row>
    <row r="91" spans="11:11" x14ac:dyDescent="0.3">
      <c r="K91" s="76" t="s">
        <v>410</v>
      </c>
    </row>
    <row r="92" spans="11:11" x14ac:dyDescent="0.3">
      <c r="K92" s="76" t="s">
        <v>410</v>
      </c>
    </row>
    <row r="93" spans="11:11" x14ac:dyDescent="0.3">
      <c r="K93" s="76" t="s">
        <v>410</v>
      </c>
    </row>
    <row r="94" spans="11:11" x14ac:dyDescent="0.3">
      <c r="K94" s="76" t="s">
        <v>410</v>
      </c>
    </row>
    <row r="95" spans="11:11" x14ac:dyDescent="0.3">
      <c r="K95" s="76" t="s">
        <v>410</v>
      </c>
    </row>
    <row r="96" spans="11:11" x14ac:dyDescent="0.3">
      <c r="K96" s="76" t="s">
        <v>410</v>
      </c>
    </row>
    <row r="97" spans="11:11" x14ac:dyDescent="0.3">
      <c r="K97" s="76" t="s">
        <v>410</v>
      </c>
    </row>
    <row r="98" spans="11:11" x14ac:dyDescent="0.3">
      <c r="K98" s="76" t="s">
        <v>410</v>
      </c>
    </row>
    <row r="99" spans="11:11" x14ac:dyDescent="0.3">
      <c r="K99" s="76" t="s">
        <v>410</v>
      </c>
    </row>
    <row r="100" spans="11:11" x14ac:dyDescent="0.3">
      <c r="K100" s="76" t="s">
        <v>410</v>
      </c>
    </row>
    <row r="101" spans="11:11" x14ac:dyDescent="0.3">
      <c r="K101" s="76" t="s">
        <v>410</v>
      </c>
    </row>
    <row r="102" spans="11:11" x14ac:dyDescent="0.3">
      <c r="K102" s="76" t="s">
        <v>410</v>
      </c>
    </row>
    <row r="103" spans="11:11" x14ac:dyDescent="0.3">
      <c r="K103" s="76" t="s">
        <v>410</v>
      </c>
    </row>
    <row r="104" spans="11:11" x14ac:dyDescent="0.3">
      <c r="K104" s="76" t="s">
        <v>410</v>
      </c>
    </row>
    <row r="105" spans="11:11" x14ac:dyDescent="0.3">
      <c r="K105" s="76" t="s">
        <v>410</v>
      </c>
    </row>
    <row r="106" spans="11:11" x14ac:dyDescent="0.3">
      <c r="K106" s="76" t="s">
        <v>410</v>
      </c>
    </row>
    <row r="107" spans="11:11" x14ac:dyDescent="0.3">
      <c r="K107" s="76" t="s">
        <v>410</v>
      </c>
    </row>
    <row r="108" spans="11:11" x14ac:dyDescent="0.3">
      <c r="K108" s="76" t="s">
        <v>410</v>
      </c>
    </row>
    <row r="109" spans="11:11" x14ac:dyDescent="0.3">
      <c r="K109" s="76" t="s">
        <v>410</v>
      </c>
    </row>
    <row r="110" spans="11:11" x14ac:dyDescent="0.3">
      <c r="K110" s="76" t="s">
        <v>410</v>
      </c>
    </row>
    <row r="111" spans="11:11" x14ac:dyDescent="0.3">
      <c r="K111" s="76" t="s">
        <v>410</v>
      </c>
    </row>
    <row r="112" spans="11:11" x14ac:dyDescent="0.3">
      <c r="K112" s="76" t="s">
        <v>410</v>
      </c>
    </row>
    <row r="113" spans="11:11" x14ac:dyDescent="0.3">
      <c r="K113" s="76" t="s">
        <v>410</v>
      </c>
    </row>
    <row r="114" spans="11:11" x14ac:dyDescent="0.3">
      <c r="K114" s="76" t="s">
        <v>410</v>
      </c>
    </row>
    <row r="115" spans="11:11" x14ac:dyDescent="0.3">
      <c r="K115" s="76" t="s">
        <v>410</v>
      </c>
    </row>
  </sheetData>
  <sortState ref="A2:K115">
    <sortCondition ref="F2:F115"/>
    <sortCondition ref="A2:A115"/>
    <sortCondition descending="1" ref="G2:G115"/>
    <sortCondition descending="1" ref="H2:H115"/>
  </sortState>
  <phoneticPr fontId="1" type="noConversion"/>
  <hyperlinks>
    <hyperlink ref="J14" r:id="rId1" xr:uid="{A05DD50D-BBF7-49D5-A784-FC227A6EE03B}"/>
    <hyperlink ref="I14" r:id="rId2" xr:uid="{5F74278E-2072-4A84-8A71-FF797F49FD3D}"/>
    <hyperlink ref="I7" r:id="rId3" xr:uid="{B4EA039E-0E23-4E5E-B6E7-9EAD7445C8DC}"/>
    <hyperlink ref="J7" r:id="rId4" xr:uid="{A442B2A0-D3DB-4255-AB79-F0D280A3ADA0}"/>
    <hyperlink ref="I11" r:id="rId5" xr:uid="{A8CCC6FC-C8CF-4380-B8FF-22668FA87FA9}"/>
    <hyperlink ref="I3" r:id="rId6" xr:uid="{1EEDED28-08F3-458B-A6BB-CD7940A5FE15}"/>
    <hyperlink ref="I4" r:id="rId7" xr:uid="{579989EA-C9A6-48E3-85F4-8940232F342E}"/>
    <hyperlink ref="I6" r:id="rId8" xr:uid="{803BB8FE-39DB-4E2B-AE40-FE0CF23DB832}"/>
    <hyperlink ref="J6" r:id="rId9" xr:uid="{410EFCBE-F567-4FCF-A011-9894AC847F8A}"/>
    <hyperlink ref="I5" r:id="rId10" xr:uid="{002C9F49-2A9A-4730-8533-45BE8FC4A2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C145-E2FD-4EEB-88B8-9D05AF36BDD9}">
  <sheetPr>
    <tabColor theme="4" tint="-0.249977111117893"/>
  </sheetPr>
  <dimension ref="A1:V62"/>
  <sheetViews>
    <sheetView workbookViewId="0">
      <selection activeCell="M59" sqref="M59"/>
    </sheetView>
  </sheetViews>
  <sheetFormatPr defaultRowHeight="11.5" x14ac:dyDescent="0.25"/>
  <cols>
    <col min="1" max="1" width="3.9140625" style="46" customWidth="1"/>
    <col min="2" max="2" width="5.58203125" style="46" customWidth="1"/>
    <col min="3" max="8" width="4.5" style="46" customWidth="1"/>
    <col min="9" max="9" width="5.08203125" style="46" customWidth="1"/>
    <col min="10" max="10" width="5" style="46" customWidth="1"/>
    <col min="11" max="12" width="3.58203125" style="46" customWidth="1"/>
    <col min="13" max="19" width="5" style="46" customWidth="1"/>
    <col min="20" max="21" width="5.58203125" style="46" customWidth="1"/>
    <col min="22" max="22" width="17.25" style="47" customWidth="1"/>
    <col min="23" max="16384" width="8.6640625" style="46"/>
  </cols>
  <sheetData>
    <row r="1" spans="22:22" s="45" customFormat="1" ht="26.5" customHeight="1" x14ac:dyDescent="0.3">
      <c r="V1" s="44"/>
    </row>
    <row r="29" ht="12" thickBot="1" x14ac:dyDescent="0.3"/>
    <row r="30" s="56" customFormat="1" ht="12" thickBot="1" x14ac:dyDescent="0.3"/>
    <row r="44" spans="1:22" s="48" customFormat="1" ht="12" thickBot="1" x14ac:dyDescent="0.3"/>
    <row r="45" spans="1:22" ht="12" thickTop="1" x14ac:dyDescent="0.25"/>
    <row r="47" spans="1:22" ht="8.5" customHeight="1" thickBot="1" x14ac:dyDescent="0.3"/>
    <row r="48" spans="1:22" ht="23" x14ac:dyDescent="0.25">
      <c r="A48" s="54" t="s">
        <v>162</v>
      </c>
      <c r="B48" s="54" t="s">
        <v>174</v>
      </c>
      <c r="C48" s="54" t="s">
        <v>180</v>
      </c>
      <c r="D48" s="54" t="s">
        <v>181</v>
      </c>
      <c r="E48" s="54" t="s">
        <v>179</v>
      </c>
      <c r="F48" s="54" t="s">
        <v>182</v>
      </c>
      <c r="G48" s="54" t="s">
        <v>87</v>
      </c>
      <c r="H48" s="54" t="s">
        <v>145</v>
      </c>
      <c r="I48" s="54" t="s">
        <v>86</v>
      </c>
      <c r="J48" s="54" t="s">
        <v>161</v>
      </c>
      <c r="K48" s="54" t="s">
        <v>142</v>
      </c>
      <c r="L48" s="54" t="s">
        <v>143</v>
      </c>
      <c r="M48" s="54" t="s">
        <v>144</v>
      </c>
      <c r="N48" s="54" t="s">
        <v>194</v>
      </c>
      <c r="O48" s="54" t="s">
        <v>178</v>
      </c>
      <c r="P48" s="54" t="s">
        <v>185</v>
      </c>
      <c r="Q48" s="54" t="s">
        <v>187</v>
      </c>
      <c r="R48" s="54" t="s">
        <v>184</v>
      </c>
      <c r="S48" s="54" t="s">
        <v>183</v>
      </c>
      <c r="T48" s="54" t="s">
        <v>160</v>
      </c>
      <c r="U48" s="63" t="s">
        <v>186</v>
      </c>
      <c r="V48" s="55" t="s">
        <v>64</v>
      </c>
    </row>
    <row r="49" spans="1:22" x14ac:dyDescent="0.25">
      <c r="A49" s="49" t="s">
        <v>163</v>
      </c>
      <c r="B49" s="50">
        <v>0</v>
      </c>
      <c r="C49" s="51">
        <v>346.7</v>
      </c>
      <c r="D49" s="51">
        <f>C49</f>
        <v>346.7</v>
      </c>
      <c r="E49" s="51"/>
      <c r="F49" s="51">
        <v>0</v>
      </c>
      <c r="G49" s="51"/>
      <c r="H49" s="51">
        <f t="shared" ref="H49:H56" si="0">C49+E49+G49</f>
        <v>346.7</v>
      </c>
      <c r="I49" s="50">
        <v>3484.91</v>
      </c>
      <c r="J49" s="51">
        <f t="shared" ref="J49:J56" si="1">I49+B49</f>
        <v>3484.91</v>
      </c>
      <c r="K49" s="51">
        <v>15</v>
      </c>
      <c r="L49" s="51">
        <v>100</v>
      </c>
      <c r="M49" s="52">
        <f>L49+K49+(1050+90)/2</f>
        <v>685</v>
      </c>
      <c r="N49" s="52"/>
      <c r="O49" s="52"/>
      <c r="P49" s="52">
        <f>T49-O49-N49-M49-Q49-R49-S49</f>
        <v>1099.9099999999999</v>
      </c>
      <c r="Q49" s="52">
        <v>498</v>
      </c>
      <c r="R49" s="52"/>
      <c r="S49" s="52"/>
      <c r="T49" s="52">
        <f t="shared" ref="T49:T55" si="2">J49-B50</f>
        <v>2282.91</v>
      </c>
      <c r="U49" s="64">
        <f>P49/T49</f>
        <v>0.48180173550424676</v>
      </c>
      <c r="V49" s="53"/>
    </row>
    <row r="50" spans="1:22" x14ac:dyDescent="0.25">
      <c r="A50" s="49" t="s">
        <v>164</v>
      </c>
      <c r="B50" s="50">
        <v>1202</v>
      </c>
      <c r="C50" s="51">
        <v>346.7</v>
      </c>
      <c r="D50" s="51">
        <f>C50+D49</f>
        <v>693.4</v>
      </c>
      <c r="E50" s="51"/>
      <c r="F50" s="51">
        <v>0</v>
      </c>
      <c r="G50" s="51">
        <v>195.33</v>
      </c>
      <c r="H50" s="51">
        <f t="shared" si="0"/>
        <v>542.03</v>
      </c>
      <c r="I50" s="50">
        <v>6307.97</v>
      </c>
      <c r="J50" s="51">
        <f t="shared" si="1"/>
        <v>7509.97</v>
      </c>
      <c r="K50" s="51">
        <v>8</v>
      </c>
      <c r="L50" s="51">
        <v>56</v>
      </c>
      <c r="M50" s="52">
        <f>L50+K50+(1050+90)/2</f>
        <v>634</v>
      </c>
      <c r="N50" s="52"/>
      <c r="O50" s="52"/>
      <c r="P50" s="52">
        <f t="shared" ref="P50:P55" si="3">T50-O50-N50-M50-Q50-R50-S50</f>
        <v>540.97000000000025</v>
      </c>
      <c r="Q50" s="52"/>
      <c r="R50" s="52"/>
      <c r="S50" s="52"/>
      <c r="T50" s="52">
        <f t="shared" si="2"/>
        <v>1174.9700000000003</v>
      </c>
      <c r="U50" s="64">
        <f t="shared" ref="U50:U55" si="4">P50/T50</f>
        <v>0.46041175519374977</v>
      </c>
      <c r="V50" s="53"/>
    </row>
    <row r="51" spans="1:22" x14ac:dyDescent="0.25">
      <c r="A51" s="49" t="s">
        <v>165</v>
      </c>
      <c r="B51" s="50">
        <v>6335</v>
      </c>
      <c r="C51" s="51">
        <v>346.7</v>
      </c>
      <c r="D51" s="51">
        <f t="shared" ref="D51:D56" si="5">C51+D50</f>
        <v>1040.0999999999999</v>
      </c>
      <c r="E51" s="51"/>
      <c r="F51" s="51">
        <v>0</v>
      </c>
      <c r="G51" s="51">
        <v>164.24</v>
      </c>
      <c r="H51" s="51">
        <f t="shared" si="0"/>
        <v>510.94</v>
      </c>
      <c r="I51" s="50">
        <v>6028.14</v>
      </c>
      <c r="J51" s="51">
        <f t="shared" si="1"/>
        <v>12363.14</v>
      </c>
      <c r="K51" s="51">
        <v>10</v>
      </c>
      <c r="L51" s="51">
        <v>68</v>
      </c>
      <c r="M51" s="52">
        <f>L51+K51+(1050+90)/2</f>
        <v>648</v>
      </c>
      <c r="N51" s="52">
        <v>3000</v>
      </c>
      <c r="O51" s="52"/>
      <c r="P51" s="52">
        <f t="shared" si="3"/>
        <v>5946.1399999999994</v>
      </c>
      <c r="Q51" s="52">
        <v>520</v>
      </c>
      <c r="R51" s="52">
        <v>239</v>
      </c>
      <c r="S51" s="52"/>
      <c r="T51" s="52">
        <f t="shared" si="2"/>
        <v>10353.14</v>
      </c>
      <c r="U51" s="64">
        <f t="shared" si="4"/>
        <v>0.57433203839608082</v>
      </c>
      <c r="V51" s="53"/>
    </row>
    <row r="52" spans="1:22" x14ac:dyDescent="0.25">
      <c r="A52" s="49" t="s">
        <v>166</v>
      </c>
      <c r="B52" s="50">
        <v>2010</v>
      </c>
      <c r="C52" s="51">
        <v>346.7</v>
      </c>
      <c r="D52" s="51">
        <f t="shared" si="5"/>
        <v>1386.8</v>
      </c>
      <c r="E52" s="51">
        <v>350</v>
      </c>
      <c r="F52" s="51">
        <f>E52*2+F51</f>
        <v>700</v>
      </c>
      <c r="G52" s="51">
        <v>148.33000000000001</v>
      </c>
      <c r="H52" s="51">
        <f t="shared" si="0"/>
        <v>845.03000000000009</v>
      </c>
      <c r="I52" s="50">
        <v>5884.97</v>
      </c>
      <c r="J52" s="51">
        <f t="shared" si="1"/>
        <v>7894.97</v>
      </c>
      <c r="K52" s="51">
        <v>4</v>
      </c>
      <c r="L52" s="51">
        <v>30</v>
      </c>
      <c r="M52" s="52">
        <f>800+K52+L52+656</f>
        <v>1490</v>
      </c>
      <c r="N52" s="52"/>
      <c r="O52" s="52"/>
      <c r="P52" s="52">
        <f t="shared" si="3"/>
        <v>2342.9700000000003</v>
      </c>
      <c r="Q52" s="52"/>
      <c r="R52" s="52">
        <v>238</v>
      </c>
      <c r="S52" s="52"/>
      <c r="T52" s="52">
        <f t="shared" si="2"/>
        <v>4070.9700000000003</v>
      </c>
      <c r="U52" s="64">
        <f t="shared" si="4"/>
        <v>0.57553113877036677</v>
      </c>
      <c r="V52" s="53"/>
    </row>
    <row r="53" spans="1:22" x14ac:dyDescent="0.25">
      <c r="A53" s="49" t="s">
        <v>167</v>
      </c>
      <c r="B53" s="50">
        <v>3824</v>
      </c>
      <c r="C53" s="51">
        <v>346.7</v>
      </c>
      <c r="D53" s="51">
        <f t="shared" si="5"/>
        <v>1733.5</v>
      </c>
      <c r="E53" s="51">
        <v>350</v>
      </c>
      <c r="F53" s="51">
        <f t="shared" ref="F53:F56" si="6">E53*2+F52</f>
        <v>1400</v>
      </c>
      <c r="G53" s="51">
        <v>295.33</v>
      </c>
      <c r="H53" s="51">
        <f t="shared" si="0"/>
        <v>992.03</v>
      </c>
      <c r="I53" s="50">
        <v>7207.97</v>
      </c>
      <c r="J53" s="51">
        <f t="shared" si="1"/>
        <v>11031.970000000001</v>
      </c>
      <c r="K53" s="51">
        <v>16</v>
      </c>
      <c r="L53" s="51">
        <v>131</v>
      </c>
      <c r="M53" s="52">
        <f>800+K53+L53+706</f>
        <v>1653</v>
      </c>
      <c r="N53" s="52">
        <v>4000</v>
      </c>
      <c r="O53" s="52"/>
      <c r="P53" s="52">
        <f t="shared" si="3"/>
        <v>2998.9700000000012</v>
      </c>
      <c r="Q53" s="52"/>
      <c r="R53" s="52"/>
      <c r="S53" s="52"/>
      <c r="T53" s="52">
        <f t="shared" si="2"/>
        <v>8651.9700000000012</v>
      </c>
      <c r="U53" s="64">
        <f t="shared" si="4"/>
        <v>0.34662279226580778</v>
      </c>
      <c r="V53" s="53"/>
    </row>
    <row r="54" spans="1:22" x14ac:dyDescent="0.25">
      <c r="A54" s="49" t="s">
        <v>168</v>
      </c>
      <c r="B54" s="50">
        <v>2380</v>
      </c>
      <c r="C54" s="51">
        <v>346.7</v>
      </c>
      <c r="D54" s="51">
        <f t="shared" si="5"/>
        <v>2080.1999999999998</v>
      </c>
      <c r="E54" s="51">
        <v>350</v>
      </c>
      <c r="F54" s="51">
        <f t="shared" si="6"/>
        <v>2100</v>
      </c>
      <c r="G54" s="51">
        <v>245.33</v>
      </c>
      <c r="H54" s="51">
        <f t="shared" si="0"/>
        <v>942.03000000000009</v>
      </c>
      <c r="I54" s="50">
        <v>6757.97</v>
      </c>
      <c r="J54" s="51">
        <f t="shared" si="1"/>
        <v>9137.9700000000012</v>
      </c>
      <c r="K54" s="51">
        <v>12</v>
      </c>
      <c r="L54" s="51">
        <v>162</v>
      </c>
      <c r="M54" s="52">
        <f>800+K54+L54</f>
        <v>974</v>
      </c>
      <c r="N54" s="52"/>
      <c r="O54" s="52">
        <f>5199+49</f>
        <v>5248</v>
      </c>
      <c r="P54" s="52">
        <f t="shared" si="3"/>
        <v>894.97000000000116</v>
      </c>
      <c r="Q54" s="52">
        <v>498</v>
      </c>
      <c r="R54" s="52">
        <v>300</v>
      </c>
      <c r="S54" s="52"/>
      <c r="T54" s="52">
        <f t="shared" si="2"/>
        <v>7914.9700000000012</v>
      </c>
      <c r="U54" s="64">
        <f t="shared" si="4"/>
        <v>0.11307307545069673</v>
      </c>
      <c r="V54" s="53" t="s">
        <v>205</v>
      </c>
    </row>
    <row r="55" spans="1:22" x14ac:dyDescent="0.25">
      <c r="A55" s="49" t="s">
        <v>169</v>
      </c>
      <c r="B55" s="50">
        <v>1223</v>
      </c>
      <c r="C55" s="51">
        <v>380.34</v>
      </c>
      <c r="D55" s="51">
        <f t="shared" si="5"/>
        <v>2460.54</v>
      </c>
      <c r="E55" s="51">
        <v>350</v>
      </c>
      <c r="F55" s="51">
        <f t="shared" si="6"/>
        <v>2800</v>
      </c>
      <c r="G55" s="51">
        <v>253.97</v>
      </c>
      <c r="H55" s="51">
        <f t="shared" si="0"/>
        <v>984.31</v>
      </c>
      <c r="I55" s="50">
        <v>6835.69</v>
      </c>
      <c r="J55" s="51">
        <f t="shared" si="1"/>
        <v>8058.69</v>
      </c>
      <c r="K55" s="51">
        <v>32</v>
      </c>
      <c r="L55" s="51">
        <v>170</v>
      </c>
      <c r="M55" s="52">
        <f>800+K55+L55</f>
        <v>1002</v>
      </c>
      <c r="N55" s="52"/>
      <c r="O55" s="52">
        <v>1040</v>
      </c>
      <c r="P55" s="52">
        <f t="shared" si="3"/>
        <v>2417.2799999999997</v>
      </c>
      <c r="Q55" s="52">
        <v>128</v>
      </c>
      <c r="R55" s="52"/>
      <c r="S55" s="52"/>
      <c r="T55" s="52">
        <f t="shared" si="2"/>
        <v>4587.28</v>
      </c>
      <c r="U55" s="64">
        <f t="shared" si="4"/>
        <v>0.52695279119652605</v>
      </c>
      <c r="V55" s="53" t="s">
        <v>206</v>
      </c>
    </row>
    <row r="56" spans="1:22" x14ac:dyDescent="0.25">
      <c r="A56" s="49" t="s">
        <v>170</v>
      </c>
      <c r="B56" s="50">
        <f>3379.37+92.04</f>
        <v>3471.41</v>
      </c>
      <c r="C56" s="51">
        <v>380.34</v>
      </c>
      <c r="D56" s="51">
        <f t="shared" si="5"/>
        <v>2840.88</v>
      </c>
      <c r="E56" s="51">
        <v>350</v>
      </c>
      <c r="F56" s="51">
        <f t="shared" si="6"/>
        <v>3500</v>
      </c>
      <c r="G56" s="51">
        <v>303.97000000000003</v>
      </c>
      <c r="H56" s="51">
        <f t="shared" si="0"/>
        <v>1034.31</v>
      </c>
      <c r="I56" s="50">
        <v>7285.69</v>
      </c>
      <c r="J56" s="51">
        <f t="shared" si="1"/>
        <v>10757.099999999999</v>
      </c>
      <c r="K56" s="51">
        <v>24</v>
      </c>
      <c r="L56" s="51">
        <v>120</v>
      </c>
      <c r="M56" s="52">
        <f>800+K56+L56</f>
        <v>944</v>
      </c>
      <c r="N56" s="52"/>
      <c r="O56" s="52">
        <f>2398+10</f>
        <v>2408</v>
      </c>
      <c r="P56" s="52"/>
      <c r="Q56" s="52"/>
      <c r="R56" s="52">
        <v>72</v>
      </c>
      <c r="S56" s="52"/>
      <c r="T56" s="52"/>
      <c r="U56" s="65"/>
      <c r="V56" s="53" t="s">
        <v>207</v>
      </c>
    </row>
    <row r="57" spans="1:22" x14ac:dyDescent="0.25">
      <c r="A57" s="49" t="s">
        <v>171</v>
      </c>
      <c r="B57" s="51"/>
      <c r="C57" s="51"/>
      <c r="D57" s="51"/>
      <c r="E57" s="51"/>
      <c r="F57" s="51"/>
      <c r="G57" s="51"/>
      <c r="H57" s="51"/>
      <c r="I57" s="50"/>
      <c r="J57" s="51"/>
      <c r="K57" s="51"/>
      <c r="L57" s="51"/>
      <c r="M57" s="52"/>
      <c r="N57" s="52"/>
      <c r="O57" s="52"/>
      <c r="P57" s="51"/>
      <c r="Q57" s="52">
        <v>436</v>
      </c>
      <c r="R57" s="52">
        <f>269+149</f>
        <v>418</v>
      </c>
      <c r="S57" s="52">
        <f>128+15.5+10+9+17+100+8.8</f>
        <v>288.3</v>
      </c>
      <c r="T57" s="51"/>
      <c r="U57" s="65"/>
      <c r="V57" s="53"/>
    </row>
    <row r="58" spans="1:22" x14ac:dyDescent="0.25">
      <c r="A58" s="49" t="s">
        <v>172</v>
      </c>
      <c r="B58" s="51"/>
      <c r="C58" s="51"/>
      <c r="D58" s="51"/>
      <c r="E58" s="51"/>
      <c r="F58" s="51"/>
      <c r="G58" s="51"/>
      <c r="H58" s="51"/>
      <c r="I58" s="50"/>
      <c r="J58" s="51"/>
      <c r="K58" s="51"/>
      <c r="L58" s="51"/>
      <c r="M58" s="52"/>
      <c r="N58" s="52"/>
      <c r="O58" s="52"/>
      <c r="P58" s="51"/>
      <c r="Q58" s="51"/>
      <c r="R58" s="51"/>
      <c r="S58" s="51"/>
      <c r="T58" s="51"/>
      <c r="U58" s="65"/>
      <c r="V58" s="53"/>
    </row>
    <row r="59" spans="1:22" x14ac:dyDescent="0.25">
      <c r="A59" s="49" t="s">
        <v>173</v>
      </c>
      <c r="B59" s="51"/>
      <c r="C59" s="51"/>
      <c r="D59" s="51"/>
      <c r="E59" s="51"/>
      <c r="F59" s="51"/>
      <c r="G59" s="51"/>
      <c r="H59" s="51"/>
      <c r="I59" s="50"/>
      <c r="J59" s="51"/>
      <c r="K59" s="51"/>
      <c r="L59" s="51"/>
      <c r="M59" s="52"/>
      <c r="N59" s="52"/>
      <c r="O59" s="52"/>
      <c r="P59" s="51"/>
      <c r="Q59" s="51"/>
      <c r="R59" s="51"/>
      <c r="S59" s="51"/>
      <c r="T59" s="51"/>
      <c r="U59" s="65"/>
      <c r="V59" s="53"/>
    </row>
    <row r="60" spans="1:22" x14ac:dyDescent="0.25">
      <c r="A60" s="49" t="s">
        <v>189</v>
      </c>
      <c r="B60" s="51"/>
      <c r="C60" s="51"/>
      <c r="D60" s="51"/>
      <c r="E60" s="51"/>
      <c r="F60" s="51"/>
      <c r="G60" s="51"/>
      <c r="H60" s="51"/>
      <c r="I60" s="50"/>
      <c r="J60" s="51"/>
      <c r="K60" s="51"/>
      <c r="L60" s="51"/>
      <c r="M60" s="52"/>
      <c r="N60" s="52"/>
      <c r="O60" s="52"/>
      <c r="P60" s="51"/>
      <c r="Q60" s="51"/>
      <c r="R60" s="51"/>
      <c r="S60" s="51"/>
      <c r="T60" s="51"/>
      <c r="U60" s="65"/>
      <c r="V60" s="53"/>
    </row>
    <row r="61" spans="1:22" x14ac:dyDescent="0.25">
      <c r="A61" s="49" t="s">
        <v>163</v>
      </c>
      <c r="B61" s="51"/>
      <c r="C61" s="51"/>
      <c r="D61" s="51"/>
      <c r="E61" s="51"/>
      <c r="F61" s="51"/>
      <c r="G61" s="51"/>
      <c r="H61" s="51"/>
      <c r="I61" s="50"/>
      <c r="J61" s="51"/>
      <c r="K61" s="51"/>
      <c r="L61" s="51"/>
      <c r="M61" s="52"/>
      <c r="N61" s="52"/>
      <c r="O61" s="52"/>
      <c r="P61" s="51"/>
      <c r="Q61" s="51"/>
      <c r="R61" s="51"/>
      <c r="S61" s="51"/>
      <c r="T61" s="51"/>
      <c r="U61" s="65"/>
      <c r="V61" s="53"/>
    </row>
    <row r="62" spans="1:22" x14ac:dyDescent="0.25">
      <c r="A62" s="57" t="s">
        <v>190</v>
      </c>
      <c r="B62" s="58">
        <f>LOOKUP(1,0/(ISNUMBER(B49:B61)),B49:B61)</f>
        <v>3471.41</v>
      </c>
      <c r="C62" s="59"/>
      <c r="D62" s="59">
        <f>MAX(D49:D61)</f>
        <v>2840.88</v>
      </c>
      <c r="E62" s="59"/>
      <c r="F62" s="59">
        <f>MAX(F49:F61)</f>
        <v>3500</v>
      </c>
      <c r="G62" s="59"/>
      <c r="H62" s="59"/>
      <c r="I62" s="58">
        <f>SUM(I49:I61)</f>
        <v>49793.310000000005</v>
      </c>
      <c r="J62" s="59"/>
      <c r="K62" s="59"/>
      <c r="L62" s="59"/>
      <c r="M62" s="60">
        <f t="shared" ref="M62:T62" si="7">SUM(M49:M61)</f>
        <v>8030</v>
      </c>
      <c r="N62" s="60">
        <f t="shared" si="7"/>
        <v>7000</v>
      </c>
      <c r="O62" s="60">
        <f t="shared" si="7"/>
        <v>8696</v>
      </c>
      <c r="P62" s="60">
        <f t="shared" si="7"/>
        <v>16241.210000000003</v>
      </c>
      <c r="Q62" s="60">
        <f t="shared" si="7"/>
        <v>2080</v>
      </c>
      <c r="R62" s="60">
        <f t="shared" si="7"/>
        <v>1267</v>
      </c>
      <c r="S62" s="60">
        <f t="shared" si="7"/>
        <v>288.3</v>
      </c>
      <c r="T62" s="61">
        <f t="shared" si="7"/>
        <v>39036.210000000006</v>
      </c>
      <c r="U62" s="66">
        <f>AVERAGE(U49:U55)</f>
        <v>0.43981790382535352</v>
      </c>
      <c r="V62" s="62">
        <f>3000000/(B62+F62)</f>
        <v>430.32901522073729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W66"/>
  <sheetViews>
    <sheetView tabSelected="1" topLeftCell="A20" zoomScaleNormal="100" zoomScalePageLayoutView="58" workbookViewId="0">
      <selection activeCell="I39" sqref="I39"/>
    </sheetView>
  </sheetViews>
  <sheetFormatPr defaultRowHeight="11.5" x14ac:dyDescent="0.25"/>
  <cols>
    <col min="1" max="1" width="3.25" style="46" customWidth="1"/>
    <col min="2" max="2" width="4.4140625" style="46" customWidth="1"/>
    <col min="3" max="3" width="4.33203125" style="46" customWidth="1"/>
    <col min="4" max="4" width="4" style="46" customWidth="1"/>
    <col min="5" max="5" width="4.75" style="46" customWidth="1"/>
    <col min="6" max="6" width="5.08203125" style="46" customWidth="1"/>
    <col min="7" max="7" width="4.5" style="46" customWidth="1"/>
    <col min="8" max="8" width="5" style="46" customWidth="1"/>
    <col min="9" max="9" width="5.1640625" style="46" customWidth="1"/>
    <col min="10" max="10" width="4.25" style="46" customWidth="1"/>
    <col min="11" max="11" width="5.08203125" style="46" customWidth="1"/>
    <col min="12" max="16" width="4.25" style="46" customWidth="1"/>
    <col min="17" max="17" width="5.6640625" style="46" customWidth="1"/>
    <col min="18" max="18" width="5.1640625" style="46" customWidth="1"/>
    <col min="19" max="19" width="5.25" style="46" customWidth="1"/>
    <col min="20" max="20" width="4.75" style="46" customWidth="1"/>
    <col min="21" max="21" width="5.33203125" style="46" customWidth="1"/>
    <col min="22" max="22" width="10.4140625" style="46" customWidth="1"/>
    <col min="23" max="23" width="10.58203125" style="47" customWidth="1"/>
    <col min="24" max="16384" width="8.6640625" style="46"/>
  </cols>
  <sheetData>
    <row r="1" spans="23:23" s="45" customFormat="1" ht="26.5" customHeight="1" x14ac:dyDescent="0.3">
      <c r="W1" s="44"/>
    </row>
    <row r="29" spans="1:23" ht="12" thickBot="1" x14ac:dyDescent="0.3"/>
    <row r="30" spans="1:23" s="56" customFormat="1" ht="25" customHeight="1" thickBot="1" x14ac:dyDescent="0.3">
      <c r="A30" s="148" t="s">
        <v>162</v>
      </c>
      <c r="B30" s="149" t="s">
        <v>202</v>
      </c>
      <c r="C30" s="148" t="s">
        <v>203</v>
      </c>
      <c r="D30" s="148" t="s">
        <v>200</v>
      </c>
      <c r="E30" s="148" t="s">
        <v>346</v>
      </c>
      <c r="F30" s="148" t="s">
        <v>204</v>
      </c>
      <c r="G30" s="150" t="s">
        <v>383</v>
      </c>
      <c r="H30" s="149" t="s">
        <v>144</v>
      </c>
      <c r="I30" s="148" t="s">
        <v>463</v>
      </c>
      <c r="J30" s="148" t="s">
        <v>222</v>
      </c>
      <c r="K30" s="148" t="s">
        <v>220</v>
      </c>
      <c r="L30" s="148" t="s">
        <v>187</v>
      </c>
      <c r="M30" s="148" t="s">
        <v>221</v>
      </c>
      <c r="N30" s="148" t="s">
        <v>201</v>
      </c>
      <c r="O30" s="148" t="s">
        <v>217</v>
      </c>
      <c r="P30" s="148" t="s">
        <v>183</v>
      </c>
      <c r="Q30" s="148" t="s">
        <v>223</v>
      </c>
      <c r="R30" s="149" t="s">
        <v>174</v>
      </c>
      <c r="S30" s="148" t="s">
        <v>253</v>
      </c>
      <c r="T30" s="148" t="s">
        <v>461</v>
      </c>
      <c r="U30" s="149" t="s">
        <v>186</v>
      </c>
      <c r="V30" s="184" t="s">
        <v>386</v>
      </c>
      <c r="W30" s="185"/>
    </row>
    <row r="31" spans="1:23" ht="15" customHeight="1" x14ac:dyDescent="0.25">
      <c r="A31" s="119" t="s">
        <v>163</v>
      </c>
      <c r="B31" s="120">
        <v>346.7</v>
      </c>
      <c r="C31" s="121"/>
      <c r="D31" s="121"/>
      <c r="E31" s="121">
        <v>3484.91</v>
      </c>
      <c r="F31" s="121">
        <f t="shared" ref="F31:F38" si="0">E31+R31</f>
        <v>3484.91</v>
      </c>
      <c r="G31" s="122"/>
      <c r="H31" s="120">
        <v>685</v>
      </c>
      <c r="I31" s="123"/>
      <c r="J31" s="121"/>
      <c r="K31" s="121">
        <f>Q31-J31-I31-H31-L31-M31-P31-O31</f>
        <v>937.90999999999985</v>
      </c>
      <c r="L31" s="121">
        <v>498</v>
      </c>
      <c r="M31" s="121"/>
      <c r="N31" s="121"/>
      <c r="O31" s="121"/>
      <c r="P31" s="121">
        <f>49.9+19.9+43.2+49</f>
        <v>162</v>
      </c>
      <c r="Q31" s="124">
        <f t="shared" ref="Q31:Q37" si="1">F31-R32</f>
        <v>2282.91</v>
      </c>
      <c r="R31" s="120"/>
      <c r="S31" s="125"/>
      <c r="T31" s="126"/>
      <c r="U31" s="127">
        <f>(K31+N31)/Q31</f>
        <v>0.41083967392494664</v>
      </c>
      <c r="V31" s="128" t="s">
        <v>384</v>
      </c>
      <c r="W31" s="129" t="s">
        <v>385</v>
      </c>
    </row>
    <row r="32" spans="1:23" ht="15" customHeight="1" x14ac:dyDescent="0.25">
      <c r="A32" s="119" t="s">
        <v>164</v>
      </c>
      <c r="B32" s="120">
        <f>B31+346.7</f>
        <v>693.4</v>
      </c>
      <c r="C32" s="121"/>
      <c r="D32" s="121">
        <v>195.33</v>
      </c>
      <c r="E32" s="121">
        <v>6307.97</v>
      </c>
      <c r="F32" s="121">
        <f t="shared" si="0"/>
        <v>7509.97</v>
      </c>
      <c r="G32" s="122"/>
      <c r="H32" s="120">
        <v>634</v>
      </c>
      <c r="I32" s="123"/>
      <c r="J32" s="121"/>
      <c r="K32" s="121">
        <f t="shared" ref="K32:K37" si="2">Q32-J32-I32-H32-L32-M32-P32-O32</f>
        <v>540.97000000000025</v>
      </c>
      <c r="L32" s="121"/>
      <c r="M32" s="121"/>
      <c r="N32" s="121"/>
      <c r="O32" s="121"/>
      <c r="P32" s="121"/>
      <c r="Q32" s="124">
        <f t="shared" si="1"/>
        <v>1174.9700000000003</v>
      </c>
      <c r="R32" s="120">
        <v>1202</v>
      </c>
      <c r="S32" s="125"/>
      <c r="T32" s="126"/>
      <c r="U32" s="127">
        <f t="shared" ref="U32:U39" si="3">(K32+N32)/Q32</f>
        <v>0.46041175519374977</v>
      </c>
      <c r="V32" s="187">
        <f>3000000/(R43+C43)</f>
        <v>136.77788684547792</v>
      </c>
      <c r="W32" s="186">
        <f>200000/R43</f>
        <v>12.244870470698944</v>
      </c>
    </row>
    <row r="33" spans="1:23" ht="15" customHeight="1" x14ac:dyDescent="0.25">
      <c r="A33" s="119" t="s">
        <v>165</v>
      </c>
      <c r="B33" s="120">
        <f>B32+346.7</f>
        <v>1040.0999999999999</v>
      </c>
      <c r="C33" s="121"/>
      <c r="D33" s="121">
        <v>164.24</v>
      </c>
      <c r="E33" s="121">
        <v>6028.14</v>
      </c>
      <c r="F33" s="121">
        <f t="shared" si="0"/>
        <v>12363.14</v>
      </c>
      <c r="G33" s="122"/>
      <c r="H33" s="120">
        <v>648</v>
      </c>
      <c r="I33" s="123">
        <v>3000</v>
      </c>
      <c r="J33" s="121"/>
      <c r="K33" s="121">
        <f t="shared" si="2"/>
        <v>5801.44</v>
      </c>
      <c r="L33" s="121">
        <v>520</v>
      </c>
      <c r="M33" s="121">
        <v>239</v>
      </c>
      <c r="N33" s="121"/>
      <c r="O33" s="121"/>
      <c r="P33" s="121">
        <f>21.8+38.9+84</f>
        <v>144.69999999999999</v>
      </c>
      <c r="Q33" s="124">
        <f t="shared" si="1"/>
        <v>10353.14</v>
      </c>
      <c r="R33" s="120">
        <v>6335</v>
      </c>
      <c r="S33" s="125"/>
      <c r="T33" s="126"/>
      <c r="U33" s="127">
        <f t="shared" si="3"/>
        <v>0.56035560226172931</v>
      </c>
      <c r="V33" s="187"/>
      <c r="W33" s="186"/>
    </row>
    <row r="34" spans="1:23" ht="15" customHeight="1" x14ac:dyDescent="0.25">
      <c r="A34" s="119" t="s">
        <v>166</v>
      </c>
      <c r="B34" s="120">
        <f>B33+346.7</f>
        <v>1386.8</v>
      </c>
      <c r="C34" s="121">
        <f>350*2</f>
        <v>700</v>
      </c>
      <c r="D34" s="121">
        <v>148.33000000000001</v>
      </c>
      <c r="E34" s="121">
        <v>5884.97</v>
      </c>
      <c r="F34" s="121">
        <f t="shared" si="0"/>
        <v>7894.97</v>
      </c>
      <c r="G34" s="122"/>
      <c r="H34" s="120">
        <v>1490</v>
      </c>
      <c r="I34" s="123"/>
      <c r="J34" s="121"/>
      <c r="K34" s="121">
        <f t="shared" si="2"/>
        <v>2342.9700000000003</v>
      </c>
      <c r="L34" s="121"/>
      <c r="M34" s="121">
        <v>238</v>
      </c>
      <c r="N34" s="121"/>
      <c r="O34" s="121"/>
      <c r="P34" s="121"/>
      <c r="Q34" s="124">
        <f t="shared" si="1"/>
        <v>4070.9700000000003</v>
      </c>
      <c r="R34" s="120">
        <v>2010</v>
      </c>
      <c r="S34" s="125"/>
      <c r="T34" s="126"/>
      <c r="U34" s="127">
        <f t="shared" si="3"/>
        <v>0.57553113877036677</v>
      </c>
      <c r="V34" s="130" t="s">
        <v>208</v>
      </c>
      <c r="W34" s="131" t="s">
        <v>347</v>
      </c>
    </row>
    <row r="35" spans="1:23" ht="15" customHeight="1" x14ac:dyDescent="0.25">
      <c r="A35" s="119" t="s">
        <v>167</v>
      </c>
      <c r="B35" s="120">
        <f>B34+346.7</f>
        <v>1733.5</v>
      </c>
      <c r="C35" s="121">
        <f>350*2+C34</f>
        <v>1400</v>
      </c>
      <c r="D35" s="121">
        <v>295.33</v>
      </c>
      <c r="E35" s="121">
        <v>7207.97</v>
      </c>
      <c r="F35" s="121">
        <f t="shared" si="0"/>
        <v>11031.970000000001</v>
      </c>
      <c r="G35" s="122"/>
      <c r="H35" s="120">
        <v>1653</v>
      </c>
      <c r="I35" s="123">
        <v>4000</v>
      </c>
      <c r="J35" s="121"/>
      <c r="K35" s="121">
        <f t="shared" si="2"/>
        <v>2765.0700000000011</v>
      </c>
      <c r="L35" s="121"/>
      <c r="M35" s="121">
        <v>26</v>
      </c>
      <c r="N35" s="121"/>
      <c r="O35" s="121"/>
      <c r="P35" s="121">
        <f>19.9+188</f>
        <v>207.9</v>
      </c>
      <c r="Q35" s="124">
        <f t="shared" si="1"/>
        <v>8651.9700000000012</v>
      </c>
      <c r="R35" s="120">
        <v>3824</v>
      </c>
      <c r="S35" s="125"/>
      <c r="T35" s="126"/>
      <c r="U35" s="127">
        <f t="shared" si="3"/>
        <v>0.31958848678393481</v>
      </c>
      <c r="V35" s="187">
        <f>56000/R43</f>
        <v>3.4285637317957045</v>
      </c>
      <c r="W35" s="186">
        <f>K43/Q43</f>
        <v>0.35828480255908235</v>
      </c>
    </row>
    <row r="36" spans="1:23" ht="15" customHeight="1" x14ac:dyDescent="0.25">
      <c r="A36" s="119" t="s">
        <v>168</v>
      </c>
      <c r="B36" s="120">
        <f>B35+346.7</f>
        <v>2080.1999999999998</v>
      </c>
      <c r="C36" s="121">
        <f t="shared" ref="C36:C41" si="4">350*2+C35</f>
        <v>2100</v>
      </c>
      <c r="D36" s="121">
        <v>245.33</v>
      </c>
      <c r="E36" s="121">
        <v>6757.97</v>
      </c>
      <c r="F36" s="121">
        <f t="shared" si="0"/>
        <v>9137.9700000000012</v>
      </c>
      <c r="G36" s="122"/>
      <c r="H36" s="120">
        <v>974</v>
      </c>
      <c r="I36" s="123"/>
      <c r="J36" s="121">
        <f>5199+49</f>
        <v>5248</v>
      </c>
      <c r="K36" s="121">
        <f t="shared" si="2"/>
        <v>749.97000000000116</v>
      </c>
      <c r="L36" s="121">
        <v>498</v>
      </c>
      <c r="M36" s="121">
        <v>300</v>
      </c>
      <c r="N36" s="121"/>
      <c r="O36" s="121">
        <v>53.5</v>
      </c>
      <c r="P36" s="121">
        <f>15.6+26+49.9</f>
        <v>91.5</v>
      </c>
      <c r="Q36" s="124">
        <f t="shared" si="1"/>
        <v>7914.9700000000012</v>
      </c>
      <c r="R36" s="120">
        <v>2380</v>
      </c>
      <c r="S36" s="125"/>
      <c r="T36" s="126"/>
      <c r="U36" s="127">
        <f t="shared" si="3"/>
        <v>9.4753359772684051E-2</v>
      </c>
      <c r="V36" s="187"/>
      <c r="W36" s="186"/>
    </row>
    <row r="37" spans="1:23" ht="15" customHeight="1" x14ac:dyDescent="0.25">
      <c r="A37" s="119" t="s">
        <v>169</v>
      </c>
      <c r="B37" s="120">
        <f>B36+380.34</f>
        <v>2460.54</v>
      </c>
      <c r="C37" s="121">
        <f t="shared" si="4"/>
        <v>2800</v>
      </c>
      <c r="D37" s="121">
        <v>253.97</v>
      </c>
      <c r="E37" s="121">
        <v>6835.69</v>
      </c>
      <c r="F37" s="121">
        <f t="shared" si="0"/>
        <v>8058.69</v>
      </c>
      <c r="G37" s="122"/>
      <c r="H37" s="120">
        <v>1002</v>
      </c>
      <c r="I37" s="123"/>
      <c r="J37" s="121">
        <v>1040</v>
      </c>
      <c r="K37" s="121">
        <f t="shared" si="2"/>
        <v>2175.2799999999997</v>
      </c>
      <c r="L37" s="121">
        <v>128</v>
      </c>
      <c r="M37" s="121"/>
      <c r="N37" s="121"/>
      <c r="O37" s="121">
        <f>128+88</f>
        <v>216</v>
      </c>
      <c r="P37" s="121">
        <v>26</v>
      </c>
      <c r="Q37" s="124">
        <f t="shared" si="1"/>
        <v>4587.28</v>
      </c>
      <c r="R37" s="120">
        <v>1223</v>
      </c>
      <c r="S37" s="125"/>
      <c r="T37" s="126"/>
      <c r="U37" s="127">
        <f t="shared" si="3"/>
        <v>0.47419821768019388</v>
      </c>
      <c r="V37" s="130" t="s">
        <v>352</v>
      </c>
      <c r="W37" s="131"/>
    </row>
    <row r="38" spans="1:23" ht="15" customHeight="1" x14ac:dyDescent="0.25">
      <c r="A38" s="119" t="s">
        <v>170</v>
      </c>
      <c r="B38" s="120">
        <f>B37+380.34</f>
        <v>2840.88</v>
      </c>
      <c r="C38" s="121">
        <f t="shared" si="4"/>
        <v>3500</v>
      </c>
      <c r="D38" s="121">
        <v>303.97000000000003</v>
      </c>
      <c r="E38" s="121">
        <v>7285.69</v>
      </c>
      <c r="F38" s="121">
        <f t="shared" si="0"/>
        <v>10757.099999999999</v>
      </c>
      <c r="G38" s="122"/>
      <c r="H38" s="120">
        <v>944</v>
      </c>
      <c r="I38" s="123"/>
      <c r="J38" s="121">
        <f>2398+10</f>
        <v>2408</v>
      </c>
      <c r="K38" s="121">
        <f>Q38-J38-I38-H38-L38-M38-P38-O38</f>
        <v>2058.0999999999985</v>
      </c>
      <c r="L38" s="121"/>
      <c r="M38" s="121">
        <v>72</v>
      </c>
      <c r="N38" s="121"/>
      <c r="O38" s="121"/>
      <c r="P38" s="121"/>
      <c r="Q38" s="124">
        <f>F38-1275-4000</f>
        <v>5482.0999999999985</v>
      </c>
      <c r="R38" s="120">
        <f>3379.37+92.04</f>
        <v>3471.41</v>
      </c>
      <c r="S38" s="125">
        <v>4.55</v>
      </c>
      <c r="T38" s="132">
        <f>S38/((R37+R38)/2)*1000</f>
        <v>1.9384757615973038</v>
      </c>
      <c r="U38" s="127">
        <f t="shared" si="3"/>
        <v>0.37542182740190788</v>
      </c>
      <c r="V38" s="188" t="e">
        <f ca="1">DATEDIF(NOW(),"2019/02/28","d")</f>
        <v>#NUM!</v>
      </c>
      <c r="W38" s="186"/>
    </row>
    <row r="39" spans="1:23" ht="15" customHeight="1" x14ac:dyDescent="0.25">
      <c r="A39" s="119" t="s">
        <v>171</v>
      </c>
      <c r="B39" s="120">
        <f>B38+277.52+98.62</f>
        <v>3217.02</v>
      </c>
      <c r="C39" s="121">
        <f t="shared" si="4"/>
        <v>4200</v>
      </c>
      <c r="D39" s="121">
        <v>62.69</v>
      </c>
      <c r="E39" s="121">
        <v>7026.97</v>
      </c>
      <c r="F39" s="121">
        <v>12595</v>
      </c>
      <c r="G39" s="122"/>
      <c r="H39" s="120">
        <v>892</v>
      </c>
      <c r="I39" s="123"/>
      <c r="J39" s="121"/>
      <c r="K39" s="121">
        <f>Q39-P39-O39-N39-M39-L39-H39-I39-J39</f>
        <v>4392.08</v>
      </c>
      <c r="L39" s="121">
        <v>436</v>
      </c>
      <c r="M39" s="121">
        <f>269+149</f>
        <v>418</v>
      </c>
      <c r="N39" s="121">
        <f>169+145</f>
        <v>314</v>
      </c>
      <c r="O39" s="121">
        <f>91.4+38.4</f>
        <v>129.80000000000001</v>
      </c>
      <c r="P39" s="121">
        <f>128+15.5+10+9+17+100+8.8+14+5.5+10</f>
        <v>317.8</v>
      </c>
      <c r="Q39" s="124">
        <f>R38+E39+E38-R39</f>
        <v>6899.68</v>
      </c>
      <c r="R39" s="120">
        <f>1869.34+9015.05</f>
        <v>10884.39</v>
      </c>
      <c r="S39" s="125">
        <v>15.3</v>
      </c>
      <c r="T39" s="132">
        <f t="shared" ref="T39" si="5">S39/((R38+R39)/2)*1000</f>
        <v>2.1315426517505123</v>
      </c>
      <c r="U39" s="127">
        <f t="shared" si="3"/>
        <v>0.68207221204461654</v>
      </c>
      <c r="V39" s="188"/>
      <c r="W39" s="186"/>
    </row>
    <row r="40" spans="1:23" ht="15" customHeight="1" x14ac:dyDescent="0.25">
      <c r="A40" s="119" t="s">
        <v>172</v>
      </c>
      <c r="B40" s="120">
        <f>B39+277.52+98.62+4.2</f>
        <v>3597.3599999999997</v>
      </c>
      <c r="C40" s="121">
        <f t="shared" si="4"/>
        <v>4900</v>
      </c>
      <c r="D40" s="121">
        <v>62.69</v>
      </c>
      <c r="E40" s="121">
        <v>7026.97</v>
      </c>
      <c r="F40" s="121">
        <f>13029.62+116.14+692.07+E40</f>
        <v>20864.8</v>
      </c>
      <c r="G40" s="122"/>
      <c r="H40" s="120">
        <v>938</v>
      </c>
      <c r="I40" s="133">
        <v>-4000</v>
      </c>
      <c r="J40" s="121"/>
      <c r="K40" s="121">
        <f>Q40-P40-O40-N40-M40-H40</f>
        <v>634.74000000000092</v>
      </c>
      <c r="L40" s="121"/>
      <c r="M40" s="121">
        <f>179+215</f>
        <v>394</v>
      </c>
      <c r="N40" s="121">
        <f>64+58+74+88+124.5*4+48+70+37.3</f>
        <v>937.3</v>
      </c>
      <c r="O40" s="121">
        <f>32.5*2</f>
        <v>65</v>
      </c>
      <c r="P40" s="121">
        <f>56+69+49</f>
        <v>174</v>
      </c>
      <c r="Q40" s="124">
        <f>R39+E40-R40-I40</f>
        <v>3143.0400000000009</v>
      </c>
      <c r="R40" s="120">
        <f>17050.82+1567.5+150</f>
        <v>18768.32</v>
      </c>
      <c r="S40" s="125">
        <v>32.840000000000003</v>
      </c>
      <c r="T40" s="132">
        <f>S40/((R39+R40)/2)*1000</f>
        <v>2.2149746178342555</v>
      </c>
      <c r="U40" s="127">
        <f>(K40+N40)/Q40</f>
        <v>0.50016544491956849</v>
      </c>
      <c r="V40" s="130"/>
      <c r="W40" s="131"/>
    </row>
    <row r="41" spans="1:23" ht="15" customHeight="1" x14ac:dyDescent="0.25">
      <c r="A41" s="119" t="s">
        <v>173</v>
      </c>
      <c r="B41" s="120">
        <f>B40+277.52+98.62+4.2</f>
        <v>3977.6999999999994</v>
      </c>
      <c r="C41" s="121">
        <f t="shared" si="4"/>
        <v>5600</v>
      </c>
      <c r="D41" s="121">
        <v>62.7</v>
      </c>
      <c r="E41" s="121">
        <v>7026.97</v>
      </c>
      <c r="F41" s="121">
        <f>4026.97+14069.38+64.29+205.01+150</f>
        <v>18515.649999999998</v>
      </c>
      <c r="G41" s="134">
        <f>1000+30*25+4*200</f>
        <v>2550</v>
      </c>
      <c r="H41" s="120">
        <v>969</v>
      </c>
      <c r="I41" s="123">
        <f>6000-350</f>
        <v>5650</v>
      </c>
      <c r="J41" s="121"/>
      <c r="K41" s="121">
        <f>Q41-M41-N41-P41-H41-I41</f>
        <v>539.92000000000189</v>
      </c>
      <c r="L41" s="124"/>
      <c r="M41" s="121">
        <f>68+50+670</f>
        <v>788</v>
      </c>
      <c r="N41" s="121">
        <f>90+35+48+70+70</f>
        <v>313</v>
      </c>
      <c r="O41" s="124"/>
      <c r="P41" s="121">
        <f>420+600-400+28+124.5*4+15+23+18</f>
        <v>1202</v>
      </c>
      <c r="Q41" s="124">
        <f>R40+E41-R41</f>
        <v>9461.9200000000019</v>
      </c>
      <c r="R41" s="120">
        <f>15588.23+473.55+131.59+140</f>
        <v>16333.369999999999</v>
      </c>
      <c r="S41" s="125">
        <v>36.11</v>
      </c>
      <c r="T41" s="132">
        <f>S41/((R40+R41)/2)*1000</f>
        <v>2.0574507951041672</v>
      </c>
      <c r="U41" s="127">
        <f>(K41+N41)/Q41</f>
        <v>9.0142381250317247E-2</v>
      </c>
      <c r="V41" s="135"/>
      <c r="W41" s="136"/>
    </row>
    <row r="42" spans="1:23" s="67" customFormat="1" ht="16" customHeight="1" thickBot="1" x14ac:dyDescent="0.35">
      <c r="A42" s="137" t="s">
        <v>214</v>
      </c>
      <c r="B42" s="138">
        <f>B43/COUNT(B31:B41)</f>
        <v>361.60909090909087</v>
      </c>
      <c r="C42" s="139">
        <f>C43/COUNT(C31:C41)</f>
        <v>700</v>
      </c>
      <c r="D42" s="139">
        <f>AVERAGEA(D31:D41)</f>
        <v>179.45800000000003</v>
      </c>
      <c r="E42" s="139">
        <f>AVERAGEA(E32:E41)</f>
        <v>6738.9310000000014</v>
      </c>
      <c r="F42" s="139">
        <f>AVERAGE(F32:F41)</f>
        <v>11872.925999999999</v>
      </c>
      <c r="G42" s="140">
        <f>AVERAGE(G31:G41)</f>
        <v>2550</v>
      </c>
      <c r="H42" s="139">
        <f>AVERAGE(H31:H41)</f>
        <v>984.4545454545455</v>
      </c>
      <c r="I42" s="141">
        <f t="shared" ref="I42:P42" si="6">SUM(I31:I41)/COUNT($K31:$K41)</f>
        <v>786.36363636363637</v>
      </c>
      <c r="J42" s="139">
        <f t="shared" si="6"/>
        <v>790.5454545454545</v>
      </c>
      <c r="K42" s="139">
        <f t="shared" si="6"/>
        <v>2085.3136363636368</v>
      </c>
      <c r="L42" s="139">
        <f t="shared" si="6"/>
        <v>189.09090909090909</v>
      </c>
      <c r="M42" s="139">
        <f t="shared" si="6"/>
        <v>225</v>
      </c>
      <c r="N42" s="139">
        <f t="shared" si="6"/>
        <v>142.20909090909092</v>
      </c>
      <c r="O42" s="139">
        <f t="shared" si="6"/>
        <v>42.209090909090911</v>
      </c>
      <c r="P42" s="139">
        <f t="shared" si="6"/>
        <v>211.44545454545457</v>
      </c>
      <c r="Q42" s="142">
        <f>AVERAGE(Q31:Q41)</f>
        <v>5820.2681818181827</v>
      </c>
      <c r="R42" s="143">
        <f>R43/COUNT(R31:R41)</f>
        <v>1633.337</v>
      </c>
      <c r="S42" s="144">
        <f>AVERAGE(S31:S41)</f>
        <v>22.200000000000003</v>
      </c>
      <c r="T42" s="145">
        <f>AVERAGE(T31:T41)</f>
        <v>2.0856109565715597</v>
      </c>
      <c r="U42" s="144">
        <f>AVERAGE(U31:U41)</f>
        <v>0.4130436454549104</v>
      </c>
      <c r="V42" s="135"/>
      <c r="W42" s="136"/>
    </row>
    <row r="43" spans="1:23" ht="16" customHeight="1" thickTop="1" x14ac:dyDescent="0.25">
      <c r="A43" s="137" t="s">
        <v>215</v>
      </c>
      <c r="B43" s="138">
        <f>LOOKUP(1,0/(ISNUMBER(B31:B41)),B31:B41)</f>
        <v>3977.6999999999994</v>
      </c>
      <c r="C43" s="139">
        <f>LOOKUP(1,0/(ISNUMBER(C31:C41)),C31:C41)</f>
        <v>5600</v>
      </c>
      <c r="D43" s="139">
        <f>SUM(D31:D41)</f>
        <v>1794.5800000000002</v>
      </c>
      <c r="E43" s="139">
        <f>SUM(E31:E41)</f>
        <v>70874.22</v>
      </c>
      <c r="F43" s="151" t="s">
        <v>462</v>
      </c>
      <c r="G43" s="140">
        <f>SUM(G31:G41)</f>
        <v>2550</v>
      </c>
      <c r="H43" s="139">
        <f t="shared" ref="H43:Q43" si="7">SUM(H31:H41)</f>
        <v>10829</v>
      </c>
      <c r="I43" s="146">
        <f t="shared" si="7"/>
        <v>8650</v>
      </c>
      <c r="J43" s="139">
        <f>SUM(J31:J41)</f>
        <v>8696</v>
      </c>
      <c r="K43" s="139">
        <f t="shared" si="7"/>
        <v>22938.450000000004</v>
      </c>
      <c r="L43" s="139">
        <f t="shared" si="7"/>
        <v>2080</v>
      </c>
      <c r="M43" s="139">
        <f t="shared" si="7"/>
        <v>2475</v>
      </c>
      <c r="N43" s="139">
        <f t="shared" si="7"/>
        <v>1564.3</v>
      </c>
      <c r="O43" s="139">
        <f t="shared" si="7"/>
        <v>464.3</v>
      </c>
      <c r="P43" s="139">
        <f t="shared" si="7"/>
        <v>2325.9</v>
      </c>
      <c r="Q43" s="142">
        <f t="shared" si="7"/>
        <v>64022.950000000012</v>
      </c>
      <c r="R43" s="143">
        <f>LOOKUP(1,0/(ISNUMBER(R31:R41)),R31:R41)</f>
        <v>16333.369999999999</v>
      </c>
      <c r="S43" s="139">
        <f>SUM(S31:S41)</f>
        <v>88.800000000000011</v>
      </c>
      <c r="T43" s="147"/>
      <c r="U43" s="144">
        <f>(K43+N43)/Q43</f>
        <v>0.38271822838528996</v>
      </c>
      <c r="V43" s="135"/>
      <c r="W43" s="136"/>
    </row>
    <row r="44" spans="1:23" x14ac:dyDescent="0.25">
      <c r="A44" s="68" t="s">
        <v>213</v>
      </c>
      <c r="B44" s="68" t="s">
        <v>216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</row>
    <row r="45" spans="1:23" ht="8.5" customHeight="1" x14ac:dyDescent="0.25"/>
    <row r="47" spans="1:23" x14ac:dyDescent="0.25">
      <c r="M47" s="73"/>
      <c r="S47" s="73"/>
    </row>
    <row r="48" spans="1:23" x14ac:dyDescent="0.25">
      <c r="P48" s="73"/>
    </row>
    <row r="65" spans="18:18" x14ac:dyDescent="0.25">
      <c r="R65" s="47"/>
    </row>
    <row r="66" spans="18:18" x14ac:dyDescent="0.25">
      <c r="R66" s="47"/>
    </row>
  </sheetData>
  <mergeCells count="7">
    <mergeCell ref="V30:W30"/>
    <mergeCell ref="W35:W36"/>
    <mergeCell ref="W32:W33"/>
    <mergeCell ref="W38:W39"/>
    <mergeCell ref="V32:V33"/>
    <mergeCell ref="V35:V36"/>
    <mergeCell ref="V38:V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B1:H17"/>
  <sheetViews>
    <sheetView showGridLines="0" zoomScaleNormal="100" workbookViewId="0">
      <selection activeCell="I8" sqref="I8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2019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2019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43465</v>
      </c>
      <c r="C6" s="3">
        <f ca="1"/>
        <v>43466</v>
      </c>
      <c r="D6" s="3">
        <f ca="1"/>
        <v>43467</v>
      </c>
      <c r="E6" s="3">
        <f ca="1"/>
        <v>43468</v>
      </c>
      <c r="F6" s="3">
        <f ca="1"/>
        <v>43469</v>
      </c>
      <c r="G6" s="3">
        <f ca="1"/>
        <v>43470</v>
      </c>
      <c r="H6" s="3">
        <f ca="1"/>
        <v>43471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43472</v>
      </c>
      <c r="C8" s="3">
        <f ca="1"/>
        <v>43473</v>
      </c>
      <c r="D8" s="3">
        <f ca="1"/>
        <v>43474</v>
      </c>
      <c r="E8" s="3">
        <f ca="1"/>
        <v>43475</v>
      </c>
      <c r="F8" s="3">
        <f ca="1"/>
        <v>43476</v>
      </c>
      <c r="G8" s="3">
        <f ca="1"/>
        <v>43477</v>
      </c>
      <c r="H8" s="3">
        <f ca="1"/>
        <v>43478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43479</v>
      </c>
      <c r="C10" s="3">
        <f ca="1"/>
        <v>43480</v>
      </c>
      <c r="D10" s="3">
        <f ca="1"/>
        <v>43481</v>
      </c>
      <c r="E10" s="3">
        <f ca="1"/>
        <v>43482</v>
      </c>
      <c r="F10" s="3">
        <f ca="1"/>
        <v>43483</v>
      </c>
      <c r="G10" s="3">
        <f ca="1"/>
        <v>43484</v>
      </c>
      <c r="H10" s="3">
        <f ca="1"/>
        <v>43485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43486</v>
      </c>
      <c r="C12" s="3">
        <f ca="1"/>
        <v>43487</v>
      </c>
      <c r="D12" s="3">
        <f ca="1"/>
        <v>43488</v>
      </c>
      <c r="E12" s="3">
        <f ca="1"/>
        <v>43489</v>
      </c>
      <c r="F12" s="3">
        <f ca="1"/>
        <v>43490</v>
      </c>
      <c r="G12" s="3">
        <f ca="1"/>
        <v>43491</v>
      </c>
      <c r="H12" s="3">
        <f ca="1"/>
        <v>43492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43493</v>
      </c>
      <c r="C14" s="3">
        <f ca="1"/>
        <v>43494</v>
      </c>
      <c r="D14" s="3">
        <f ca="1"/>
        <v>43495</v>
      </c>
      <c r="E14" s="3">
        <f ca="1"/>
        <v>43496</v>
      </c>
      <c r="F14" s="3">
        <f ca="1"/>
        <v>43497</v>
      </c>
      <c r="G14" s="3">
        <f ca="1"/>
        <v>43498</v>
      </c>
      <c r="H14" s="3">
        <f ca="1"/>
        <v>43499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43500</v>
      </c>
      <c r="C16" s="3">
        <f ca="1"/>
        <v>43501</v>
      </c>
      <c r="D16" s="3">
        <f ca="1"/>
        <v>43502</v>
      </c>
      <c r="E16" s="3">
        <f ca="1"/>
        <v>43503</v>
      </c>
      <c r="F16" s="3">
        <f ca="1"/>
        <v>43504</v>
      </c>
      <c r="G16" s="3">
        <f ca="1"/>
        <v>43505</v>
      </c>
      <c r="H16" s="3">
        <f ca="1"/>
        <v>43506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EE1F2"/>
    <pageSetUpPr fitToPage="1"/>
  </sheetPr>
  <dimension ref="B1:H15"/>
  <sheetViews>
    <sheetView showGridLines="0" zoomScaleNormal="100" workbookViewId="0">
      <selection activeCell="D12" sqref="D1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2019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43493</v>
      </c>
      <c r="C4" s="12">
        <f ca="1"/>
        <v>43494</v>
      </c>
      <c r="D4" s="12">
        <f ca="1"/>
        <v>43495</v>
      </c>
      <c r="E4" s="12">
        <f ca="1"/>
        <v>43496</v>
      </c>
      <c r="F4" s="12">
        <f ca="1"/>
        <v>43497</v>
      </c>
      <c r="G4" s="12">
        <f ca="1"/>
        <v>43498</v>
      </c>
      <c r="H4" s="12">
        <f ca="1"/>
        <v>43499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43500</v>
      </c>
      <c r="C6" s="12">
        <f ca="1"/>
        <v>43501</v>
      </c>
      <c r="D6" s="12">
        <f ca="1"/>
        <v>43502</v>
      </c>
      <c r="E6" s="12">
        <f ca="1"/>
        <v>43503</v>
      </c>
      <c r="F6" s="12">
        <f ca="1"/>
        <v>43504</v>
      </c>
      <c r="G6" s="12">
        <f ca="1"/>
        <v>43505</v>
      </c>
      <c r="H6" s="12">
        <f ca="1"/>
        <v>43506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43507</v>
      </c>
      <c r="C8" s="12">
        <f ca="1"/>
        <v>43508</v>
      </c>
      <c r="D8" s="12">
        <f ca="1"/>
        <v>43509</v>
      </c>
      <c r="E8" s="12">
        <f ca="1"/>
        <v>43510</v>
      </c>
      <c r="F8" s="12">
        <f ca="1"/>
        <v>43511</v>
      </c>
      <c r="G8" s="12">
        <f ca="1"/>
        <v>43512</v>
      </c>
      <c r="H8" s="12">
        <f ca="1"/>
        <v>43513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43514</v>
      </c>
      <c r="C10" s="12">
        <f ca="1"/>
        <v>43515</v>
      </c>
      <c r="D10" s="12">
        <f ca="1"/>
        <v>43516</v>
      </c>
      <c r="E10" s="12">
        <f ca="1"/>
        <v>43517</v>
      </c>
      <c r="F10" s="12">
        <f ca="1"/>
        <v>43518</v>
      </c>
      <c r="G10" s="12">
        <f ca="1"/>
        <v>43519</v>
      </c>
      <c r="H10" s="12">
        <f ca="1"/>
        <v>43520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43521</v>
      </c>
      <c r="C12" s="12">
        <f ca="1"/>
        <v>43522</v>
      </c>
      <c r="D12" s="12">
        <f ca="1"/>
        <v>43523</v>
      </c>
      <c r="E12" s="12">
        <f ca="1"/>
        <v>43524</v>
      </c>
      <c r="F12" s="12">
        <f ca="1"/>
        <v>43525</v>
      </c>
      <c r="G12" s="12">
        <f ca="1"/>
        <v>43526</v>
      </c>
      <c r="H12" s="12">
        <f ca="1"/>
        <v>43527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43528</v>
      </c>
      <c r="C14" s="12">
        <f ca="1"/>
        <v>43529</v>
      </c>
      <c r="D14" s="12">
        <f ca="1"/>
        <v>43530</v>
      </c>
      <c r="E14" s="12">
        <f ca="1"/>
        <v>43531</v>
      </c>
      <c r="F14" s="12">
        <f ca="1"/>
        <v>43532</v>
      </c>
      <c r="G14" s="12">
        <f ca="1"/>
        <v>43533</v>
      </c>
      <c r="H14" s="12">
        <f ca="1"/>
        <v>43534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5"/>
    <pageSetUpPr fitToPage="1"/>
  </sheetPr>
  <dimension ref="B1:H15"/>
  <sheetViews>
    <sheetView showGridLines="0" topLeftCell="A5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2019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43521</v>
      </c>
      <c r="C4" s="12">
        <f ca="1"/>
        <v>43522</v>
      </c>
      <c r="D4" s="12">
        <f ca="1"/>
        <v>43523</v>
      </c>
      <c r="E4" s="12">
        <f ca="1"/>
        <v>43524</v>
      </c>
      <c r="F4" s="12">
        <f ca="1"/>
        <v>43525</v>
      </c>
      <c r="G4" s="12">
        <f ca="1"/>
        <v>43526</v>
      </c>
      <c r="H4" s="12">
        <f ca="1"/>
        <v>43527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43528</v>
      </c>
      <c r="C6" s="12">
        <f ca="1"/>
        <v>43529</v>
      </c>
      <c r="D6" s="12">
        <f ca="1"/>
        <v>43530</v>
      </c>
      <c r="E6" s="12">
        <f ca="1"/>
        <v>43531</v>
      </c>
      <c r="F6" s="12">
        <f ca="1"/>
        <v>43532</v>
      </c>
      <c r="G6" s="12">
        <f ca="1"/>
        <v>43533</v>
      </c>
      <c r="H6" s="12">
        <f ca="1"/>
        <v>43534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43535</v>
      </c>
      <c r="C8" s="12">
        <f ca="1"/>
        <v>43536</v>
      </c>
      <c r="D8" s="12">
        <f ca="1"/>
        <v>43537</v>
      </c>
      <c r="E8" s="12">
        <f ca="1"/>
        <v>43538</v>
      </c>
      <c r="F8" s="12">
        <f ca="1"/>
        <v>43539</v>
      </c>
      <c r="G8" s="12">
        <f ca="1"/>
        <v>43540</v>
      </c>
      <c r="H8" s="12">
        <f ca="1"/>
        <v>43541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43542</v>
      </c>
      <c r="C10" s="12">
        <f ca="1"/>
        <v>43543</v>
      </c>
      <c r="D10" s="12">
        <f ca="1"/>
        <v>43544</v>
      </c>
      <c r="E10" s="12">
        <f ca="1"/>
        <v>43545</v>
      </c>
      <c r="F10" s="12">
        <f ca="1"/>
        <v>43546</v>
      </c>
      <c r="G10" s="12">
        <f ca="1"/>
        <v>43547</v>
      </c>
      <c r="H10" s="12">
        <f ca="1"/>
        <v>43548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43549</v>
      </c>
      <c r="C12" s="12">
        <f ca="1"/>
        <v>43550</v>
      </c>
      <c r="D12" s="12">
        <f ca="1"/>
        <v>43551</v>
      </c>
      <c r="E12" s="12">
        <f ca="1"/>
        <v>43552</v>
      </c>
      <c r="F12" s="12">
        <f ca="1"/>
        <v>43553</v>
      </c>
      <c r="G12" s="12">
        <f ca="1"/>
        <v>43554</v>
      </c>
      <c r="H12" s="12">
        <f ca="1"/>
        <v>43555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43556</v>
      </c>
      <c r="C14" s="12">
        <f ca="1"/>
        <v>43557</v>
      </c>
      <c r="D14" s="12">
        <f ca="1"/>
        <v>43558</v>
      </c>
      <c r="E14" s="12">
        <f ca="1"/>
        <v>43559</v>
      </c>
      <c r="F14" s="12">
        <f ca="1"/>
        <v>43560</v>
      </c>
      <c r="G14" s="12">
        <f ca="1"/>
        <v>43561</v>
      </c>
      <c r="H14" s="12">
        <f ca="1"/>
        <v>43562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8B6E0"/>
    <pageSetUpPr fitToPage="1"/>
  </sheetPr>
  <dimension ref="B1:M15"/>
  <sheetViews>
    <sheetView showGridLines="0" topLeftCell="B4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43556</v>
      </c>
      <c r="C4" s="12">
        <f ca="1"/>
        <v>43557</v>
      </c>
      <c r="D4" s="12">
        <f ca="1"/>
        <v>43558</v>
      </c>
      <c r="E4" s="12">
        <f ca="1"/>
        <v>43559</v>
      </c>
      <c r="F4" s="12">
        <f ca="1"/>
        <v>43560</v>
      </c>
      <c r="G4" s="12">
        <f ca="1"/>
        <v>43561</v>
      </c>
      <c r="H4" s="12">
        <f ca="1"/>
        <v>43562</v>
      </c>
      <c r="J4" s="189"/>
      <c r="K4" s="190"/>
      <c r="L4" s="190"/>
      <c r="M4" s="191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43563</v>
      </c>
      <c r="C6" s="12">
        <f ca="1"/>
        <v>43564</v>
      </c>
      <c r="D6" s="12">
        <f ca="1"/>
        <v>43565</v>
      </c>
      <c r="E6" s="12">
        <f ca="1"/>
        <v>43566</v>
      </c>
      <c r="F6" s="12">
        <f ca="1"/>
        <v>43567</v>
      </c>
      <c r="G6" s="12">
        <f ca="1"/>
        <v>43568</v>
      </c>
      <c r="H6" s="12">
        <f ca="1"/>
        <v>43569</v>
      </c>
      <c r="J6" s="189"/>
      <c r="K6" s="190"/>
      <c r="L6" s="190"/>
      <c r="M6" s="191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43570</v>
      </c>
      <c r="C8" s="12">
        <f ca="1"/>
        <v>43571</v>
      </c>
      <c r="D8" s="12">
        <f ca="1"/>
        <v>43572</v>
      </c>
      <c r="E8" s="12">
        <f ca="1"/>
        <v>43573</v>
      </c>
      <c r="F8" s="12">
        <f ca="1"/>
        <v>43574</v>
      </c>
      <c r="G8" s="12">
        <f ca="1"/>
        <v>43575</v>
      </c>
      <c r="H8" s="12">
        <f ca="1"/>
        <v>43576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43577</v>
      </c>
      <c r="C10" s="12">
        <f ca="1"/>
        <v>43578</v>
      </c>
      <c r="D10" s="12">
        <f ca="1"/>
        <v>43579</v>
      </c>
      <c r="E10" s="12">
        <f ca="1"/>
        <v>43580</v>
      </c>
      <c r="F10" s="12">
        <f ca="1"/>
        <v>43581</v>
      </c>
      <c r="G10" s="12">
        <f ca="1"/>
        <v>43582</v>
      </c>
      <c r="H10" s="12">
        <f ca="1"/>
        <v>43583</v>
      </c>
      <c r="J10" s="189" t="s">
        <v>42</v>
      </c>
      <c r="K10" s="190"/>
      <c r="L10" s="190"/>
      <c r="M10" s="191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43584</v>
      </c>
      <c r="C12" s="12">
        <f ca="1"/>
        <v>43585</v>
      </c>
      <c r="D12" s="12">
        <f ca="1"/>
        <v>43586</v>
      </c>
      <c r="E12" s="12">
        <f ca="1"/>
        <v>43587</v>
      </c>
      <c r="F12" s="12">
        <f ca="1"/>
        <v>43588</v>
      </c>
      <c r="G12" s="12">
        <f ca="1"/>
        <v>43589</v>
      </c>
      <c r="H12" s="12">
        <f ca="1"/>
        <v>43590</v>
      </c>
      <c r="J12" s="189" t="s">
        <v>43</v>
      </c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 t="s">
        <v>52</v>
      </c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43591</v>
      </c>
      <c r="C14" s="12">
        <f ca="1"/>
        <v>43592</v>
      </c>
      <c r="D14" s="12">
        <f ca="1"/>
        <v>43593</v>
      </c>
      <c r="E14" s="12">
        <f ca="1"/>
        <v>43594</v>
      </c>
      <c r="F14" s="12">
        <f ca="1"/>
        <v>43595</v>
      </c>
      <c r="G14" s="12">
        <f ca="1"/>
        <v>43596</v>
      </c>
      <c r="H14" s="12">
        <f ca="1"/>
        <v>43597</v>
      </c>
      <c r="J14" s="190"/>
      <c r="K14" s="190"/>
      <c r="L14" s="190"/>
      <c r="M14" s="190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195"/>
      <c r="K15" s="195"/>
      <c r="L15" s="195"/>
      <c r="M15" s="195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6ABDC"/>
    <pageSetUpPr fitToPage="1"/>
  </sheetPr>
  <dimension ref="B1:M15"/>
  <sheetViews>
    <sheetView showGridLines="0" topLeftCell="A2" zoomScaleNormal="100" workbookViewId="0">
      <selection activeCell="J8" sqref="J8:M9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43584</v>
      </c>
      <c r="C4" s="12">
        <f ca="1"/>
        <v>43585</v>
      </c>
      <c r="D4" s="12">
        <f ca="1"/>
        <v>43586</v>
      </c>
      <c r="E4" s="12">
        <f ca="1"/>
        <v>43587</v>
      </c>
      <c r="F4" s="12">
        <f ca="1"/>
        <v>43588</v>
      </c>
      <c r="G4" s="12">
        <f ca="1"/>
        <v>43589</v>
      </c>
      <c r="H4" s="12">
        <f ca="1"/>
        <v>43590</v>
      </c>
      <c r="J4" s="189" t="s">
        <v>45</v>
      </c>
      <c r="K4" s="190"/>
      <c r="L4" s="190"/>
      <c r="M4" s="191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43591</v>
      </c>
      <c r="C6" s="12">
        <f ca="1"/>
        <v>43592</v>
      </c>
      <c r="D6" s="12">
        <f ca="1"/>
        <v>43593</v>
      </c>
      <c r="E6" s="12">
        <f ca="1"/>
        <v>43594</v>
      </c>
      <c r="F6" s="12">
        <f ca="1"/>
        <v>43595</v>
      </c>
      <c r="G6" s="12">
        <f ca="1"/>
        <v>43596</v>
      </c>
      <c r="H6" s="12">
        <f ca="1"/>
        <v>43597</v>
      </c>
      <c r="J6" s="189" t="s">
        <v>137</v>
      </c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43598</v>
      </c>
      <c r="C8" s="12">
        <f ca="1"/>
        <v>43599</v>
      </c>
      <c r="D8" s="12">
        <f ca="1"/>
        <v>43600</v>
      </c>
      <c r="E8" s="12">
        <f ca="1"/>
        <v>43601</v>
      </c>
      <c r="F8" s="12">
        <f ca="1"/>
        <v>43602</v>
      </c>
      <c r="G8" s="12">
        <f ca="1"/>
        <v>43603</v>
      </c>
      <c r="H8" s="12">
        <f ca="1"/>
        <v>43604</v>
      </c>
      <c r="J8" s="189" t="s">
        <v>46</v>
      </c>
      <c r="K8" s="190"/>
      <c r="L8" s="190"/>
      <c r="M8" s="191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43605</v>
      </c>
      <c r="C10" s="12">
        <f ca="1"/>
        <v>43606</v>
      </c>
      <c r="D10" s="12">
        <f ca="1"/>
        <v>43607</v>
      </c>
      <c r="E10" s="12">
        <f ca="1"/>
        <v>43608</v>
      </c>
      <c r="F10" s="12">
        <f ca="1"/>
        <v>43609</v>
      </c>
      <c r="G10" s="12">
        <f ca="1"/>
        <v>43610</v>
      </c>
      <c r="H10" s="12">
        <f ca="1"/>
        <v>43611</v>
      </c>
      <c r="J10" s="189" t="s">
        <v>47</v>
      </c>
      <c r="K10" s="190"/>
      <c r="L10" s="190"/>
      <c r="M10" s="191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43612</v>
      </c>
      <c r="C12" s="12">
        <f ca="1"/>
        <v>43613</v>
      </c>
      <c r="D12" s="12">
        <f ca="1"/>
        <v>43614</v>
      </c>
      <c r="E12" s="12">
        <f ca="1"/>
        <v>43615</v>
      </c>
      <c r="F12" s="12">
        <f ca="1"/>
        <v>43616</v>
      </c>
      <c r="G12" s="12">
        <f ca="1"/>
        <v>43617</v>
      </c>
      <c r="H12" s="12">
        <f ca="1"/>
        <v>43618</v>
      </c>
      <c r="J12" s="189" t="s">
        <v>48</v>
      </c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43619</v>
      </c>
      <c r="C14" s="12">
        <f ca="1"/>
        <v>43620</v>
      </c>
      <c r="D14" s="12">
        <f ca="1"/>
        <v>43621</v>
      </c>
      <c r="E14" s="12">
        <f ca="1"/>
        <v>43622</v>
      </c>
      <c r="F14" s="12">
        <f ca="1"/>
        <v>43623</v>
      </c>
      <c r="G14" s="12">
        <f ca="1"/>
        <v>43624</v>
      </c>
      <c r="H14" s="12">
        <f ca="1"/>
        <v>43625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3A0D7"/>
    <pageSetUpPr fitToPage="1"/>
  </sheetPr>
  <dimension ref="B1:M15"/>
  <sheetViews>
    <sheetView showGridLines="0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43612</v>
      </c>
      <c r="C4" s="12">
        <f ca="1"/>
        <v>43613</v>
      </c>
      <c r="D4" s="12">
        <f ca="1"/>
        <v>43614</v>
      </c>
      <c r="E4" s="12">
        <f ca="1"/>
        <v>43615</v>
      </c>
      <c r="F4" s="12">
        <f ca="1"/>
        <v>43616</v>
      </c>
      <c r="G4" s="12">
        <f ca="1"/>
        <v>43617</v>
      </c>
      <c r="H4" s="12">
        <f ca="1"/>
        <v>43618</v>
      </c>
      <c r="J4" s="189" t="s">
        <v>49</v>
      </c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43619</v>
      </c>
      <c r="C6" s="12">
        <f ca="1"/>
        <v>43620</v>
      </c>
      <c r="D6" s="12">
        <f ca="1"/>
        <v>43621</v>
      </c>
      <c r="E6" s="12">
        <f ca="1"/>
        <v>43622</v>
      </c>
      <c r="F6" s="12">
        <f ca="1"/>
        <v>43623</v>
      </c>
      <c r="G6" s="12">
        <f ca="1"/>
        <v>43624</v>
      </c>
      <c r="H6" s="12">
        <f ca="1"/>
        <v>43625</v>
      </c>
      <c r="J6" s="189" t="s">
        <v>50</v>
      </c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43626</v>
      </c>
      <c r="C8" s="12">
        <f ca="1"/>
        <v>43627</v>
      </c>
      <c r="D8" s="12">
        <f ca="1"/>
        <v>43628</v>
      </c>
      <c r="E8" s="12">
        <f ca="1"/>
        <v>43629</v>
      </c>
      <c r="F8" s="12">
        <f ca="1"/>
        <v>43630</v>
      </c>
      <c r="G8" s="12">
        <f ca="1"/>
        <v>43631</v>
      </c>
      <c r="H8" s="12">
        <f ca="1"/>
        <v>43632</v>
      </c>
      <c r="J8" s="189" t="s">
        <v>51</v>
      </c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43633</v>
      </c>
      <c r="C10" s="12">
        <f ca="1"/>
        <v>43634</v>
      </c>
      <c r="D10" s="12">
        <f ca="1"/>
        <v>43635</v>
      </c>
      <c r="E10" s="12">
        <f ca="1"/>
        <v>43636</v>
      </c>
      <c r="F10" s="12">
        <f ca="1"/>
        <v>43637</v>
      </c>
      <c r="G10" s="12">
        <f ca="1"/>
        <v>43638</v>
      </c>
      <c r="H10" s="12">
        <f ca="1"/>
        <v>43639</v>
      </c>
      <c r="J10" s="189" t="s">
        <v>53</v>
      </c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43640</v>
      </c>
      <c r="C12" s="12">
        <f ca="1"/>
        <v>43641</v>
      </c>
      <c r="D12" s="12">
        <f ca="1"/>
        <v>43642</v>
      </c>
      <c r="E12" s="12">
        <f ca="1"/>
        <v>43643</v>
      </c>
      <c r="F12" s="12">
        <f ca="1"/>
        <v>43644</v>
      </c>
      <c r="G12" s="12">
        <f ca="1"/>
        <v>43645</v>
      </c>
      <c r="H12" s="12">
        <f ca="1"/>
        <v>43646</v>
      </c>
      <c r="J12" s="189" t="s">
        <v>54</v>
      </c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43647</v>
      </c>
      <c r="C14" s="12">
        <f ca="1"/>
        <v>43648</v>
      </c>
      <c r="D14" s="12">
        <f ca="1"/>
        <v>43649</v>
      </c>
      <c r="E14" s="12">
        <f ca="1"/>
        <v>43650</v>
      </c>
      <c r="F14" s="12">
        <f ca="1"/>
        <v>43651</v>
      </c>
      <c r="G14" s="12">
        <f ca="1"/>
        <v>43652</v>
      </c>
      <c r="H14" s="12">
        <f ca="1"/>
        <v>43653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F89CD"/>
  </sheetPr>
  <dimension ref="A1:G32"/>
  <sheetViews>
    <sheetView zoomScale="145" zoomScaleNormal="145" workbookViewId="0">
      <pane ySplit="1" topLeftCell="A19" activePane="bottomLeft" state="frozen"/>
      <selection activeCell="E13" sqref="E13"/>
      <selection pane="bottomLeft" activeCell="D32" sqref="D3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71</v>
      </c>
      <c r="B1" s="21" t="s">
        <v>70</v>
      </c>
      <c r="C1" s="21" t="s">
        <v>69</v>
      </c>
      <c r="D1" s="21" t="s">
        <v>68</v>
      </c>
      <c r="E1" s="21" t="s">
        <v>67</v>
      </c>
      <c r="F1" s="21" t="s">
        <v>78</v>
      </c>
      <c r="G1" s="21" t="s">
        <v>65</v>
      </c>
    </row>
    <row r="2" spans="1:7" ht="15" thickTop="1" thickBot="1" x14ac:dyDescent="0.35">
      <c r="A2" s="22">
        <v>43282</v>
      </c>
      <c r="B2" s="23" t="s">
        <v>56</v>
      </c>
      <c r="C2" s="24"/>
      <c r="D2" s="24"/>
      <c r="E2" s="24"/>
      <c r="F2" s="24"/>
      <c r="G2" s="25"/>
    </row>
    <row r="3" spans="1:7" ht="14.5" thickBot="1" x14ac:dyDescent="0.35">
      <c r="A3" s="26">
        <v>43283</v>
      </c>
      <c r="B3" s="27" t="s">
        <v>2</v>
      </c>
      <c r="C3" s="28" t="s">
        <v>63</v>
      </c>
      <c r="D3" s="28"/>
      <c r="E3" s="28"/>
      <c r="F3" s="28"/>
      <c r="G3" s="29"/>
    </row>
    <row r="4" spans="1:7" ht="14.5" thickBot="1" x14ac:dyDescent="0.35">
      <c r="A4" s="26">
        <v>43284</v>
      </c>
      <c r="B4" s="27" t="s">
        <v>55</v>
      </c>
      <c r="C4" s="28"/>
      <c r="D4" s="28"/>
      <c r="E4" s="28"/>
      <c r="F4" s="28"/>
      <c r="G4" s="29"/>
    </row>
    <row r="5" spans="1:7" ht="14.5" thickBot="1" x14ac:dyDescent="0.35">
      <c r="A5" s="26">
        <v>43285</v>
      </c>
      <c r="B5" s="27" t="s">
        <v>60</v>
      </c>
      <c r="C5" s="28"/>
      <c r="D5" s="28"/>
      <c r="E5" s="28"/>
      <c r="F5" s="28"/>
      <c r="G5" s="29"/>
    </row>
    <row r="6" spans="1:7" ht="14.5" thickBot="1" x14ac:dyDescent="0.35">
      <c r="A6" s="26">
        <v>43286</v>
      </c>
      <c r="B6" s="27" t="s">
        <v>59</v>
      </c>
      <c r="C6" s="28"/>
      <c r="D6" s="28"/>
      <c r="E6" s="28"/>
      <c r="F6" s="28"/>
      <c r="G6" s="29"/>
    </row>
    <row r="7" spans="1:7" ht="14.5" thickBot="1" x14ac:dyDescent="0.35">
      <c r="A7" s="26">
        <v>43287</v>
      </c>
      <c r="B7" s="27" t="s">
        <v>58</v>
      </c>
      <c r="C7" s="28"/>
      <c r="D7" s="28"/>
      <c r="E7" s="28"/>
      <c r="F7" s="28"/>
      <c r="G7" s="29"/>
    </row>
    <row r="8" spans="1:7" s="15" customFormat="1" ht="14.5" thickBot="1" x14ac:dyDescent="0.35">
      <c r="A8" s="22">
        <v>43288</v>
      </c>
      <c r="B8" s="23" t="s">
        <v>57</v>
      </c>
      <c r="C8" s="24"/>
      <c r="D8" s="24"/>
      <c r="E8" s="24"/>
      <c r="F8" s="24" t="s">
        <v>62</v>
      </c>
      <c r="G8" s="25"/>
    </row>
    <row r="9" spans="1:7" s="15" customFormat="1" ht="14.5" thickBot="1" x14ac:dyDescent="0.35">
      <c r="A9" s="22">
        <v>43289</v>
      </c>
      <c r="B9" s="23" t="s">
        <v>56</v>
      </c>
      <c r="C9" s="24" t="s">
        <v>61</v>
      </c>
      <c r="D9" s="24" t="s">
        <v>75</v>
      </c>
      <c r="E9" s="24"/>
      <c r="F9" s="24" t="s">
        <v>76</v>
      </c>
      <c r="G9" s="25"/>
    </row>
    <row r="10" spans="1:7" ht="14.5" thickBot="1" x14ac:dyDescent="0.35">
      <c r="A10" s="26">
        <v>43290</v>
      </c>
      <c r="B10" s="27" t="s">
        <v>2</v>
      </c>
      <c r="C10" s="28"/>
      <c r="D10" s="28"/>
      <c r="E10" s="28"/>
      <c r="F10" s="28" t="s">
        <v>76</v>
      </c>
      <c r="G10" s="29"/>
    </row>
    <row r="11" spans="1:7" ht="14.5" thickBot="1" x14ac:dyDescent="0.35">
      <c r="A11" s="26">
        <v>43291</v>
      </c>
      <c r="B11" s="27" t="s">
        <v>55</v>
      </c>
      <c r="C11" s="28"/>
      <c r="D11" s="28"/>
      <c r="E11" s="28"/>
      <c r="F11" s="28" t="s">
        <v>76</v>
      </c>
      <c r="G11" s="29"/>
    </row>
    <row r="12" spans="1:7" ht="14.5" thickBot="1" x14ac:dyDescent="0.35">
      <c r="A12" s="26">
        <v>43292</v>
      </c>
      <c r="B12" s="27" t="s">
        <v>60</v>
      </c>
      <c r="C12" s="28"/>
      <c r="D12" s="35" t="s">
        <v>77</v>
      </c>
      <c r="E12" s="28"/>
      <c r="F12" s="28" t="s">
        <v>62</v>
      </c>
      <c r="G12" s="29"/>
    </row>
    <row r="13" spans="1:7" ht="14.5" thickBot="1" x14ac:dyDescent="0.35">
      <c r="A13" s="26">
        <v>43293</v>
      </c>
      <c r="B13" s="27" t="s">
        <v>59</v>
      </c>
      <c r="C13" s="28" t="s">
        <v>82</v>
      </c>
      <c r="D13" s="28"/>
      <c r="E13" s="28"/>
      <c r="F13" s="28"/>
      <c r="G13" s="29"/>
    </row>
    <row r="14" spans="1:7" ht="14.5" thickBot="1" x14ac:dyDescent="0.35">
      <c r="A14" s="26">
        <v>43294</v>
      </c>
      <c r="B14" s="27" t="s">
        <v>58</v>
      </c>
      <c r="C14" s="28"/>
      <c r="D14" s="28"/>
      <c r="E14" s="28"/>
      <c r="F14" s="28"/>
      <c r="G14" s="29"/>
    </row>
    <row r="15" spans="1:7" s="15" customFormat="1" ht="14.5" thickBot="1" x14ac:dyDescent="0.35">
      <c r="A15" s="22">
        <v>43295</v>
      </c>
      <c r="B15" s="23" t="s">
        <v>57</v>
      </c>
      <c r="C15" s="24"/>
      <c r="D15" s="24"/>
      <c r="E15" s="24"/>
      <c r="F15" s="24"/>
      <c r="G15" s="25"/>
    </row>
    <row r="16" spans="1:7" s="15" customFormat="1" ht="14.5" thickBot="1" x14ac:dyDescent="0.35">
      <c r="A16" s="22">
        <v>43296</v>
      </c>
      <c r="B16" s="23" t="s">
        <v>56</v>
      </c>
      <c r="C16" s="24"/>
      <c r="D16" s="24"/>
      <c r="E16" s="24"/>
      <c r="F16" s="24"/>
      <c r="G16" s="25"/>
    </row>
    <row r="17" spans="1:7" ht="14.5" thickBot="1" x14ac:dyDescent="0.35">
      <c r="A17" s="26">
        <v>43297</v>
      </c>
      <c r="B17" s="27" t="s">
        <v>2</v>
      </c>
      <c r="C17" s="28"/>
      <c r="D17" s="28"/>
      <c r="E17" s="28"/>
      <c r="F17" s="28" t="s">
        <v>62</v>
      </c>
      <c r="G17" s="29"/>
    </row>
    <row r="18" spans="1:7" ht="14.5" thickBot="1" x14ac:dyDescent="0.35">
      <c r="A18" s="26">
        <v>43298</v>
      </c>
      <c r="B18" s="27" t="s">
        <v>55</v>
      </c>
      <c r="C18" s="28" t="s">
        <v>79</v>
      </c>
      <c r="D18" s="28" t="s">
        <v>80</v>
      </c>
      <c r="E18" s="28"/>
      <c r="F18" s="28" t="s">
        <v>62</v>
      </c>
      <c r="G18" s="29"/>
    </row>
    <row r="19" spans="1:7" ht="14.5" thickBot="1" x14ac:dyDescent="0.35">
      <c r="A19" s="26">
        <v>43299</v>
      </c>
      <c r="B19" s="27" t="s">
        <v>60</v>
      </c>
      <c r="C19" s="28" t="s">
        <v>81</v>
      </c>
      <c r="D19" s="28"/>
      <c r="E19" s="28"/>
      <c r="F19" s="28"/>
      <c r="G19" s="29"/>
    </row>
    <row r="20" spans="1:7" ht="14.5" thickBot="1" x14ac:dyDescent="0.35">
      <c r="A20" s="26">
        <v>43300</v>
      </c>
      <c r="B20" s="27" t="s">
        <v>59</v>
      </c>
      <c r="C20" s="28"/>
      <c r="D20" s="28"/>
      <c r="E20" s="28"/>
      <c r="F20" s="28"/>
      <c r="G20" s="29"/>
    </row>
    <row r="21" spans="1:7" ht="14.5" thickBot="1" x14ac:dyDescent="0.35">
      <c r="A21" s="26">
        <v>43301</v>
      </c>
      <c r="B21" s="27" t="s">
        <v>58</v>
      </c>
      <c r="C21" s="28"/>
      <c r="D21" s="28"/>
      <c r="E21" s="28"/>
      <c r="F21" s="28"/>
      <c r="G21" s="29"/>
    </row>
    <row r="22" spans="1:7" s="15" customFormat="1" ht="14.5" thickBot="1" x14ac:dyDescent="0.35">
      <c r="A22" s="22">
        <v>43302</v>
      </c>
      <c r="B22" s="23" t="s">
        <v>57</v>
      </c>
      <c r="C22" s="24"/>
      <c r="D22" s="24"/>
      <c r="E22" s="24"/>
      <c r="F22" s="24" t="s">
        <v>62</v>
      </c>
      <c r="G22" s="25"/>
    </row>
    <row r="23" spans="1:7" s="15" customFormat="1" ht="14.5" thickBot="1" x14ac:dyDescent="0.35">
      <c r="A23" s="22">
        <v>43303</v>
      </c>
      <c r="B23" s="23" t="s">
        <v>56</v>
      </c>
      <c r="C23" s="24" t="s">
        <v>83</v>
      </c>
      <c r="D23" s="24" t="s">
        <v>84</v>
      </c>
      <c r="E23" s="24"/>
      <c r="F23" s="24"/>
      <c r="G23" s="25"/>
    </row>
    <row r="24" spans="1:7" ht="14.5" thickBot="1" x14ac:dyDescent="0.35">
      <c r="A24" s="26">
        <v>43304</v>
      </c>
      <c r="B24" s="27" t="s">
        <v>2</v>
      </c>
      <c r="C24" s="28"/>
      <c r="D24" s="28"/>
      <c r="E24" s="28"/>
      <c r="F24" s="28"/>
      <c r="G24" s="29"/>
    </row>
    <row r="25" spans="1:7" ht="14.5" thickBot="1" x14ac:dyDescent="0.35">
      <c r="A25" s="26">
        <v>43305</v>
      </c>
      <c r="B25" s="27" t="s">
        <v>55</v>
      </c>
      <c r="C25" s="28"/>
      <c r="D25" s="28"/>
      <c r="E25" s="28"/>
      <c r="F25" s="28"/>
      <c r="G25" s="29"/>
    </row>
    <row r="26" spans="1:7" ht="14.5" thickBot="1" x14ac:dyDescent="0.35">
      <c r="A26" s="26">
        <v>43306</v>
      </c>
      <c r="B26" s="27" t="s">
        <v>60</v>
      </c>
      <c r="C26" s="28"/>
      <c r="D26" s="28"/>
      <c r="E26" s="28"/>
      <c r="F26" s="28"/>
      <c r="G26" s="29"/>
    </row>
    <row r="27" spans="1:7" ht="14.5" thickBot="1" x14ac:dyDescent="0.35">
      <c r="A27" s="26">
        <v>43307</v>
      </c>
      <c r="B27" s="27" t="s">
        <v>59</v>
      </c>
      <c r="C27" s="28"/>
      <c r="D27" s="28"/>
      <c r="E27" s="28"/>
      <c r="F27" s="28"/>
      <c r="G27" s="29"/>
    </row>
    <row r="28" spans="1:7" ht="14.5" thickBot="1" x14ac:dyDescent="0.35">
      <c r="A28" s="26">
        <v>43308</v>
      </c>
      <c r="B28" s="27" t="s">
        <v>58</v>
      </c>
      <c r="C28" s="28"/>
      <c r="D28" s="28"/>
      <c r="E28" s="28"/>
      <c r="F28" s="28"/>
      <c r="G28" s="29"/>
    </row>
    <row r="29" spans="1:7" s="15" customFormat="1" ht="14.5" thickBot="1" x14ac:dyDescent="0.35">
      <c r="A29" s="22">
        <v>43309</v>
      </c>
      <c r="B29" s="23" t="s">
        <v>57</v>
      </c>
      <c r="C29" s="24"/>
      <c r="D29" s="24"/>
      <c r="E29" s="24"/>
      <c r="F29" s="24"/>
      <c r="G29" s="25"/>
    </row>
    <row r="30" spans="1:7" s="15" customFormat="1" ht="14.5" thickBot="1" x14ac:dyDescent="0.35">
      <c r="A30" s="22">
        <v>43310</v>
      </c>
      <c r="B30" s="23" t="s">
        <v>56</v>
      </c>
      <c r="C30" s="24"/>
      <c r="D30" s="24"/>
      <c r="E30" s="24"/>
      <c r="F30" s="24"/>
      <c r="G30" s="25"/>
    </row>
    <row r="31" spans="1:7" ht="14.5" thickBot="1" x14ac:dyDescent="0.35">
      <c r="A31" s="26">
        <v>43311</v>
      </c>
      <c r="B31" s="27" t="s">
        <v>2</v>
      </c>
      <c r="C31" s="28" t="s">
        <v>85</v>
      </c>
      <c r="D31" s="28" t="s">
        <v>150</v>
      </c>
      <c r="E31" s="28"/>
      <c r="F31" s="28"/>
      <c r="G31" s="29"/>
    </row>
    <row r="32" spans="1:7" ht="14.5" thickBot="1" x14ac:dyDescent="0.35">
      <c r="A32" s="26">
        <v>43312</v>
      </c>
      <c r="B32" s="27" t="s">
        <v>55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81C7"/>
  </sheetPr>
  <dimension ref="A1:G32"/>
  <sheetViews>
    <sheetView zoomScale="160" zoomScaleNormal="160" workbookViewId="0">
      <pane ySplit="1" topLeftCell="A17" activePane="bottomLeft" state="frozen"/>
      <selection activeCell="E13" sqref="E13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127</v>
      </c>
      <c r="B1" s="21" t="s">
        <v>125</v>
      </c>
      <c r="C1" s="21" t="s">
        <v>124</v>
      </c>
      <c r="D1" s="21" t="s">
        <v>123</v>
      </c>
      <c r="E1" s="21" t="s">
        <v>73</v>
      </c>
      <c r="F1" s="21" t="s">
        <v>72</v>
      </c>
      <c r="G1" s="21" t="s">
        <v>120</v>
      </c>
    </row>
    <row r="2" spans="1:7" ht="15" thickTop="1" thickBot="1" x14ac:dyDescent="0.35">
      <c r="A2" s="26">
        <v>43313</v>
      </c>
      <c r="B2" s="27" t="s">
        <v>60</v>
      </c>
      <c r="C2" s="28" t="s">
        <v>85</v>
      </c>
      <c r="D2" s="28"/>
      <c r="E2" s="28"/>
      <c r="F2" s="28"/>
      <c r="G2" s="29"/>
    </row>
    <row r="3" spans="1:7" ht="14.5" thickBot="1" x14ac:dyDescent="0.35">
      <c r="A3" s="26">
        <v>43314</v>
      </c>
      <c r="B3" s="27" t="s">
        <v>59</v>
      </c>
      <c r="C3" s="28"/>
      <c r="D3" s="28"/>
      <c r="E3" s="28"/>
      <c r="F3" s="28"/>
      <c r="G3" s="29"/>
    </row>
    <row r="4" spans="1:7" ht="14.5" thickBot="1" x14ac:dyDescent="0.35">
      <c r="A4" s="26">
        <v>43315</v>
      </c>
      <c r="B4" s="27" t="s">
        <v>58</v>
      </c>
      <c r="C4" s="28"/>
      <c r="D4" s="28"/>
      <c r="E4" s="28"/>
      <c r="F4" s="28"/>
      <c r="G4" s="29"/>
    </row>
    <row r="5" spans="1:7" ht="14.5" thickBot="1" x14ac:dyDescent="0.35">
      <c r="A5" s="22">
        <v>43316</v>
      </c>
      <c r="B5" s="23" t="s">
        <v>57</v>
      </c>
      <c r="C5" s="24"/>
      <c r="D5" s="24"/>
      <c r="E5" s="24"/>
      <c r="F5" s="24"/>
      <c r="G5" s="25"/>
    </row>
    <row r="6" spans="1:7" ht="14.5" thickBot="1" x14ac:dyDescent="0.35">
      <c r="A6" s="22">
        <v>43317</v>
      </c>
      <c r="B6" s="23" t="s">
        <v>56</v>
      </c>
      <c r="C6" s="24"/>
      <c r="D6" s="24"/>
      <c r="E6" s="24"/>
      <c r="F6" s="24"/>
      <c r="G6" s="25" t="s">
        <v>151</v>
      </c>
    </row>
    <row r="7" spans="1:7" ht="14.5" thickBot="1" x14ac:dyDescent="0.35">
      <c r="A7" s="26">
        <v>43318</v>
      </c>
      <c r="B7" s="27" t="s">
        <v>2</v>
      </c>
      <c r="C7" s="28"/>
      <c r="D7" s="28" t="s">
        <v>89</v>
      </c>
      <c r="E7" s="28"/>
      <c r="F7" s="28"/>
      <c r="G7" s="29"/>
    </row>
    <row r="8" spans="1:7" ht="14.5" thickBot="1" x14ac:dyDescent="0.35">
      <c r="A8" s="26">
        <v>43319</v>
      </c>
      <c r="B8" s="27" t="s">
        <v>55</v>
      </c>
      <c r="C8" s="28"/>
      <c r="D8" s="28" t="s">
        <v>91</v>
      </c>
      <c r="E8" s="28"/>
      <c r="F8" s="28"/>
      <c r="G8" s="29"/>
    </row>
    <row r="9" spans="1:7" ht="14.5" thickBot="1" x14ac:dyDescent="0.35">
      <c r="A9" s="26">
        <v>43320</v>
      </c>
      <c r="B9" s="27" t="s">
        <v>60</v>
      </c>
      <c r="C9" s="28"/>
      <c r="D9" s="28" t="s">
        <v>90</v>
      </c>
      <c r="E9" s="28"/>
      <c r="F9" s="28" t="s">
        <v>62</v>
      </c>
      <c r="G9" s="29"/>
    </row>
    <row r="10" spans="1:7" ht="14.5" thickBot="1" x14ac:dyDescent="0.35">
      <c r="A10" s="26">
        <v>43321</v>
      </c>
      <c r="B10" s="27" t="s">
        <v>59</v>
      </c>
      <c r="C10" s="28" t="s">
        <v>92</v>
      </c>
      <c r="D10" s="28" t="s">
        <v>93</v>
      </c>
      <c r="E10" s="28"/>
      <c r="F10" s="28"/>
      <c r="G10" s="29"/>
    </row>
    <row r="11" spans="1:7" ht="14.5" thickBot="1" x14ac:dyDescent="0.35">
      <c r="A11" s="26">
        <v>43322</v>
      </c>
      <c r="B11" s="27" t="s">
        <v>58</v>
      </c>
      <c r="C11" s="28"/>
      <c r="D11" s="28"/>
      <c r="E11" s="28"/>
      <c r="F11" s="28"/>
      <c r="G11" s="29"/>
    </row>
    <row r="12" spans="1:7" ht="14.5" thickBot="1" x14ac:dyDescent="0.35">
      <c r="A12" s="22">
        <v>43323</v>
      </c>
      <c r="B12" s="23" t="s">
        <v>57</v>
      </c>
      <c r="C12" s="24"/>
      <c r="D12" s="24"/>
      <c r="E12" s="24"/>
      <c r="F12" s="24"/>
      <c r="G12" s="25"/>
    </row>
    <row r="13" spans="1:7" ht="14.5" thickBot="1" x14ac:dyDescent="0.35">
      <c r="A13" s="22">
        <v>43324</v>
      </c>
      <c r="B13" s="23" t="s">
        <v>56</v>
      </c>
      <c r="C13" s="24"/>
      <c r="D13" s="24"/>
      <c r="E13" s="24"/>
      <c r="F13" s="24"/>
      <c r="G13" s="25"/>
    </row>
    <row r="14" spans="1:7" ht="14.5" thickBot="1" x14ac:dyDescent="0.35">
      <c r="A14" s="26">
        <v>43325</v>
      </c>
      <c r="B14" s="27" t="s">
        <v>2</v>
      </c>
      <c r="C14" s="28"/>
      <c r="D14" s="28"/>
      <c r="E14" s="28"/>
      <c r="F14" s="28"/>
      <c r="G14" s="29"/>
    </row>
    <row r="15" spans="1:7" ht="14.5" thickBot="1" x14ac:dyDescent="0.35">
      <c r="A15" s="26">
        <v>43326</v>
      </c>
      <c r="B15" s="27" t="s">
        <v>55</v>
      </c>
      <c r="C15" s="28"/>
      <c r="D15" s="28"/>
      <c r="E15" s="28"/>
      <c r="F15" s="28"/>
      <c r="G15" s="29"/>
    </row>
    <row r="16" spans="1:7" ht="14.5" thickBot="1" x14ac:dyDescent="0.35">
      <c r="A16" s="26">
        <v>43327</v>
      </c>
      <c r="B16" s="27" t="s">
        <v>60</v>
      </c>
      <c r="C16" s="28"/>
      <c r="D16" s="28"/>
      <c r="E16" s="28"/>
      <c r="F16" s="28"/>
      <c r="G16" s="29"/>
    </row>
    <row r="17" spans="1:7" ht="14.5" thickBot="1" x14ac:dyDescent="0.35">
      <c r="A17" s="26">
        <v>43328</v>
      </c>
      <c r="B17" s="27" t="s">
        <v>59</v>
      </c>
      <c r="C17" s="28"/>
      <c r="D17" s="28"/>
      <c r="E17" s="28"/>
      <c r="F17" s="28"/>
      <c r="G17" s="29"/>
    </row>
    <row r="18" spans="1:7" ht="14.5" thickBot="1" x14ac:dyDescent="0.35">
      <c r="A18" s="26">
        <v>43329</v>
      </c>
      <c r="B18" s="27" t="s">
        <v>58</v>
      </c>
      <c r="C18" s="28"/>
      <c r="D18" s="28"/>
      <c r="E18" s="28"/>
      <c r="F18" s="28"/>
      <c r="G18" s="29"/>
    </row>
    <row r="19" spans="1:7" ht="14.5" thickBot="1" x14ac:dyDescent="0.35">
      <c r="A19" s="22">
        <v>43330</v>
      </c>
      <c r="B19" s="23" t="s">
        <v>57</v>
      </c>
      <c r="C19" s="24"/>
      <c r="D19" s="24"/>
      <c r="E19" s="24"/>
      <c r="F19" s="24"/>
      <c r="G19" s="25"/>
    </row>
    <row r="20" spans="1:7" ht="14.5" thickBot="1" x14ac:dyDescent="0.35">
      <c r="A20" s="22">
        <v>43331</v>
      </c>
      <c r="B20" s="23" t="s">
        <v>56</v>
      </c>
      <c r="C20" s="24" t="s">
        <v>149</v>
      </c>
      <c r="D20" s="24" t="s">
        <v>104</v>
      </c>
      <c r="E20" s="24"/>
      <c r="F20" s="24"/>
      <c r="G20" s="25"/>
    </row>
    <row r="21" spans="1:7" ht="14.5" thickBot="1" x14ac:dyDescent="0.35">
      <c r="A21" s="26">
        <v>43332</v>
      </c>
      <c r="B21" s="27" t="s">
        <v>2</v>
      </c>
      <c r="C21" s="28"/>
      <c r="D21" s="28"/>
      <c r="E21" s="28"/>
      <c r="F21" s="28"/>
      <c r="G21" s="29"/>
    </row>
    <row r="22" spans="1:7" ht="14.5" thickBot="1" x14ac:dyDescent="0.35">
      <c r="A22" s="26">
        <v>43333</v>
      </c>
      <c r="B22" s="27" t="s">
        <v>55</v>
      </c>
      <c r="C22" s="28"/>
      <c r="D22" s="28"/>
      <c r="E22" s="28"/>
      <c r="F22" s="28"/>
      <c r="G22" s="29"/>
    </row>
    <row r="23" spans="1:7" ht="14.5" thickBot="1" x14ac:dyDescent="0.35">
      <c r="A23" s="26">
        <v>43334</v>
      </c>
      <c r="B23" s="27" t="s">
        <v>60</v>
      </c>
      <c r="C23" s="28"/>
      <c r="D23" s="28"/>
      <c r="E23" s="28"/>
      <c r="F23" s="28"/>
      <c r="G23" s="29"/>
    </row>
    <row r="24" spans="1:7" ht="14.5" thickBot="1" x14ac:dyDescent="0.35">
      <c r="A24" s="26">
        <v>43335</v>
      </c>
      <c r="B24" s="27" t="s">
        <v>59</v>
      </c>
      <c r="C24" s="28"/>
      <c r="D24" s="28"/>
      <c r="E24" s="28"/>
      <c r="F24" s="28"/>
      <c r="G24" s="29"/>
    </row>
    <row r="25" spans="1:7" ht="14.5" thickBot="1" x14ac:dyDescent="0.35">
      <c r="A25" s="26">
        <v>43336</v>
      </c>
      <c r="B25" s="27" t="s">
        <v>58</v>
      </c>
      <c r="C25" s="28"/>
      <c r="D25" s="28"/>
      <c r="E25" s="28"/>
      <c r="F25" s="28"/>
      <c r="G25" s="29"/>
    </row>
    <row r="26" spans="1:7" ht="14.5" thickBot="1" x14ac:dyDescent="0.35">
      <c r="A26" s="22">
        <v>43337</v>
      </c>
      <c r="B26" s="23" t="s">
        <v>57</v>
      </c>
      <c r="C26" s="24"/>
      <c r="D26" s="24"/>
      <c r="E26" s="24"/>
      <c r="F26" s="24" t="s">
        <v>62</v>
      </c>
      <c r="G26" s="25"/>
    </row>
    <row r="27" spans="1:7" ht="14.5" thickBot="1" x14ac:dyDescent="0.35">
      <c r="A27" s="22">
        <v>43338</v>
      </c>
      <c r="B27" s="23" t="s">
        <v>56</v>
      </c>
      <c r="C27" s="24" t="s">
        <v>148</v>
      </c>
      <c r="D27" s="30" t="s">
        <v>106</v>
      </c>
      <c r="E27" s="24"/>
      <c r="F27" s="24" t="s">
        <v>62</v>
      </c>
      <c r="G27" s="25"/>
    </row>
    <row r="28" spans="1:7" ht="14.5" thickBot="1" x14ac:dyDescent="0.35">
      <c r="A28" s="26">
        <v>43339</v>
      </c>
      <c r="B28" s="27" t="s">
        <v>2</v>
      </c>
      <c r="C28" s="28"/>
      <c r="D28" s="28" t="s">
        <v>105</v>
      </c>
      <c r="E28" s="28"/>
      <c r="F28" s="28" t="s">
        <v>62</v>
      </c>
      <c r="G28" s="29"/>
    </row>
    <row r="29" spans="1:7" ht="14.5" thickBot="1" x14ac:dyDescent="0.35">
      <c r="A29" s="26">
        <v>43340</v>
      </c>
      <c r="B29" s="27" t="s">
        <v>55</v>
      </c>
      <c r="C29" s="28"/>
      <c r="D29" s="31">
        <v>6</v>
      </c>
      <c r="E29" s="28"/>
      <c r="F29" s="28" t="s">
        <v>62</v>
      </c>
      <c r="G29" s="29"/>
    </row>
    <row r="30" spans="1:7" ht="14.5" thickBot="1" x14ac:dyDescent="0.35">
      <c r="A30" s="26">
        <v>43341</v>
      </c>
      <c r="B30" s="27" t="s">
        <v>60</v>
      </c>
      <c r="C30" s="28" t="s">
        <v>121</v>
      </c>
      <c r="D30" s="28" t="s">
        <v>107</v>
      </c>
      <c r="E30" s="28"/>
      <c r="F30" s="28" t="s">
        <v>62</v>
      </c>
      <c r="G30" s="29"/>
    </row>
    <row r="31" spans="1:7" ht="14.5" thickBot="1" x14ac:dyDescent="0.35">
      <c r="A31" s="26">
        <v>43342</v>
      </c>
      <c r="B31" s="27" t="s">
        <v>59</v>
      </c>
      <c r="C31" s="28"/>
      <c r="D31" s="28"/>
      <c r="E31" s="28"/>
      <c r="F31" s="28"/>
      <c r="G31" s="29"/>
    </row>
    <row r="32" spans="1:7" ht="14.5" thickBot="1" x14ac:dyDescent="0.35">
      <c r="A32" s="26">
        <v>43343</v>
      </c>
      <c r="B32" s="27" t="s">
        <v>58</v>
      </c>
      <c r="C32" s="28"/>
      <c r="D32" s="28" t="s">
        <v>108</v>
      </c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27CC0"/>
  </sheetPr>
  <dimension ref="A1:G31"/>
  <sheetViews>
    <sheetView zoomScale="160" zoomScaleNormal="160" workbookViewId="0">
      <pane ySplit="1" topLeftCell="A23" activePane="bottomLeft" state="frozen"/>
      <selection activeCell="E13" sqref="E13"/>
      <selection pane="bottomLeft" activeCell="G25" sqref="G2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74</v>
      </c>
      <c r="F1" s="21" t="s">
        <v>78</v>
      </c>
      <c r="G1" s="21" t="s">
        <v>120</v>
      </c>
    </row>
    <row r="2" spans="1:7" ht="15" thickTop="1" thickBot="1" x14ac:dyDescent="0.35">
      <c r="A2" s="37">
        <v>43344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43345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43346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43347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43348</v>
      </c>
      <c r="B6" s="27" t="s">
        <v>60</v>
      </c>
      <c r="C6" s="28"/>
      <c r="D6" s="28"/>
      <c r="E6" s="28"/>
      <c r="F6" s="28"/>
      <c r="G6" s="29"/>
    </row>
    <row r="7" spans="1:7" ht="14.5" thickBot="1" x14ac:dyDescent="0.35">
      <c r="A7" s="36">
        <v>43349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43350</v>
      </c>
      <c r="B8" s="27" t="s">
        <v>58</v>
      </c>
      <c r="C8" s="28"/>
      <c r="D8" s="28" t="s">
        <v>111</v>
      </c>
      <c r="E8" s="28"/>
      <c r="F8" s="28"/>
      <c r="G8" s="29"/>
    </row>
    <row r="9" spans="1:7" ht="14.5" thickBot="1" x14ac:dyDescent="0.35">
      <c r="A9" s="37">
        <v>43351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43352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43353</v>
      </c>
      <c r="B11" s="27" t="s">
        <v>2</v>
      </c>
      <c r="C11" s="28"/>
      <c r="D11" s="28" t="s">
        <v>122</v>
      </c>
      <c r="E11" s="28"/>
      <c r="F11" s="28"/>
      <c r="G11" s="29"/>
    </row>
    <row r="12" spans="1:7" ht="14.5" thickBot="1" x14ac:dyDescent="0.35">
      <c r="A12" s="36">
        <v>43354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43355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43356</v>
      </c>
      <c r="B14" s="27" t="s">
        <v>59</v>
      </c>
      <c r="C14" s="28" t="s">
        <v>116</v>
      </c>
      <c r="D14" s="28" t="s">
        <v>117</v>
      </c>
      <c r="E14" s="28"/>
      <c r="F14" s="28"/>
      <c r="G14" s="29"/>
    </row>
    <row r="15" spans="1:7" ht="14.5" thickBot="1" x14ac:dyDescent="0.35">
      <c r="A15" s="36">
        <v>43357</v>
      </c>
      <c r="B15" s="27" t="s">
        <v>58</v>
      </c>
      <c r="C15" s="28"/>
      <c r="D15" s="28"/>
      <c r="E15" s="28"/>
      <c r="F15" s="28"/>
      <c r="G15" s="29"/>
    </row>
    <row r="16" spans="1:7" ht="14.5" thickBot="1" x14ac:dyDescent="0.35">
      <c r="A16" s="37">
        <v>43358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43359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43360</v>
      </c>
      <c r="B18" s="27" t="s">
        <v>2</v>
      </c>
      <c r="C18" s="28"/>
      <c r="D18" s="28" t="s">
        <v>118</v>
      </c>
      <c r="E18" s="28"/>
      <c r="F18" s="28"/>
      <c r="G18" s="29"/>
    </row>
    <row r="19" spans="1:7" ht="14.5" thickBot="1" x14ac:dyDescent="0.35">
      <c r="A19" s="36">
        <v>43361</v>
      </c>
      <c r="B19" s="27" t="s">
        <v>55</v>
      </c>
      <c r="C19" s="28"/>
      <c r="D19" s="28" t="s">
        <v>119</v>
      </c>
      <c r="E19" s="28"/>
      <c r="F19" s="28" t="s">
        <v>62</v>
      </c>
      <c r="G19" s="29"/>
    </row>
    <row r="20" spans="1:7" ht="14.5" thickBot="1" x14ac:dyDescent="0.35">
      <c r="A20" s="36">
        <v>43362</v>
      </c>
      <c r="B20" s="27" t="s">
        <v>60</v>
      </c>
      <c r="C20" s="28" t="s">
        <v>115</v>
      </c>
      <c r="D20" s="28"/>
      <c r="E20" s="28"/>
      <c r="F20" s="28"/>
      <c r="G20" s="29"/>
    </row>
    <row r="21" spans="1:7" ht="14.5" thickBot="1" x14ac:dyDescent="0.35">
      <c r="A21" s="36">
        <v>43363</v>
      </c>
      <c r="B21" s="27" t="s">
        <v>59</v>
      </c>
      <c r="C21" s="28"/>
      <c r="D21" s="28" t="s">
        <v>147</v>
      </c>
      <c r="E21" s="28"/>
      <c r="F21" s="28"/>
      <c r="G21" s="29"/>
    </row>
    <row r="22" spans="1:7" ht="14.5" thickBot="1" x14ac:dyDescent="0.35">
      <c r="A22" s="36">
        <v>43364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43365</v>
      </c>
      <c r="B23" s="23" t="s">
        <v>57</v>
      </c>
      <c r="C23" s="24"/>
      <c r="D23" s="42" t="s">
        <v>140</v>
      </c>
      <c r="E23" s="24"/>
      <c r="F23" s="24"/>
      <c r="G23" s="25" t="s">
        <v>152</v>
      </c>
    </row>
    <row r="24" spans="1:7" ht="14.5" thickBot="1" x14ac:dyDescent="0.35">
      <c r="A24" s="37">
        <v>43366</v>
      </c>
      <c r="B24" s="23" t="s">
        <v>56</v>
      </c>
      <c r="C24" s="24"/>
      <c r="D24" s="42" t="s">
        <v>140</v>
      </c>
      <c r="E24" s="24"/>
      <c r="F24" s="24"/>
      <c r="G24" s="25"/>
    </row>
    <row r="25" spans="1:7" ht="14.5" thickBot="1" x14ac:dyDescent="0.35">
      <c r="A25" s="36">
        <v>43367</v>
      </c>
      <c r="B25" s="27" t="s">
        <v>2</v>
      </c>
      <c r="C25" s="28"/>
      <c r="D25" s="43" t="s">
        <v>140</v>
      </c>
      <c r="E25" s="28"/>
      <c r="F25" s="28"/>
      <c r="G25" s="29"/>
    </row>
    <row r="26" spans="1:7" ht="14.5" thickBot="1" x14ac:dyDescent="0.35">
      <c r="A26" s="36">
        <v>43368</v>
      </c>
      <c r="B26" s="27" t="s">
        <v>55</v>
      </c>
      <c r="C26" s="28"/>
      <c r="D26" s="28" t="s">
        <v>146</v>
      </c>
      <c r="E26" s="28"/>
      <c r="F26" s="28"/>
      <c r="G26" s="29"/>
    </row>
    <row r="27" spans="1:7" ht="14.5" thickBot="1" x14ac:dyDescent="0.35">
      <c r="A27" s="36">
        <v>43369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43370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43371</v>
      </c>
      <c r="B29" s="27" t="s">
        <v>58</v>
      </c>
      <c r="C29" s="28"/>
      <c r="D29" s="28"/>
      <c r="E29" s="28"/>
      <c r="F29" s="28" t="s">
        <v>62</v>
      </c>
      <c r="G29" s="29"/>
    </row>
    <row r="30" spans="1:7" ht="14.5" thickBot="1" x14ac:dyDescent="0.35">
      <c r="A30" s="37">
        <v>43372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43373</v>
      </c>
      <c r="B31" s="23" t="s">
        <v>56</v>
      </c>
      <c r="C31" s="24"/>
      <c r="D31" s="24" t="s">
        <v>139</v>
      </c>
      <c r="E31" s="24"/>
      <c r="F31" s="24" t="s">
        <v>153</v>
      </c>
      <c r="G31" s="25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2C6EAA"/>
  </sheetPr>
  <dimension ref="A1:G32"/>
  <sheetViews>
    <sheetView zoomScale="160" zoomScaleNormal="160" workbookViewId="0">
      <pane ySplit="1" topLeftCell="A21" activePane="bottomLeft" state="frozen"/>
      <selection activeCell="E13" sqref="E13"/>
      <selection pane="bottomLeft" activeCell="D31" sqref="D3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6">
        <v>43374</v>
      </c>
      <c r="B2" s="27">
        <v>1</v>
      </c>
      <c r="C2" s="28"/>
      <c r="D2" s="28"/>
      <c r="E2" s="28"/>
      <c r="F2" s="28"/>
      <c r="G2" s="29"/>
    </row>
    <row r="3" spans="1:7" ht="14.5" thickBot="1" x14ac:dyDescent="0.35">
      <c r="A3" s="36">
        <v>43375</v>
      </c>
      <c r="B3" s="27">
        <v>2</v>
      </c>
      <c r="C3" s="28"/>
      <c r="D3" s="28"/>
      <c r="E3" s="28"/>
      <c r="F3" s="28"/>
      <c r="G3" s="29" t="s">
        <v>141</v>
      </c>
    </row>
    <row r="4" spans="1:7" ht="14.5" thickBot="1" x14ac:dyDescent="0.35">
      <c r="A4" s="36">
        <v>43376</v>
      </c>
      <c r="B4" s="27">
        <v>3</v>
      </c>
      <c r="C4" s="28"/>
      <c r="D4" s="28"/>
      <c r="E4" s="28"/>
      <c r="F4" s="28"/>
      <c r="G4" s="29"/>
    </row>
    <row r="5" spans="1:7" ht="14.5" thickBot="1" x14ac:dyDescent="0.35">
      <c r="A5" s="36">
        <v>43377</v>
      </c>
      <c r="B5" s="27">
        <v>4</v>
      </c>
      <c r="C5" s="28"/>
      <c r="D5" s="28"/>
      <c r="E5" s="28"/>
      <c r="F5" s="28"/>
      <c r="G5" s="29" t="s">
        <v>156</v>
      </c>
    </row>
    <row r="6" spans="1:7" ht="14.5" thickBot="1" x14ac:dyDescent="0.35">
      <c r="A6" s="36">
        <v>43378</v>
      </c>
      <c r="B6" s="27">
        <v>5</v>
      </c>
      <c r="C6" s="28"/>
      <c r="D6" s="28"/>
      <c r="E6" s="28"/>
      <c r="F6" s="28"/>
      <c r="G6" s="29" t="s">
        <v>156</v>
      </c>
    </row>
    <row r="7" spans="1:7" ht="14.5" thickBot="1" x14ac:dyDescent="0.35">
      <c r="A7" s="37">
        <v>43379</v>
      </c>
      <c r="B7" s="23">
        <v>6</v>
      </c>
      <c r="C7" s="24"/>
      <c r="D7" s="24"/>
      <c r="E7" s="24"/>
      <c r="F7" s="24"/>
      <c r="G7" s="25" t="s">
        <v>157</v>
      </c>
    </row>
    <row r="8" spans="1:7" ht="14.5" thickBot="1" x14ac:dyDescent="0.35">
      <c r="A8" s="37">
        <v>43380</v>
      </c>
      <c r="B8" s="23">
        <v>7</v>
      </c>
      <c r="C8" s="24"/>
      <c r="D8" s="24"/>
      <c r="E8" s="24"/>
      <c r="F8" s="24"/>
      <c r="G8" s="25" t="s">
        <v>155</v>
      </c>
    </row>
    <row r="9" spans="1:7" ht="14.5" thickBot="1" x14ac:dyDescent="0.35">
      <c r="A9" s="36">
        <v>43381</v>
      </c>
      <c r="B9" s="27">
        <v>1</v>
      </c>
      <c r="C9" s="28" t="s">
        <v>154</v>
      </c>
      <c r="D9" s="28"/>
      <c r="E9" s="28"/>
      <c r="F9" s="28"/>
      <c r="G9" s="29"/>
    </row>
    <row r="10" spans="1:7" ht="14.5" thickBot="1" x14ac:dyDescent="0.35">
      <c r="A10" s="36">
        <v>43382</v>
      </c>
      <c r="B10" s="27">
        <v>2</v>
      </c>
      <c r="C10" s="28"/>
      <c r="D10" s="28" t="s">
        <v>175</v>
      </c>
      <c r="E10" s="28"/>
      <c r="F10" s="28" t="s">
        <v>159</v>
      </c>
      <c r="G10" s="29"/>
    </row>
    <row r="11" spans="1:7" ht="14.5" thickBot="1" x14ac:dyDescent="0.35">
      <c r="A11" s="36">
        <v>43383</v>
      </c>
      <c r="B11" s="27">
        <v>3</v>
      </c>
      <c r="C11" s="28" t="s">
        <v>176</v>
      </c>
      <c r="D11" s="28" t="s">
        <v>177</v>
      </c>
      <c r="E11" s="28"/>
      <c r="F11" s="28"/>
      <c r="G11" s="29" t="s">
        <v>158</v>
      </c>
    </row>
    <row r="12" spans="1:7" ht="14.5" thickBot="1" x14ac:dyDescent="0.35">
      <c r="A12" s="36">
        <v>43384</v>
      </c>
      <c r="B12" s="27">
        <v>4</v>
      </c>
      <c r="C12" s="28"/>
      <c r="D12" s="28"/>
      <c r="E12" s="28"/>
      <c r="F12" s="28"/>
      <c r="G12" s="29"/>
    </row>
    <row r="13" spans="1:7" ht="14.5" thickBot="1" x14ac:dyDescent="0.35">
      <c r="A13" s="36">
        <v>43385</v>
      </c>
      <c r="B13" s="27">
        <v>5</v>
      </c>
      <c r="C13" s="28"/>
      <c r="D13" s="28" t="s">
        <v>188</v>
      </c>
      <c r="E13" s="28"/>
      <c r="F13" s="28"/>
      <c r="G13" s="29"/>
    </row>
    <row r="14" spans="1:7" ht="14.5" thickBot="1" x14ac:dyDescent="0.35">
      <c r="A14" s="37">
        <v>43386</v>
      </c>
      <c r="B14" s="23">
        <v>6</v>
      </c>
      <c r="C14" s="24"/>
      <c r="D14" s="24" t="s">
        <v>191</v>
      </c>
      <c r="E14" s="24"/>
      <c r="F14" s="24" t="s">
        <v>159</v>
      </c>
      <c r="G14" s="25"/>
    </row>
    <row r="15" spans="1:7" ht="14.5" thickBot="1" x14ac:dyDescent="0.35">
      <c r="A15" s="37">
        <v>43387</v>
      </c>
      <c r="B15" s="23">
        <v>7</v>
      </c>
      <c r="C15" s="24"/>
      <c r="D15" s="24" t="s">
        <v>192</v>
      </c>
      <c r="E15" s="24"/>
      <c r="F15" s="24" t="s">
        <v>193</v>
      </c>
      <c r="G15" s="25"/>
    </row>
    <row r="16" spans="1:7" ht="14.5" thickBot="1" x14ac:dyDescent="0.35">
      <c r="A16" s="36">
        <v>43388</v>
      </c>
      <c r="B16" s="27">
        <v>1</v>
      </c>
      <c r="C16" s="28"/>
      <c r="D16" s="28"/>
      <c r="E16" s="28"/>
      <c r="F16" s="28"/>
      <c r="G16" s="29"/>
    </row>
    <row r="17" spans="1:7" ht="14.5" thickBot="1" x14ac:dyDescent="0.35">
      <c r="A17" s="36">
        <v>43389</v>
      </c>
      <c r="B17" s="27">
        <v>2</v>
      </c>
      <c r="C17" s="28"/>
      <c r="D17" s="28"/>
      <c r="E17" s="28"/>
      <c r="F17" s="28"/>
      <c r="G17" s="29" t="s">
        <v>114</v>
      </c>
    </row>
    <row r="18" spans="1:7" ht="14.5" thickBot="1" x14ac:dyDescent="0.35">
      <c r="A18" s="36">
        <v>43390</v>
      </c>
      <c r="B18" s="27">
        <v>3</v>
      </c>
      <c r="C18" s="28"/>
      <c r="D18" s="28"/>
      <c r="E18" s="28"/>
      <c r="F18" s="28"/>
      <c r="G18" s="29"/>
    </row>
    <row r="19" spans="1:7" ht="14.5" thickBot="1" x14ac:dyDescent="0.35">
      <c r="A19" s="36">
        <v>43391</v>
      </c>
      <c r="B19" s="27">
        <v>4</v>
      </c>
      <c r="C19" s="28"/>
      <c r="D19" s="28"/>
      <c r="E19" s="28"/>
      <c r="F19" s="28"/>
      <c r="G19" s="29"/>
    </row>
    <row r="20" spans="1:7" ht="14.5" thickBot="1" x14ac:dyDescent="0.35">
      <c r="A20" s="36">
        <v>43392</v>
      </c>
      <c r="B20" s="27">
        <v>5</v>
      </c>
      <c r="C20" s="28"/>
      <c r="D20" s="28" t="s">
        <v>218</v>
      </c>
      <c r="E20" s="28"/>
      <c r="F20" s="28"/>
      <c r="G20" s="29"/>
    </row>
    <row r="21" spans="1:7" ht="14.5" thickBot="1" x14ac:dyDescent="0.35">
      <c r="A21" s="37">
        <v>43393</v>
      </c>
      <c r="B21" s="23">
        <v>6</v>
      </c>
      <c r="C21" s="24"/>
      <c r="D21" s="24"/>
      <c r="E21" s="24"/>
      <c r="F21" s="24"/>
      <c r="G21" s="25"/>
    </row>
    <row r="22" spans="1:7" ht="14.5" thickBot="1" x14ac:dyDescent="0.35">
      <c r="A22" s="37">
        <v>43394</v>
      </c>
      <c r="B22" s="23">
        <v>7</v>
      </c>
      <c r="C22" s="24"/>
      <c r="D22" s="24"/>
      <c r="E22" s="24"/>
      <c r="F22" s="24"/>
      <c r="G22" s="25"/>
    </row>
    <row r="23" spans="1:7" ht="14.5" thickBot="1" x14ac:dyDescent="0.35">
      <c r="A23" s="36">
        <v>43395</v>
      </c>
      <c r="B23" s="27">
        <v>1</v>
      </c>
      <c r="C23" s="28"/>
      <c r="D23" s="28"/>
      <c r="E23" s="28"/>
      <c r="F23" s="28"/>
      <c r="G23" s="29"/>
    </row>
    <row r="24" spans="1:7" ht="14.5" thickBot="1" x14ac:dyDescent="0.35">
      <c r="A24" s="36">
        <v>43396</v>
      </c>
      <c r="B24" s="27">
        <v>2</v>
      </c>
      <c r="C24" s="28"/>
      <c r="D24" s="28" t="s">
        <v>219</v>
      </c>
      <c r="E24" s="28"/>
      <c r="F24" s="28"/>
      <c r="G24" s="29"/>
    </row>
    <row r="25" spans="1:7" ht="14.5" thickBot="1" x14ac:dyDescent="0.35">
      <c r="A25" s="36">
        <v>43397</v>
      </c>
      <c r="B25" s="27">
        <v>3</v>
      </c>
      <c r="C25" s="28"/>
      <c r="D25" s="28"/>
      <c r="E25" s="28"/>
      <c r="F25" s="28"/>
      <c r="G25" s="29"/>
    </row>
    <row r="26" spans="1:7" ht="14.5" thickBot="1" x14ac:dyDescent="0.35">
      <c r="A26" s="36">
        <v>43398</v>
      </c>
      <c r="B26" s="27">
        <v>4</v>
      </c>
      <c r="C26" s="28"/>
      <c r="D26" s="28"/>
      <c r="E26" s="28"/>
      <c r="F26" s="28"/>
      <c r="G26" s="29"/>
    </row>
    <row r="27" spans="1:7" ht="14.5" thickBot="1" x14ac:dyDescent="0.35">
      <c r="A27" s="36">
        <v>43399</v>
      </c>
      <c r="B27" s="27">
        <v>5</v>
      </c>
      <c r="C27" s="28"/>
      <c r="D27" s="28"/>
      <c r="E27" s="28"/>
      <c r="F27" s="28"/>
      <c r="G27" s="29"/>
    </row>
    <row r="28" spans="1:7" ht="14.5" thickBot="1" x14ac:dyDescent="0.35">
      <c r="A28" s="37">
        <v>43400</v>
      </c>
      <c r="B28" s="23">
        <v>6</v>
      </c>
      <c r="C28" s="24"/>
      <c r="D28" s="24"/>
      <c r="E28" s="24"/>
      <c r="F28" s="24"/>
      <c r="G28" s="25"/>
    </row>
    <row r="29" spans="1:7" ht="14.5" thickBot="1" x14ac:dyDescent="0.35">
      <c r="A29" s="37">
        <v>43401</v>
      </c>
      <c r="B29" s="23">
        <v>7</v>
      </c>
      <c r="C29" s="24"/>
      <c r="D29" s="24"/>
      <c r="E29" s="24"/>
      <c r="F29" s="24"/>
      <c r="G29" s="25"/>
    </row>
    <row r="30" spans="1:7" ht="14.5" thickBot="1" x14ac:dyDescent="0.35">
      <c r="A30" s="36">
        <v>43402</v>
      </c>
      <c r="B30" s="27">
        <v>1</v>
      </c>
      <c r="C30" s="28"/>
      <c r="D30" s="28"/>
      <c r="E30" s="28"/>
      <c r="F30" s="28"/>
      <c r="G30" s="29"/>
    </row>
    <row r="31" spans="1:7" ht="14.5" thickBot="1" x14ac:dyDescent="0.35">
      <c r="A31" s="36">
        <v>43403</v>
      </c>
      <c r="B31" s="27">
        <v>2</v>
      </c>
      <c r="C31" s="28" t="s">
        <v>224</v>
      </c>
      <c r="D31" s="28"/>
      <c r="E31" s="28"/>
      <c r="F31" s="28"/>
      <c r="G31" s="29"/>
    </row>
    <row r="32" spans="1:7" ht="14.5" thickBot="1" x14ac:dyDescent="0.35">
      <c r="A32" s="36">
        <v>43404</v>
      </c>
      <c r="B32" s="27">
        <v>3</v>
      </c>
      <c r="C32" s="28"/>
      <c r="D32" s="28"/>
      <c r="E32" s="28"/>
      <c r="F32" s="28"/>
      <c r="G32" s="29"/>
    </row>
  </sheetData>
  <phoneticPr fontId="1" type="noConversion"/>
  <dataValidations count="2">
    <dataValidation type="list" allowBlank="1" showInputMessage="1" showErrorMessage="1" sqref="F3:F32" xr:uid="{00000000-0002-0000-0A00-000000000000}">
      <formula1>"Done,TBC,UFN"</formula1>
    </dataValidation>
    <dataValidation type="list" allowBlank="1" showInputMessage="1" showErrorMessage="1" sqref="F2" xr:uid="{491CD18E-2BF3-4D16-B251-640F443974DC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2A69A2"/>
  </sheetPr>
  <dimension ref="A1:G31"/>
  <sheetViews>
    <sheetView zoomScale="160" zoomScaleNormal="160" workbookViewId="0">
      <pane ySplit="1" topLeftCell="A17" activePane="bottomLeft" state="frozen"/>
      <selection activeCell="E13" sqref="E13"/>
      <selection pane="bottomLeft" activeCell="D21" sqref="D2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6">
        <v>43405</v>
      </c>
      <c r="B2" s="27" t="s">
        <v>59</v>
      </c>
      <c r="C2" s="28"/>
      <c r="D2" s="28"/>
      <c r="E2" s="28"/>
      <c r="F2" s="28"/>
      <c r="G2" s="29"/>
    </row>
    <row r="3" spans="1:7" ht="14.5" thickBot="1" x14ac:dyDescent="0.35">
      <c r="A3" s="36">
        <v>43406</v>
      </c>
      <c r="B3" s="27" t="s">
        <v>58</v>
      </c>
      <c r="C3" s="28"/>
      <c r="D3" s="28" t="s">
        <v>228</v>
      </c>
      <c r="E3" s="28"/>
      <c r="F3" s="28"/>
      <c r="G3" s="29"/>
    </row>
    <row r="4" spans="1:7" ht="14.5" thickBot="1" x14ac:dyDescent="0.35">
      <c r="A4" s="37">
        <v>43407</v>
      </c>
      <c r="B4" s="23" t="s">
        <v>57</v>
      </c>
      <c r="C4" s="24"/>
      <c r="D4" s="24"/>
      <c r="E4" s="24"/>
      <c r="F4" s="24"/>
      <c r="G4" s="25"/>
    </row>
    <row r="5" spans="1:7" ht="14.5" thickBot="1" x14ac:dyDescent="0.35">
      <c r="A5" s="37">
        <v>43408</v>
      </c>
      <c r="B5" s="23" t="s">
        <v>56</v>
      </c>
      <c r="C5" s="24"/>
      <c r="D5" s="24"/>
      <c r="E5" s="24"/>
      <c r="F5" s="24"/>
      <c r="G5" s="25"/>
    </row>
    <row r="6" spans="1:7" ht="14.5" thickBot="1" x14ac:dyDescent="0.35">
      <c r="A6" s="36">
        <v>43409</v>
      </c>
      <c r="B6" s="27" t="s">
        <v>2</v>
      </c>
      <c r="C6" s="28"/>
      <c r="D6" s="28" t="s">
        <v>227</v>
      </c>
      <c r="E6" s="28"/>
      <c r="F6" s="28"/>
      <c r="G6" s="29"/>
    </row>
    <row r="7" spans="1:7" ht="14.5" thickBot="1" x14ac:dyDescent="0.35">
      <c r="A7" s="36">
        <v>43410</v>
      </c>
      <c r="B7" s="27" t="s">
        <v>55</v>
      </c>
      <c r="C7" s="28"/>
      <c r="D7" s="28"/>
      <c r="E7" s="28"/>
      <c r="F7" s="28"/>
      <c r="G7" s="29"/>
    </row>
    <row r="8" spans="1:7" ht="14.5" thickBot="1" x14ac:dyDescent="0.35">
      <c r="A8" s="36">
        <v>43411</v>
      </c>
      <c r="B8" s="27" t="s">
        <v>60</v>
      </c>
      <c r="C8" s="28"/>
      <c r="D8" s="28" t="s">
        <v>226</v>
      </c>
      <c r="E8" s="28"/>
      <c r="F8" s="28"/>
      <c r="G8" s="29"/>
    </row>
    <row r="9" spans="1:7" ht="14.5" thickBot="1" x14ac:dyDescent="0.35">
      <c r="A9" s="36">
        <v>43412</v>
      </c>
      <c r="B9" s="27" t="s">
        <v>59</v>
      </c>
      <c r="C9" s="28" t="s">
        <v>225</v>
      </c>
      <c r="D9" s="28"/>
      <c r="E9" s="28"/>
      <c r="F9" s="28"/>
      <c r="G9" s="29"/>
    </row>
    <row r="10" spans="1:7" ht="14.5" thickBot="1" x14ac:dyDescent="0.35">
      <c r="A10" s="36">
        <v>43413</v>
      </c>
      <c r="B10" s="27" t="s">
        <v>58</v>
      </c>
      <c r="C10" s="28"/>
      <c r="D10" s="28"/>
      <c r="E10" s="28"/>
      <c r="F10" s="28"/>
      <c r="G10" s="29"/>
    </row>
    <row r="11" spans="1:7" ht="14.5" thickBot="1" x14ac:dyDescent="0.35">
      <c r="A11" s="37">
        <v>43414</v>
      </c>
      <c r="B11" s="23" t="s">
        <v>57</v>
      </c>
      <c r="C11" s="24"/>
      <c r="D11" s="24"/>
      <c r="E11" s="24"/>
      <c r="F11" s="24"/>
      <c r="G11" s="25"/>
    </row>
    <row r="12" spans="1:7" ht="14.5" thickBot="1" x14ac:dyDescent="0.35">
      <c r="A12" s="37">
        <v>43415</v>
      </c>
      <c r="B12" s="23" t="s">
        <v>56</v>
      </c>
      <c r="C12" s="24"/>
      <c r="D12" s="24"/>
      <c r="E12" s="24"/>
      <c r="F12" s="24"/>
      <c r="G12" s="25"/>
    </row>
    <row r="13" spans="1:7" ht="14.5" thickBot="1" x14ac:dyDescent="0.35">
      <c r="A13" s="36">
        <v>43416</v>
      </c>
      <c r="B13" s="27" t="s">
        <v>2</v>
      </c>
      <c r="C13" s="28"/>
      <c r="D13" s="28"/>
      <c r="E13" s="28"/>
      <c r="F13" s="28"/>
      <c r="G13" s="29"/>
    </row>
    <row r="14" spans="1:7" ht="14.5" thickBot="1" x14ac:dyDescent="0.35">
      <c r="A14" s="36">
        <v>43417</v>
      </c>
      <c r="B14" s="27" t="s">
        <v>55</v>
      </c>
      <c r="C14" s="28"/>
      <c r="D14" s="28"/>
      <c r="E14" s="28"/>
      <c r="F14" s="28"/>
      <c r="G14" s="29"/>
    </row>
    <row r="15" spans="1:7" ht="14.5" thickBot="1" x14ac:dyDescent="0.35">
      <c r="A15" s="36">
        <v>43418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6">
        <v>43419</v>
      </c>
      <c r="B16" s="27" t="s">
        <v>59</v>
      </c>
      <c r="C16" s="28"/>
      <c r="D16" s="28"/>
      <c r="E16" s="28"/>
      <c r="F16" s="28"/>
      <c r="G16" s="29"/>
    </row>
    <row r="17" spans="1:7" ht="14.5" thickBot="1" x14ac:dyDescent="0.35">
      <c r="A17" s="36">
        <v>43420</v>
      </c>
      <c r="B17" s="27" t="s">
        <v>58</v>
      </c>
      <c r="C17" s="28"/>
      <c r="D17" s="28"/>
      <c r="E17" s="28"/>
      <c r="F17" s="28"/>
      <c r="G17" s="29"/>
    </row>
    <row r="18" spans="1:7" ht="14.5" thickBot="1" x14ac:dyDescent="0.35">
      <c r="A18" s="37">
        <v>43421</v>
      </c>
      <c r="B18" s="23" t="s">
        <v>57</v>
      </c>
      <c r="C18" s="24"/>
      <c r="D18" s="24"/>
      <c r="E18" s="24"/>
      <c r="F18" s="24"/>
      <c r="G18" s="25"/>
    </row>
    <row r="19" spans="1:7" ht="14.5" thickBot="1" x14ac:dyDescent="0.35">
      <c r="A19" s="37">
        <v>43422</v>
      </c>
      <c r="B19" s="23" t="s">
        <v>56</v>
      </c>
      <c r="C19" s="24"/>
      <c r="D19" s="24"/>
      <c r="E19" s="24"/>
      <c r="F19" s="24"/>
      <c r="G19" s="25"/>
    </row>
    <row r="20" spans="1:7" ht="14.5" thickBot="1" x14ac:dyDescent="0.35">
      <c r="A20" s="36">
        <v>43423</v>
      </c>
      <c r="B20" s="27" t="s">
        <v>2</v>
      </c>
      <c r="C20" s="28"/>
      <c r="D20" s="28"/>
      <c r="E20" s="28"/>
      <c r="F20" s="28"/>
      <c r="G20" s="29"/>
    </row>
    <row r="21" spans="1:7" ht="14.5" thickBot="1" x14ac:dyDescent="0.35">
      <c r="A21" s="36">
        <v>43424</v>
      </c>
      <c r="B21" s="27" t="s">
        <v>55</v>
      </c>
      <c r="C21" s="28" t="s">
        <v>254</v>
      </c>
      <c r="D21" s="28" t="s">
        <v>255</v>
      </c>
      <c r="E21" s="28"/>
      <c r="F21" s="28"/>
      <c r="G21" s="29"/>
    </row>
    <row r="22" spans="1:7" ht="14.5" thickBot="1" x14ac:dyDescent="0.35">
      <c r="A22" s="36">
        <v>43425</v>
      </c>
      <c r="B22" s="27" t="s">
        <v>60</v>
      </c>
      <c r="C22" s="28"/>
      <c r="D22" s="28"/>
      <c r="E22" s="28"/>
      <c r="F22" s="28"/>
      <c r="G22" s="29"/>
    </row>
    <row r="23" spans="1:7" ht="14.5" thickBot="1" x14ac:dyDescent="0.35">
      <c r="A23" s="36">
        <v>43426</v>
      </c>
      <c r="B23" s="27" t="s">
        <v>59</v>
      </c>
      <c r="C23" s="28"/>
      <c r="D23" s="28"/>
      <c r="E23" s="28"/>
      <c r="F23" s="28"/>
      <c r="G23" s="29"/>
    </row>
    <row r="24" spans="1:7" ht="14.5" thickBot="1" x14ac:dyDescent="0.35">
      <c r="A24" s="36">
        <v>43427</v>
      </c>
      <c r="B24" s="27" t="s">
        <v>58</v>
      </c>
      <c r="C24" s="28"/>
      <c r="D24" s="28"/>
      <c r="E24" s="28"/>
      <c r="F24" s="28"/>
      <c r="G24" s="29"/>
    </row>
    <row r="25" spans="1:7" ht="14.5" thickBot="1" x14ac:dyDescent="0.35">
      <c r="A25" s="37">
        <v>43428</v>
      </c>
      <c r="B25" s="23" t="s">
        <v>57</v>
      </c>
      <c r="C25" s="24"/>
      <c r="D25" s="24"/>
      <c r="E25" s="24"/>
      <c r="F25" s="24"/>
      <c r="G25" s="25"/>
    </row>
    <row r="26" spans="1:7" ht="14.5" thickBot="1" x14ac:dyDescent="0.35">
      <c r="A26" s="37">
        <v>43429</v>
      </c>
      <c r="B26" s="23" t="s">
        <v>56</v>
      </c>
      <c r="C26" s="24"/>
      <c r="D26" s="24"/>
      <c r="E26" s="24"/>
      <c r="F26" s="24"/>
      <c r="G26" s="25"/>
    </row>
    <row r="27" spans="1:7" ht="14.5" thickBot="1" x14ac:dyDescent="0.35">
      <c r="A27" s="36">
        <v>43430</v>
      </c>
      <c r="B27" s="27" t="s">
        <v>2</v>
      </c>
      <c r="C27" s="28"/>
      <c r="D27" s="28"/>
      <c r="E27" s="28"/>
      <c r="F27" s="28"/>
      <c r="G27" s="29"/>
    </row>
    <row r="28" spans="1:7" ht="14.5" thickBot="1" x14ac:dyDescent="0.35">
      <c r="A28" s="36">
        <v>43431</v>
      </c>
      <c r="B28" s="27" t="s">
        <v>55</v>
      </c>
      <c r="C28" s="28"/>
      <c r="D28" s="28"/>
      <c r="E28" s="28"/>
      <c r="F28" s="28"/>
      <c r="G28" s="29"/>
    </row>
    <row r="29" spans="1:7" ht="14.5" thickBot="1" x14ac:dyDescent="0.35">
      <c r="A29" s="36">
        <v>43432</v>
      </c>
      <c r="B29" s="27" t="s">
        <v>60</v>
      </c>
      <c r="C29" s="28"/>
      <c r="D29" s="28"/>
      <c r="E29" s="28"/>
      <c r="F29" s="28"/>
      <c r="G29" s="29"/>
    </row>
    <row r="30" spans="1:7" ht="14.5" thickBot="1" x14ac:dyDescent="0.35">
      <c r="A30" s="36">
        <v>43433</v>
      </c>
      <c r="B30" s="27" t="s">
        <v>59</v>
      </c>
      <c r="C30" s="28"/>
      <c r="D30" s="28"/>
      <c r="E30" s="28"/>
      <c r="F30" s="28"/>
      <c r="G30" s="29"/>
    </row>
    <row r="31" spans="1:7" ht="14.5" thickBot="1" x14ac:dyDescent="0.35">
      <c r="A31" s="36">
        <v>43434</v>
      </c>
      <c r="B31" s="27" t="s">
        <v>58</v>
      </c>
      <c r="C31" s="28"/>
      <c r="D31" s="28"/>
      <c r="E31" s="28"/>
      <c r="F31" s="28"/>
      <c r="G31" s="29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G32"/>
  <sheetViews>
    <sheetView zoomScale="160" zoomScaleNormal="160" workbookViewId="0">
      <pane ySplit="1" topLeftCell="A2" activePane="bottomLeft" state="frozen"/>
      <selection activeCell="E13" sqref="E13"/>
      <selection pane="bottomLeft" activeCell="C5" sqref="C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7">
        <v>43435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43436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43437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43438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43439</v>
      </c>
      <c r="B6" s="27" t="s">
        <v>60</v>
      </c>
      <c r="C6" s="28"/>
      <c r="D6" s="28"/>
      <c r="E6" s="28"/>
      <c r="F6" s="28"/>
      <c r="G6" s="29" t="s">
        <v>128</v>
      </c>
    </row>
    <row r="7" spans="1:7" ht="14.5" thickBot="1" x14ac:dyDescent="0.35">
      <c r="A7" s="36">
        <v>43440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43441</v>
      </c>
      <c r="B8" s="27" t="s">
        <v>58</v>
      </c>
      <c r="C8" s="28"/>
      <c r="D8" s="28"/>
      <c r="E8" s="28"/>
      <c r="F8" s="28"/>
      <c r="G8" s="29"/>
    </row>
    <row r="9" spans="1:7" ht="14.5" thickBot="1" x14ac:dyDescent="0.35">
      <c r="A9" s="37">
        <v>43442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43443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43444</v>
      </c>
      <c r="B11" s="27" t="s">
        <v>2</v>
      </c>
      <c r="C11" s="28"/>
      <c r="D11" s="28"/>
      <c r="E11" s="28"/>
      <c r="F11" s="28"/>
      <c r="G11" s="29"/>
    </row>
    <row r="12" spans="1:7" ht="14.5" thickBot="1" x14ac:dyDescent="0.35">
      <c r="A12" s="36">
        <v>43445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43446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43447</v>
      </c>
      <c r="B14" s="27" t="s">
        <v>59</v>
      </c>
      <c r="C14" s="28"/>
      <c r="D14" s="28"/>
      <c r="E14" s="28"/>
      <c r="F14" s="28"/>
      <c r="G14" s="29"/>
    </row>
    <row r="15" spans="1:7" ht="14.5" thickBot="1" x14ac:dyDescent="0.35">
      <c r="A15" s="36">
        <v>43448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7">
        <v>43449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43450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43451</v>
      </c>
      <c r="B18" s="27" t="s">
        <v>2</v>
      </c>
      <c r="C18" s="28"/>
      <c r="D18" s="28"/>
      <c r="E18" s="28"/>
      <c r="F18" s="28"/>
      <c r="G18" s="29"/>
    </row>
    <row r="19" spans="1:7" ht="14.5" thickBot="1" x14ac:dyDescent="0.35">
      <c r="A19" s="36">
        <v>43452</v>
      </c>
      <c r="B19" s="27" t="s">
        <v>55</v>
      </c>
      <c r="C19" s="28"/>
      <c r="D19" s="28"/>
      <c r="E19" s="28"/>
      <c r="F19" s="28"/>
      <c r="G19" s="29"/>
    </row>
    <row r="20" spans="1:7" ht="14.5" thickBot="1" x14ac:dyDescent="0.35">
      <c r="A20" s="36">
        <v>43453</v>
      </c>
      <c r="B20" s="27" t="s">
        <v>60</v>
      </c>
      <c r="C20" s="28"/>
      <c r="D20" s="28"/>
      <c r="E20" s="28"/>
      <c r="F20" s="28"/>
      <c r="G20" s="29"/>
    </row>
    <row r="21" spans="1:7" ht="14.5" thickBot="1" x14ac:dyDescent="0.35">
      <c r="A21" s="36">
        <v>43454</v>
      </c>
      <c r="B21" s="27" t="s">
        <v>59</v>
      </c>
      <c r="C21" s="28"/>
      <c r="D21" s="28"/>
      <c r="E21" s="28"/>
      <c r="F21" s="28"/>
      <c r="G21" s="29"/>
    </row>
    <row r="22" spans="1:7" ht="14.5" thickBot="1" x14ac:dyDescent="0.35">
      <c r="A22" s="36">
        <v>43455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43456</v>
      </c>
      <c r="B23" s="23" t="s">
        <v>57</v>
      </c>
      <c r="C23" s="24"/>
      <c r="D23" s="24"/>
      <c r="E23" s="24"/>
      <c r="F23" s="24"/>
      <c r="G23" s="25"/>
    </row>
    <row r="24" spans="1:7" ht="14.5" thickBot="1" x14ac:dyDescent="0.35">
      <c r="A24" s="37">
        <v>43457</v>
      </c>
      <c r="B24" s="23" t="s">
        <v>56</v>
      </c>
      <c r="C24" s="24"/>
      <c r="D24" s="24"/>
      <c r="E24" s="24"/>
      <c r="F24" s="24"/>
      <c r="G24" s="25"/>
    </row>
    <row r="25" spans="1:7" ht="14.5" thickBot="1" x14ac:dyDescent="0.35">
      <c r="A25" s="36">
        <v>43458</v>
      </c>
      <c r="B25" s="27" t="s">
        <v>2</v>
      </c>
      <c r="C25" s="28"/>
      <c r="D25" s="28"/>
      <c r="E25" s="28"/>
      <c r="F25" s="28"/>
      <c r="G25" s="29"/>
    </row>
    <row r="26" spans="1:7" ht="14.5" thickBot="1" x14ac:dyDescent="0.35">
      <c r="A26" s="36">
        <v>43459</v>
      </c>
      <c r="B26" s="27" t="s">
        <v>55</v>
      </c>
      <c r="C26" s="28"/>
      <c r="D26" s="28"/>
      <c r="E26" s="28"/>
      <c r="F26" s="28"/>
      <c r="G26" s="29"/>
    </row>
    <row r="27" spans="1:7" ht="14.5" thickBot="1" x14ac:dyDescent="0.35">
      <c r="A27" s="36">
        <v>43460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43461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43462</v>
      </c>
      <c r="B29" s="27" t="s">
        <v>58</v>
      </c>
      <c r="C29" s="28"/>
      <c r="D29" s="28"/>
      <c r="E29" s="28"/>
      <c r="F29" s="28"/>
      <c r="G29" s="29"/>
    </row>
    <row r="30" spans="1:7" ht="14.5" thickBot="1" x14ac:dyDescent="0.35">
      <c r="A30" s="37">
        <v>43463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43464</v>
      </c>
      <c r="B31" s="23" t="s">
        <v>56</v>
      </c>
      <c r="C31" s="24"/>
      <c r="D31" s="24"/>
      <c r="E31" s="24"/>
      <c r="F31" s="24"/>
      <c r="G31" s="25"/>
    </row>
    <row r="32" spans="1:7" ht="14.5" thickBot="1" x14ac:dyDescent="0.35">
      <c r="A32" s="36">
        <v>43465</v>
      </c>
      <c r="B32" s="27" t="s">
        <v>2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08E5-3359-4E8D-A8E6-53A651DA21C0}">
  <sheetPr>
    <tabColor theme="4" tint="-0.249977111117893"/>
  </sheetPr>
  <dimension ref="A1:E16"/>
  <sheetViews>
    <sheetView workbookViewId="0">
      <selection activeCell="E22" sqref="E22"/>
    </sheetView>
  </sheetViews>
  <sheetFormatPr defaultRowHeight="14" x14ac:dyDescent="0.3"/>
  <cols>
    <col min="1" max="1" width="24.25" customWidth="1"/>
  </cols>
  <sheetData>
    <row r="1" spans="1:5" x14ac:dyDescent="0.3">
      <c r="A1" s="199" t="s">
        <v>240</v>
      </c>
      <c r="B1" s="199"/>
      <c r="C1" s="199"/>
      <c r="D1" s="199"/>
      <c r="E1" s="69"/>
    </row>
    <row r="2" spans="1:5" x14ac:dyDescent="0.3">
      <c r="A2" s="70"/>
      <c r="B2" s="70" t="s">
        <v>241</v>
      </c>
      <c r="C2" s="70"/>
      <c r="D2" s="70" t="s">
        <v>242</v>
      </c>
      <c r="E2" s="69"/>
    </row>
    <row r="3" spans="1:5" x14ac:dyDescent="0.3">
      <c r="A3" s="70"/>
      <c r="B3" s="70" t="s">
        <v>244</v>
      </c>
      <c r="C3" s="70"/>
      <c r="D3" s="70" t="s">
        <v>243</v>
      </c>
      <c r="E3" s="69"/>
    </row>
    <row r="4" spans="1:5" x14ac:dyDescent="0.3">
      <c r="A4" s="70" t="s">
        <v>245</v>
      </c>
      <c r="B4" s="70">
        <v>58.5</v>
      </c>
      <c r="C4" s="70"/>
      <c r="D4" s="70">
        <v>32.5</v>
      </c>
      <c r="E4" s="69"/>
    </row>
    <row r="5" spans="1:5" x14ac:dyDescent="0.3">
      <c r="A5" s="70" t="s">
        <v>246</v>
      </c>
      <c r="B5" s="70">
        <v>75.099999999999994</v>
      </c>
      <c r="C5" s="70"/>
      <c r="D5" s="70">
        <v>39.5</v>
      </c>
      <c r="E5" s="69"/>
    </row>
    <row r="6" spans="1:5" x14ac:dyDescent="0.3">
      <c r="A6" s="70"/>
      <c r="B6" s="70"/>
      <c r="C6" s="70"/>
      <c r="D6" s="70"/>
      <c r="E6" s="69"/>
    </row>
    <row r="7" spans="1:5" x14ac:dyDescent="0.3">
      <c r="A7" s="70"/>
      <c r="B7" s="70"/>
      <c r="C7" s="70"/>
      <c r="D7" s="70"/>
      <c r="E7" s="69"/>
    </row>
    <row r="8" spans="1:5" x14ac:dyDescent="0.3">
      <c r="A8" s="70"/>
      <c r="B8" s="70"/>
      <c r="C8" s="70"/>
      <c r="D8" s="70"/>
      <c r="E8" s="69"/>
    </row>
    <row r="9" spans="1:5" x14ac:dyDescent="0.3">
      <c r="A9" s="70"/>
      <c r="B9" s="70"/>
      <c r="C9" s="70"/>
      <c r="D9" s="70"/>
      <c r="E9" s="69"/>
    </row>
    <row r="10" spans="1:5" x14ac:dyDescent="0.3">
      <c r="A10" s="70"/>
      <c r="B10" s="70"/>
      <c r="C10" s="70"/>
      <c r="D10" s="70"/>
      <c r="E10" s="69"/>
    </row>
    <row r="11" spans="1:5" x14ac:dyDescent="0.3">
      <c r="A11" s="70"/>
      <c r="B11" s="70"/>
      <c r="C11" s="70"/>
      <c r="D11" s="70"/>
      <c r="E11" s="69"/>
    </row>
    <row r="12" spans="1:5" x14ac:dyDescent="0.3">
      <c r="A12" s="70"/>
      <c r="B12" s="70"/>
      <c r="C12" s="70"/>
      <c r="D12" s="70"/>
      <c r="E12" s="69"/>
    </row>
    <row r="13" spans="1:5" x14ac:dyDescent="0.3">
      <c r="A13" s="70"/>
      <c r="B13" s="70"/>
      <c r="C13" s="70"/>
      <c r="D13" s="70"/>
      <c r="E13" s="69"/>
    </row>
    <row r="14" spans="1:5" x14ac:dyDescent="0.3">
      <c r="A14" s="70" t="s">
        <v>248</v>
      </c>
      <c r="B14" s="70">
        <f>SUM(B4:B13)</f>
        <v>133.6</v>
      </c>
      <c r="C14" s="70"/>
      <c r="D14" s="70">
        <f t="shared" ref="D14" si="0">SUM(D4:D13)</f>
        <v>72</v>
      </c>
      <c r="E14" s="69"/>
    </row>
    <row r="15" spans="1:5" ht="14.5" thickBot="1" x14ac:dyDescent="0.35">
      <c r="A15" s="71" t="s">
        <v>249</v>
      </c>
      <c r="B15" s="71"/>
      <c r="C15" s="71"/>
      <c r="D15" s="71"/>
      <c r="E15" s="72"/>
    </row>
    <row r="16" spans="1:5" ht="14.5" thickTop="1" x14ac:dyDescent="0.3"/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43647</v>
      </c>
      <c r="C4" s="12">
        <f ca="1"/>
        <v>43648</v>
      </c>
      <c r="D4" s="12">
        <f ca="1"/>
        <v>43649</v>
      </c>
      <c r="E4" s="12">
        <f ca="1"/>
        <v>43650</v>
      </c>
      <c r="F4" s="12">
        <f ca="1"/>
        <v>43651</v>
      </c>
      <c r="G4" s="12">
        <f ca="1"/>
        <v>43652</v>
      </c>
      <c r="H4" s="12">
        <f ca="1"/>
        <v>43653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43654</v>
      </c>
      <c r="C6" s="12">
        <f ca="1"/>
        <v>43655</v>
      </c>
      <c r="D6" s="12">
        <f ca="1"/>
        <v>43656</v>
      </c>
      <c r="E6" s="12">
        <f ca="1"/>
        <v>43657</v>
      </c>
      <c r="F6" s="12">
        <f ca="1"/>
        <v>43658</v>
      </c>
      <c r="G6" s="12">
        <f ca="1"/>
        <v>43659</v>
      </c>
      <c r="H6" s="12">
        <f ca="1"/>
        <v>43660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43661</v>
      </c>
      <c r="C8" s="12">
        <f ca="1"/>
        <v>43662</v>
      </c>
      <c r="D8" s="12">
        <f ca="1"/>
        <v>43663</v>
      </c>
      <c r="E8" s="12">
        <f ca="1"/>
        <v>43664</v>
      </c>
      <c r="F8" s="12">
        <f ca="1"/>
        <v>43665</v>
      </c>
      <c r="G8" s="12">
        <f ca="1"/>
        <v>43666</v>
      </c>
      <c r="H8" s="12">
        <f ca="1"/>
        <v>43667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43668</v>
      </c>
      <c r="C10" s="12">
        <f ca="1"/>
        <v>43669</v>
      </c>
      <c r="D10" s="12">
        <f ca="1"/>
        <v>43670</v>
      </c>
      <c r="E10" s="12">
        <f ca="1"/>
        <v>43671</v>
      </c>
      <c r="F10" s="12">
        <f ca="1"/>
        <v>43672</v>
      </c>
      <c r="G10" s="12">
        <f ca="1"/>
        <v>43673</v>
      </c>
      <c r="H10" s="12">
        <f ca="1"/>
        <v>43674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43675</v>
      </c>
      <c r="C12" s="12">
        <f ca="1"/>
        <v>43676</v>
      </c>
      <c r="D12" s="12">
        <f ca="1"/>
        <v>43677</v>
      </c>
      <c r="E12" s="12">
        <f ca="1"/>
        <v>43678</v>
      </c>
      <c r="F12" s="12">
        <f ca="1"/>
        <v>43679</v>
      </c>
      <c r="G12" s="12">
        <f ca="1"/>
        <v>43680</v>
      </c>
      <c r="H12" s="12">
        <f ca="1"/>
        <v>43681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43682</v>
      </c>
      <c r="C14" s="12">
        <f ca="1"/>
        <v>43683</v>
      </c>
      <c r="D14" s="12">
        <f ca="1"/>
        <v>43684</v>
      </c>
      <c r="E14" s="12">
        <f ca="1"/>
        <v>43685</v>
      </c>
      <c r="F14" s="12">
        <f ca="1"/>
        <v>43686</v>
      </c>
      <c r="G14" s="12">
        <f ca="1"/>
        <v>43687</v>
      </c>
      <c r="H14" s="12">
        <f ca="1"/>
        <v>43688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43675</v>
      </c>
      <c r="C4" s="12">
        <f ca="1"/>
        <v>43676</v>
      </c>
      <c r="D4" s="12">
        <f ca="1"/>
        <v>43677</v>
      </c>
      <c r="E4" s="12">
        <f ca="1"/>
        <v>43678</v>
      </c>
      <c r="F4" s="12">
        <f ca="1"/>
        <v>43679</v>
      </c>
      <c r="G4" s="12">
        <f ca="1"/>
        <v>43680</v>
      </c>
      <c r="H4" s="12">
        <f ca="1"/>
        <v>43681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43682</v>
      </c>
      <c r="C6" s="12">
        <f ca="1"/>
        <v>43683</v>
      </c>
      <c r="D6" s="12">
        <f ca="1"/>
        <v>43684</v>
      </c>
      <c r="E6" s="12">
        <f ca="1"/>
        <v>43685</v>
      </c>
      <c r="F6" s="12">
        <f ca="1"/>
        <v>43686</v>
      </c>
      <c r="G6" s="12">
        <f ca="1"/>
        <v>43687</v>
      </c>
      <c r="H6" s="12">
        <f ca="1"/>
        <v>43688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43689</v>
      </c>
      <c r="C8" s="12">
        <f ca="1"/>
        <v>43690</v>
      </c>
      <c r="D8" s="12">
        <f ca="1"/>
        <v>43691</v>
      </c>
      <c r="E8" s="12">
        <f ca="1"/>
        <v>43692</v>
      </c>
      <c r="F8" s="12">
        <f ca="1"/>
        <v>43693</v>
      </c>
      <c r="G8" s="12">
        <f ca="1"/>
        <v>43694</v>
      </c>
      <c r="H8" s="12">
        <f ca="1"/>
        <v>43695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43696</v>
      </c>
      <c r="C10" s="12">
        <f ca="1"/>
        <v>43697</v>
      </c>
      <c r="D10" s="12">
        <f ca="1"/>
        <v>43698</v>
      </c>
      <c r="E10" s="12">
        <f ca="1"/>
        <v>43699</v>
      </c>
      <c r="F10" s="12">
        <f ca="1"/>
        <v>43700</v>
      </c>
      <c r="G10" s="12">
        <f ca="1"/>
        <v>43701</v>
      </c>
      <c r="H10" s="12">
        <f ca="1"/>
        <v>43702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43703</v>
      </c>
      <c r="C12" s="12">
        <f ca="1"/>
        <v>43704</v>
      </c>
      <c r="D12" s="12">
        <f ca="1"/>
        <v>43705</v>
      </c>
      <c r="E12" s="12">
        <f ca="1"/>
        <v>43706</v>
      </c>
      <c r="F12" s="12">
        <f ca="1"/>
        <v>43707</v>
      </c>
      <c r="G12" s="12">
        <f ca="1"/>
        <v>43708</v>
      </c>
      <c r="H12" s="12">
        <f ca="1"/>
        <v>43709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43710</v>
      </c>
      <c r="C14" s="12">
        <f ca="1"/>
        <v>43711</v>
      </c>
      <c r="D14" s="12">
        <f ca="1"/>
        <v>43712</v>
      </c>
      <c r="E14" s="12">
        <f ca="1"/>
        <v>43713</v>
      </c>
      <c r="F14" s="12">
        <f ca="1"/>
        <v>43714</v>
      </c>
      <c r="G14" s="12">
        <f ca="1"/>
        <v>43715</v>
      </c>
      <c r="H14" s="12">
        <f ca="1"/>
        <v>43716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43703</v>
      </c>
      <c r="C4" s="12">
        <f ca="1"/>
        <v>43704</v>
      </c>
      <c r="D4" s="12">
        <f ca="1"/>
        <v>43705</v>
      </c>
      <c r="E4" s="12">
        <f ca="1"/>
        <v>43706</v>
      </c>
      <c r="F4" s="12">
        <f ca="1"/>
        <v>43707</v>
      </c>
      <c r="G4" s="12">
        <f ca="1"/>
        <v>43708</v>
      </c>
      <c r="H4" s="12">
        <f ca="1"/>
        <v>43709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43710</v>
      </c>
      <c r="C6" s="12">
        <f ca="1"/>
        <v>43711</v>
      </c>
      <c r="D6" s="12">
        <f ca="1"/>
        <v>43712</v>
      </c>
      <c r="E6" s="12">
        <f ca="1"/>
        <v>43713</v>
      </c>
      <c r="F6" s="12">
        <f ca="1"/>
        <v>43714</v>
      </c>
      <c r="G6" s="12">
        <f ca="1"/>
        <v>43715</v>
      </c>
      <c r="H6" s="12">
        <f ca="1"/>
        <v>43716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43717</v>
      </c>
      <c r="C8" s="12">
        <f ca="1"/>
        <v>43718</v>
      </c>
      <c r="D8" s="12">
        <f ca="1"/>
        <v>43719</v>
      </c>
      <c r="E8" s="12">
        <f ca="1"/>
        <v>43720</v>
      </c>
      <c r="F8" s="12">
        <f ca="1"/>
        <v>43721</v>
      </c>
      <c r="G8" s="12">
        <f ca="1"/>
        <v>43722</v>
      </c>
      <c r="H8" s="12">
        <f ca="1"/>
        <v>43723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43724</v>
      </c>
      <c r="C10" s="12">
        <f ca="1"/>
        <v>43725</v>
      </c>
      <c r="D10" s="12">
        <f ca="1"/>
        <v>43726</v>
      </c>
      <c r="E10" s="12">
        <f ca="1"/>
        <v>43727</v>
      </c>
      <c r="F10" s="12">
        <f ca="1"/>
        <v>43728</v>
      </c>
      <c r="G10" s="12">
        <f ca="1"/>
        <v>43729</v>
      </c>
      <c r="H10" s="12">
        <f ca="1"/>
        <v>43730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43731</v>
      </c>
      <c r="C12" s="12">
        <f ca="1"/>
        <v>43732</v>
      </c>
      <c r="D12" s="12">
        <f ca="1"/>
        <v>43733</v>
      </c>
      <c r="E12" s="12">
        <f ca="1"/>
        <v>43734</v>
      </c>
      <c r="F12" s="12">
        <f ca="1"/>
        <v>43735</v>
      </c>
      <c r="G12" s="12">
        <f ca="1"/>
        <v>43736</v>
      </c>
      <c r="H12" s="12">
        <f ca="1"/>
        <v>43737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43738</v>
      </c>
      <c r="C14" s="12">
        <f ca="1"/>
        <v>43739</v>
      </c>
      <c r="D14" s="12">
        <f ca="1"/>
        <v>43740</v>
      </c>
      <c r="E14" s="12">
        <f ca="1"/>
        <v>43741</v>
      </c>
      <c r="F14" s="12">
        <f ca="1"/>
        <v>43742</v>
      </c>
      <c r="G14" s="12">
        <f ca="1"/>
        <v>43743</v>
      </c>
      <c r="H14" s="12">
        <f ca="1"/>
        <v>43744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43738</v>
      </c>
      <c r="C4" s="12">
        <f ca="1"/>
        <v>43739</v>
      </c>
      <c r="D4" s="12">
        <f ca="1"/>
        <v>43740</v>
      </c>
      <c r="E4" s="12">
        <f ca="1"/>
        <v>43741</v>
      </c>
      <c r="F4" s="12">
        <f ca="1"/>
        <v>43742</v>
      </c>
      <c r="G4" s="12">
        <f ca="1"/>
        <v>43743</v>
      </c>
      <c r="H4" s="12">
        <f ca="1"/>
        <v>43744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43745</v>
      </c>
      <c r="C6" s="12">
        <f ca="1"/>
        <v>43746</v>
      </c>
      <c r="D6" s="12">
        <f ca="1"/>
        <v>43747</v>
      </c>
      <c r="E6" s="12">
        <f ca="1"/>
        <v>43748</v>
      </c>
      <c r="F6" s="12">
        <f ca="1"/>
        <v>43749</v>
      </c>
      <c r="G6" s="12">
        <f ca="1"/>
        <v>43750</v>
      </c>
      <c r="H6" s="12">
        <f ca="1"/>
        <v>43751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43752</v>
      </c>
      <c r="C8" s="12">
        <f ca="1"/>
        <v>43753</v>
      </c>
      <c r="D8" s="12">
        <f ca="1"/>
        <v>43754</v>
      </c>
      <c r="E8" s="12">
        <f ca="1"/>
        <v>43755</v>
      </c>
      <c r="F8" s="12">
        <f ca="1"/>
        <v>43756</v>
      </c>
      <c r="G8" s="12">
        <f ca="1"/>
        <v>43757</v>
      </c>
      <c r="H8" s="12">
        <f ca="1"/>
        <v>43758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43759</v>
      </c>
      <c r="C10" s="12">
        <f ca="1"/>
        <v>43760</v>
      </c>
      <c r="D10" s="12">
        <f ca="1"/>
        <v>43761</v>
      </c>
      <c r="E10" s="12">
        <f ca="1"/>
        <v>43762</v>
      </c>
      <c r="F10" s="12">
        <f ca="1"/>
        <v>43763</v>
      </c>
      <c r="G10" s="12">
        <f ca="1"/>
        <v>43764</v>
      </c>
      <c r="H10" s="12">
        <f ca="1"/>
        <v>43765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43766</v>
      </c>
      <c r="C12" s="12">
        <f ca="1"/>
        <v>43767</v>
      </c>
      <c r="D12" s="12">
        <f ca="1"/>
        <v>43768</v>
      </c>
      <c r="E12" s="12">
        <f ca="1"/>
        <v>43769</v>
      </c>
      <c r="F12" s="12">
        <f ca="1"/>
        <v>43770</v>
      </c>
      <c r="G12" s="12">
        <f ca="1"/>
        <v>43771</v>
      </c>
      <c r="H12" s="12">
        <f ca="1"/>
        <v>43772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43773</v>
      </c>
      <c r="C14" s="12">
        <f ca="1"/>
        <v>43774</v>
      </c>
      <c r="D14" s="12">
        <f ca="1"/>
        <v>43775</v>
      </c>
      <c r="E14" s="12">
        <f ca="1"/>
        <v>43776</v>
      </c>
      <c r="F14" s="12">
        <f ca="1"/>
        <v>43777</v>
      </c>
      <c r="G14" s="12">
        <f ca="1"/>
        <v>43778</v>
      </c>
      <c r="H14" s="12">
        <f ca="1"/>
        <v>43779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43766</v>
      </c>
      <c r="C4" s="12">
        <f ca="1"/>
        <v>43767</v>
      </c>
      <c r="D4" s="12">
        <f ca="1"/>
        <v>43768</v>
      </c>
      <c r="E4" s="12">
        <f ca="1"/>
        <v>43769</v>
      </c>
      <c r="F4" s="12">
        <f ca="1"/>
        <v>43770</v>
      </c>
      <c r="G4" s="12">
        <f ca="1"/>
        <v>43771</v>
      </c>
      <c r="H4" s="12">
        <f ca="1"/>
        <v>43772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43773</v>
      </c>
      <c r="C6" s="12">
        <f ca="1"/>
        <v>43774</v>
      </c>
      <c r="D6" s="12">
        <f ca="1"/>
        <v>43775</v>
      </c>
      <c r="E6" s="12">
        <f ca="1"/>
        <v>43776</v>
      </c>
      <c r="F6" s="12">
        <f ca="1"/>
        <v>43777</v>
      </c>
      <c r="G6" s="12">
        <f ca="1"/>
        <v>43778</v>
      </c>
      <c r="H6" s="12">
        <f ca="1"/>
        <v>43779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43780</v>
      </c>
      <c r="C8" s="12">
        <f ca="1"/>
        <v>43781</v>
      </c>
      <c r="D8" s="12">
        <f ca="1"/>
        <v>43782</v>
      </c>
      <c r="E8" s="12">
        <f ca="1"/>
        <v>43783</v>
      </c>
      <c r="F8" s="12">
        <f ca="1"/>
        <v>43784</v>
      </c>
      <c r="G8" s="12">
        <f ca="1"/>
        <v>43785</v>
      </c>
      <c r="H8" s="12">
        <f ca="1"/>
        <v>43786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43787</v>
      </c>
      <c r="C10" s="12">
        <f ca="1"/>
        <v>43788</v>
      </c>
      <c r="D10" s="12">
        <f ca="1"/>
        <v>43789</v>
      </c>
      <c r="E10" s="12">
        <f ca="1"/>
        <v>43790</v>
      </c>
      <c r="F10" s="12">
        <f ca="1"/>
        <v>43791</v>
      </c>
      <c r="G10" s="12">
        <f ca="1"/>
        <v>43792</v>
      </c>
      <c r="H10" s="12">
        <f ca="1"/>
        <v>43793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43794</v>
      </c>
      <c r="C12" s="12">
        <f ca="1"/>
        <v>43795</v>
      </c>
      <c r="D12" s="12">
        <f ca="1"/>
        <v>43796</v>
      </c>
      <c r="E12" s="12">
        <f ca="1"/>
        <v>43797</v>
      </c>
      <c r="F12" s="12">
        <f ca="1"/>
        <v>43798</v>
      </c>
      <c r="G12" s="12">
        <f ca="1"/>
        <v>43799</v>
      </c>
      <c r="H12" s="12">
        <f ca="1"/>
        <v>43800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43801</v>
      </c>
      <c r="C14" s="12">
        <f ca="1"/>
        <v>43802</v>
      </c>
      <c r="D14" s="12">
        <f ca="1"/>
        <v>43803</v>
      </c>
      <c r="E14" s="12">
        <f ca="1"/>
        <v>43804</v>
      </c>
      <c r="F14" s="12">
        <f ca="1"/>
        <v>43805</v>
      </c>
      <c r="G14" s="12">
        <f ca="1"/>
        <v>43806</v>
      </c>
      <c r="H14" s="12">
        <f ca="1"/>
        <v>43807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2019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96" t="s">
        <v>41</v>
      </c>
      <c r="K3" s="197"/>
      <c r="L3" s="197"/>
      <c r="M3" s="198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43794</v>
      </c>
      <c r="C4" s="12">
        <f ca="1"/>
        <v>43795</v>
      </c>
      <c r="D4" s="12">
        <f ca="1"/>
        <v>43796</v>
      </c>
      <c r="E4" s="12">
        <f ca="1"/>
        <v>43797</v>
      </c>
      <c r="F4" s="12">
        <f ca="1"/>
        <v>43798</v>
      </c>
      <c r="G4" s="12">
        <f ca="1"/>
        <v>43799</v>
      </c>
      <c r="H4" s="12">
        <f ca="1"/>
        <v>43800</v>
      </c>
      <c r="J4" s="189"/>
      <c r="K4" s="190"/>
      <c r="L4" s="190"/>
      <c r="M4" s="19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92"/>
      <c r="K5" s="193"/>
      <c r="L5" s="193"/>
      <c r="M5" s="194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43801</v>
      </c>
      <c r="C6" s="12">
        <f ca="1"/>
        <v>43802</v>
      </c>
      <c r="D6" s="12">
        <f ca="1"/>
        <v>43803</v>
      </c>
      <c r="E6" s="12">
        <f ca="1"/>
        <v>43804</v>
      </c>
      <c r="F6" s="12">
        <f ca="1"/>
        <v>43805</v>
      </c>
      <c r="G6" s="12">
        <f ca="1"/>
        <v>43806</v>
      </c>
      <c r="H6" s="12">
        <f ca="1"/>
        <v>43807</v>
      </c>
      <c r="J6" s="189"/>
      <c r="K6" s="190"/>
      <c r="L6" s="190"/>
      <c r="M6" s="19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92"/>
      <c r="K7" s="193"/>
      <c r="L7" s="193"/>
      <c r="M7" s="194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43808</v>
      </c>
      <c r="C8" s="12">
        <f ca="1"/>
        <v>43809</v>
      </c>
      <c r="D8" s="12">
        <f ca="1"/>
        <v>43810</v>
      </c>
      <c r="E8" s="12">
        <f ca="1"/>
        <v>43811</v>
      </c>
      <c r="F8" s="12">
        <f ca="1"/>
        <v>43812</v>
      </c>
      <c r="G8" s="12">
        <f ca="1"/>
        <v>43813</v>
      </c>
      <c r="H8" s="12">
        <f ca="1"/>
        <v>43814</v>
      </c>
      <c r="J8" s="189"/>
      <c r="K8" s="190"/>
      <c r="L8" s="190"/>
      <c r="M8" s="19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92"/>
      <c r="K9" s="193"/>
      <c r="L9" s="193"/>
      <c r="M9" s="194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43815</v>
      </c>
      <c r="C10" s="12">
        <f ca="1"/>
        <v>43816</v>
      </c>
      <c r="D10" s="12">
        <f ca="1"/>
        <v>43817</v>
      </c>
      <c r="E10" s="12">
        <f ca="1"/>
        <v>43818</v>
      </c>
      <c r="F10" s="12">
        <f ca="1"/>
        <v>43819</v>
      </c>
      <c r="G10" s="12">
        <f ca="1"/>
        <v>43820</v>
      </c>
      <c r="H10" s="12">
        <f ca="1"/>
        <v>43821</v>
      </c>
      <c r="J10" s="189"/>
      <c r="K10" s="190"/>
      <c r="L10" s="190"/>
      <c r="M10" s="19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92"/>
      <c r="K11" s="193"/>
      <c r="L11" s="193"/>
      <c r="M11" s="194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43822</v>
      </c>
      <c r="C12" s="12">
        <f ca="1"/>
        <v>43823</v>
      </c>
      <c r="D12" s="12">
        <f ca="1"/>
        <v>43824</v>
      </c>
      <c r="E12" s="12">
        <f ca="1"/>
        <v>43825</v>
      </c>
      <c r="F12" s="12">
        <f ca="1"/>
        <v>43826</v>
      </c>
      <c r="G12" s="12">
        <f ca="1"/>
        <v>43827</v>
      </c>
      <c r="H12" s="12">
        <f ca="1"/>
        <v>43828</v>
      </c>
      <c r="J12" s="189"/>
      <c r="K12" s="190"/>
      <c r="L12" s="190"/>
      <c r="M12" s="19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92"/>
      <c r="K13" s="193"/>
      <c r="L13" s="193"/>
      <c r="M13" s="194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43829</v>
      </c>
      <c r="C14" s="12">
        <f ca="1"/>
        <v>43830</v>
      </c>
      <c r="D14" s="12">
        <f ca="1"/>
        <v>43831</v>
      </c>
      <c r="E14" s="12">
        <f ca="1"/>
        <v>43832</v>
      </c>
      <c r="F14" s="12">
        <f ca="1"/>
        <v>43833</v>
      </c>
      <c r="G14" s="12">
        <f ca="1"/>
        <v>43834</v>
      </c>
      <c r="H14" s="12">
        <f ca="1"/>
        <v>43835</v>
      </c>
      <c r="J14" s="189"/>
      <c r="K14" s="190"/>
      <c r="L14" s="190"/>
      <c r="M14" s="19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92"/>
      <c r="K15" s="193"/>
      <c r="L15" s="193"/>
      <c r="M15" s="19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3</vt:i4>
      </vt:variant>
    </vt:vector>
  </HeadingPairs>
  <TitlesOfParts>
    <vt:vector size="27" baseType="lpstr">
      <vt:lpstr>统战部</vt:lpstr>
      <vt:lpstr>行业分析</vt:lpstr>
      <vt:lpstr>公司分析</vt:lpstr>
      <vt:lpstr>财报2.0</vt:lpstr>
      <vt:lpstr>财报3.0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沙盘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2019-08-08T15:38:07Z</dcterms:modified>
</cp:coreProperties>
</file>