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CC9398D-BAF0-4C55-9E24-0ACD9A2D995D}" xr6:coauthVersionLast="43" xr6:coauthVersionMax="43" xr10:uidLastSave="{00000000-0000-0000-0000-000000000000}"/>
  <bookViews>
    <workbookView xWindow="28680" yWindow="-120" windowWidth="29040" windowHeight="15990" tabRatio="894" activeTab="1" xr2:uid="{00000000-000D-0000-FFFF-FFFF00000000}"/>
  </bookViews>
  <sheets>
    <sheet name="统战部" sheetId="29" r:id="rId1"/>
    <sheet name="财务分析" sheetId="27" r:id="rId2"/>
    <sheet name="七月" sheetId="12" state="hidden" r:id="rId3"/>
    <sheet name="八月" sheetId="13" state="hidden" r:id="rId4"/>
    <sheet name="九月" sheetId="14" state="hidden" r:id="rId5"/>
    <sheet name="十月" sheetId="15" state="hidden" r:id="rId6"/>
    <sheet name="十一月" sheetId="16" state="hidden" r:id="rId7"/>
    <sheet name="十二月" sheetId="17" state="hidden" r:id="rId8"/>
  </sheets>
  <definedNames>
    <definedName name="CalendarYear">#REF!</definedName>
    <definedName name="_xlnm.Print_Area">#REF!</definedName>
    <definedName name="星期日期和zhou">{0,1,2,3,4,5,6} + {0;1;2;3;4;5}*7</definedName>
    <definedName name="星期日期和周">{0,1,2,3,4,5,6} + {0;1;2;3;4;5}*7</definedName>
    <definedName name="周开始日期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8" i="27" l="1"/>
  <c r="T44" i="27"/>
  <c r="L38" i="27" l="1"/>
  <c r="H38" i="27" l="1"/>
  <c r="R37" i="27" l="1"/>
  <c r="T38" i="27" l="1"/>
  <c r="T35" i="27"/>
  <c r="U35" i="27"/>
  <c r="T32" i="27" l="1"/>
  <c r="T47" i="27"/>
  <c r="U38" i="27" l="1"/>
  <c r="P37" i="27" l="1"/>
  <c r="T41" i="27" l="1"/>
  <c r="U41" i="27"/>
  <c r="S36" i="27" l="1"/>
  <c r="O37" i="27"/>
  <c r="F37" i="27" s="1"/>
  <c r="S37" i="27" s="1"/>
  <c r="J37" i="27"/>
  <c r="H37" i="27"/>
  <c r="L37" i="27"/>
  <c r="G37" i="27" l="1"/>
  <c r="M37" i="27" l="1"/>
  <c r="R36" i="27" l="1"/>
  <c r="P36" i="27" l="1"/>
  <c r="M36" i="27"/>
  <c r="G36" i="27"/>
  <c r="L36" i="27" l="1"/>
  <c r="Q35" i="27" l="1"/>
  <c r="P31" i="27"/>
  <c r="P45" i="27" s="1"/>
  <c r="P46" i="27"/>
  <c r="M35" i="27"/>
  <c r="P35" i="27"/>
  <c r="O36" i="27" s="1"/>
  <c r="F36" i="27" s="1"/>
  <c r="L35" i="27"/>
  <c r="H35" i="27"/>
  <c r="Q34" i="27"/>
  <c r="M34" i="27"/>
  <c r="M45" i="27" s="1"/>
  <c r="L34" i="27"/>
  <c r="L31" i="27" s="1"/>
  <c r="M33" i="27"/>
  <c r="L33" i="27"/>
  <c r="P34" i="27"/>
  <c r="G34" i="27"/>
  <c r="G46" i="27" s="1"/>
  <c r="K34" i="27"/>
  <c r="K31" i="27" s="1"/>
  <c r="H34" i="27"/>
  <c r="P33" i="27"/>
  <c r="R33" i="27" s="1"/>
  <c r="J46" i="27"/>
  <c r="J45" i="27"/>
  <c r="G45" i="27"/>
  <c r="H32" i="27"/>
  <c r="H33" i="27"/>
  <c r="H46" i="27" s="1"/>
  <c r="H45" i="27"/>
  <c r="I45" i="27"/>
  <c r="G31" i="27"/>
  <c r="J31" i="27"/>
  <c r="I46" i="27"/>
  <c r="I31" i="27"/>
  <c r="D46" i="27"/>
  <c r="D45" i="27"/>
  <c r="B33" i="27"/>
  <c r="B31" i="27" s="1"/>
  <c r="C33" i="27"/>
  <c r="C31" i="27" s="1"/>
  <c r="D31" i="27"/>
  <c r="E46" i="27"/>
  <c r="N31" i="27"/>
  <c r="N45" i="27"/>
  <c r="N46" i="27"/>
  <c r="E45" i="27"/>
  <c r="E31" i="27"/>
  <c r="R32" i="27"/>
  <c r="B3" i="17"/>
  <c r="B3" i="16"/>
  <c r="B3" i="15"/>
  <c r="B3" i="14"/>
  <c r="B3" i="13"/>
  <c r="B3" i="12"/>
  <c r="B12" i="15" a="1"/>
  <c r="F12" i="15" s="1"/>
  <c r="B8" i="12" a="1"/>
  <c r="G8" i="12" s="1"/>
  <c r="B4" i="13" a="1"/>
  <c r="B4" i="13" s="1"/>
  <c r="B8" i="14" a="1"/>
  <c r="F8" i="14" s="1"/>
  <c r="B4" i="16" a="1"/>
  <c r="H4" i="16" s="1"/>
  <c r="H3" i="16" s="1"/>
  <c r="B6" i="13" a="1"/>
  <c r="C6" i="13" s="1"/>
  <c r="B12" i="14" a="1"/>
  <c r="H12" i="14" s="1"/>
  <c r="B14" i="16" a="1"/>
  <c r="E14" i="16" s="1"/>
  <c r="B10" i="13" a="1"/>
  <c r="B10" i="13" s="1"/>
  <c r="B14" i="12" a="1"/>
  <c r="B14" i="12" s="1"/>
  <c r="B4" i="17" a="1"/>
  <c r="B4" i="17" s="1"/>
  <c r="B14" i="13" a="1"/>
  <c r="F14" i="13" s="1"/>
  <c r="B14" i="14" a="1"/>
  <c r="B14" i="14" s="1"/>
  <c r="B6" i="17" a="1"/>
  <c r="B6" i="17" s="1"/>
  <c r="B1" i="12"/>
  <c r="B10" i="12" a="1"/>
  <c r="B10" i="12" s="1"/>
  <c r="B1" i="15"/>
  <c r="B6" i="12" a="1"/>
  <c r="F6" i="12" s="1"/>
  <c r="B12" i="12" a="1"/>
  <c r="E12" i="12" s="1"/>
  <c r="B8" i="15" a="1"/>
  <c r="B8" i="15" s="1"/>
  <c r="B1" i="14"/>
  <c r="B1" i="13"/>
  <c r="B4" i="14" a="1"/>
  <c r="F4" i="14" s="1"/>
  <c r="F3" i="14" s="1"/>
  <c r="B14" i="15" a="1"/>
  <c r="C14" i="15" s="1"/>
  <c r="B12" i="17" a="1"/>
  <c r="C12" i="17" s="1"/>
  <c r="B1" i="16"/>
  <c r="B10" i="16" a="1"/>
  <c r="E10" i="16" s="1"/>
  <c r="B8" i="13" a="1"/>
  <c r="G8" i="13" s="1"/>
  <c r="B6" i="14" a="1"/>
  <c r="C6" i="14" s="1"/>
  <c r="B6" i="15" a="1"/>
  <c r="B6" i="15" s="1"/>
  <c r="B8" i="16" a="1"/>
  <c r="G8" i="16" s="1"/>
  <c r="B10" i="17" a="1"/>
  <c r="C10" i="17" s="1"/>
  <c r="B4" i="12" a="1"/>
  <c r="H4" i="12" s="1"/>
  <c r="H3" i="12" s="1"/>
  <c r="B12" i="13" a="1"/>
  <c r="D12" i="13" s="1"/>
  <c r="B10" i="14" a="1"/>
  <c r="D10" i="14" s="1"/>
  <c r="B10" i="15" a="1"/>
  <c r="C10" i="15" s="1"/>
  <c r="B12" i="16" a="1"/>
  <c r="E12" i="16" s="1"/>
  <c r="B14" i="17" a="1"/>
  <c r="B14" i="17" s="1"/>
  <c r="B1" i="17"/>
  <c r="B4" i="15" a="1"/>
  <c r="H4" i="15" s="1"/>
  <c r="H3" i="15" s="1"/>
  <c r="B6" i="16" a="1"/>
  <c r="F6" i="16" s="1"/>
  <c r="B8" i="17" a="1"/>
  <c r="H8" i="17" s="1"/>
  <c r="H6" i="17"/>
  <c r="E6" i="17"/>
  <c r="F6" i="17"/>
  <c r="G6" i="17"/>
  <c r="D8" i="15"/>
  <c r="F8" i="16"/>
  <c r="G6" i="15"/>
  <c r="D6" i="15"/>
  <c r="E6" i="15"/>
  <c r="C6" i="15"/>
  <c r="Q45" i="27"/>
  <c r="Q46" i="27"/>
  <c r="F8" i="12" l="1"/>
  <c r="C8" i="12"/>
  <c r="F6" i="15"/>
  <c r="D8" i="12"/>
  <c r="H8" i="12"/>
  <c r="B8" i="12"/>
  <c r="H14" i="12"/>
  <c r="E14" i="12"/>
  <c r="E8" i="12"/>
  <c r="C14" i="12"/>
  <c r="G14" i="12"/>
  <c r="F10" i="13"/>
  <c r="E10" i="12"/>
  <c r="H10" i="13"/>
  <c r="H10" i="15"/>
  <c r="D4" i="14"/>
  <c r="D3" i="14" s="1"/>
  <c r="H4" i="14"/>
  <c r="H3" i="14" s="1"/>
  <c r="E4" i="14"/>
  <c r="E3" i="14" s="1"/>
  <c r="G10" i="13"/>
  <c r="B8" i="16"/>
  <c r="D10" i="12"/>
  <c r="H6" i="15"/>
  <c r="E10" i="17"/>
  <c r="D4" i="13"/>
  <c r="D3" i="13" s="1"/>
  <c r="C4" i="14"/>
  <c r="C3" i="14" s="1"/>
  <c r="H10" i="12"/>
  <c r="B12" i="12"/>
  <c r="F14" i="12"/>
  <c r="B4" i="15"/>
  <c r="G10" i="14"/>
  <c r="D10" i="16"/>
  <c r="C4" i="13"/>
  <c r="C3" i="13" s="1"/>
  <c r="H10" i="14"/>
  <c r="F10" i="12"/>
  <c r="G10" i="12"/>
  <c r="C10" i="12"/>
  <c r="C8" i="16"/>
  <c r="D6" i="17"/>
  <c r="H4" i="13"/>
  <c r="H3" i="13" s="1"/>
  <c r="C6" i="17"/>
  <c r="D12" i="12"/>
  <c r="F4" i="13"/>
  <c r="F3" i="13" s="1"/>
  <c r="D14" i="12"/>
  <c r="D14" i="17"/>
  <c r="G4" i="14"/>
  <c r="G3" i="14" s="1"/>
  <c r="G4" i="13"/>
  <c r="G3" i="13" s="1"/>
  <c r="C12" i="12"/>
  <c r="D8" i="16"/>
  <c r="E10" i="14"/>
  <c r="B12" i="17"/>
  <c r="D14" i="14"/>
  <c r="E8" i="15"/>
  <c r="G8" i="14"/>
  <c r="E6" i="14"/>
  <c r="D10" i="15"/>
  <c r="C14" i="14"/>
  <c r="C8" i="14"/>
  <c r="B6" i="14"/>
  <c r="G4" i="12"/>
  <c r="G3" i="12" s="1"/>
  <c r="H8" i="13"/>
  <c r="H8" i="14"/>
  <c r="C4" i="15"/>
  <c r="C3" i="15" s="1"/>
  <c r="B10" i="14"/>
  <c r="E10" i="13"/>
  <c r="D8" i="14"/>
  <c r="C12" i="15"/>
  <c r="F4" i="15"/>
  <c r="F3" i="15" s="1"/>
  <c r="C8" i="17"/>
  <c r="E8" i="13"/>
  <c r="C10" i="13"/>
  <c r="E8" i="14"/>
  <c r="B8" i="14"/>
  <c r="H12" i="16"/>
  <c r="F14" i="14"/>
  <c r="G14" i="14"/>
  <c r="D4" i="15"/>
  <c r="D3" i="15" s="1"/>
  <c r="E8" i="17"/>
  <c r="E10" i="15"/>
  <c r="D10" i="13"/>
  <c r="G8" i="15"/>
  <c r="H14" i="14"/>
  <c r="E14" i="14"/>
  <c r="F12" i="16"/>
  <c r="G10" i="15"/>
  <c r="C8" i="15"/>
  <c r="F8" i="15"/>
  <c r="G6" i="14"/>
  <c r="E4" i="15"/>
  <c r="E3" i="15" s="1"/>
  <c r="F8" i="13"/>
  <c r="C10" i="14"/>
  <c r="F8" i="17"/>
  <c r="E8" i="16"/>
  <c r="C12" i="16"/>
  <c r="D12" i="17"/>
  <c r="C12" i="14"/>
  <c r="H6" i="13"/>
  <c r="L45" i="27"/>
  <c r="H14" i="13"/>
  <c r="D6" i="12"/>
  <c r="C8" i="13"/>
  <c r="F10" i="14"/>
  <c r="B8" i="17"/>
  <c r="F10" i="15"/>
  <c r="H8" i="16"/>
  <c r="H10" i="17"/>
  <c r="B12" i="13"/>
  <c r="H8" i="15"/>
  <c r="H4" i="17"/>
  <c r="H3" i="17" s="1"/>
  <c r="R34" i="27"/>
  <c r="L46" i="27"/>
  <c r="G4" i="15"/>
  <c r="G3" i="15" s="1"/>
  <c r="C12" i="13"/>
  <c r="B10" i="15"/>
  <c r="B12" i="14"/>
  <c r="B46" i="27"/>
  <c r="O33" i="27"/>
  <c r="F33" i="27" s="1"/>
  <c r="O34" i="27"/>
  <c r="C6" i="16"/>
  <c r="G12" i="17"/>
  <c r="G6" i="12"/>
  <c r="F12" i="14"/>
  <c r="D4" i="17"/>
  <c r="D3" i="17" s="1"/>
  <c r="G6" i="16"/>
  <c r="F12" i="17"/>
  <c r="E6" i="12"/>
  <c r="D12" i="14"/>
  <c r="B6" i="12"/>
  <c r="H6" i="12"/>
  <c r="G4" i="17"/>
  <c r="G3" i="17" s="1"/>
  <c r="C14" i="13"/>
  <c r="E12" i="14"/>
  <c r="M31" i="27"/>
  <c r="H12" i="17"/>
  <c r="D14" i="13"/>
  <c r="E4" i="17"/>
  <c r="E3" i="17" s="1"/>
  <c r="G12" i="14"/>
  <c r="D8" i="13"/>
  <c r="D8" i="17"/>
  <c r="E12" i="17"/>
  <c r="F4" i="17"/>
  <c r="F3" i="17" s="1"/>
  <c r="C4" i="17"/>
  <c r="C3" i="17" s="1"/>
  <c r="D6" i="13"/>
  <c r="H31" i="27"/>
  <c r="Q31" i="27"/>
  <c r="B14" i="16"/>
  <c r="H14" i="15"/>
  <c r="G14" i="16"/>
  <c r="E4" i="16"/>
  <c r="E3" i="16" s="1"/>
  <c r="D4" i="12"/>
  <c r="D3" i="12" s="1"/>
  <c r="G12" i="13"/>
  <c r="G10" i="16"/>
  <c r="D14" i="15"/>
  <c r="G12" i="15"/>
  <c r="B8" i="13"/>
  <c r="E6" i="16"/>
  <c r="D6" i="14"/>
  <c r="G8" i="17"/>
  <c r="G14" i="17"/>
  <c r="D12" i="16"/>
  <c r="D10" i="17"/>
  <c r="F10" i="16"/>
  <c r="B4" i="14"/>
  <c r="C6" i="12"/>
  <c r="B14" i="13"/>
  <c r="E12" i="15"/>
  <c r="H14" i="16"/>
  <c r="G14" i="13"/>
  <c r="E4" i="13"/>
  <c r="E3" i="13" s="1"/>
  <c r="B6" i="13"/>
  <c r="G6" i="13"/>
  <c r="H12" i="13"/>
  <c r="F6" i="14"/>
  <c r="B4" i="12"/>
  <c r="B6" i="16"/>
  <c r="H6" i="14"/>
  <c r="E14" i="17"/>
  <c r="G12" i="16"/>
  <c r="F10" i="17"/>
  <c r="C10" i="16"/>
  <c r="C4" i="16"/>
  <c r="C3" i="16" s="1"/>
  <c r="D12" i="15"/>
  <c r="E14" i="15"/>
  <c r="F4" i="12"/>
  <c r="F3" i="12" s="1"/>
  <c r="H6" i="16"/>
  <c r="C14" i="17"/>
  <c r="B12" i="16"/>
  <c r="B10" i="17"/>
  <c r="B10" i="16"/>
  <c r="G4" i="16"/>
  <c r="G3" i="16" s="1"/>
  <c r="F12" i="12"/>
  <c r="H12" i="15"/>
  <c r="H12" i="12"/>
  <c r="G12" i="12"/>
  <c r="F4" i="16"/>
  <c r="F3" i="16" s="1"/>
  <c r="E4" i="12"/>
  <c r="E3" i="12" s="1"/>
  <c r="D4" i="16"/>
  <c r="D3" i="16" s="1"/>
  <c r="B12" i="15"/>
  <c r="D14" i="16"/>
  <c r="G14" i="15"/>
  <c r="C4" i="12"/>
  <c r="C3" i="12" s="1"/>
  <c r="E12" i="13"/>
  <c r="D6" i="16"/>
  <c r="F14" i="17"/>
  <c r="G10" i="17"/>
  <c r="H10" i="16"/>
  <c r="E14" i="13"/>
  <c r="F14" i="16"/>
  <c r="C14" i="16"/>
  <c r="B14" i="15"/>
  <c r="E6" i="13"/>
  <c r="F6" i="13"/>
  <c r="B4" i="16"/>
  <c r="F12" i="13"/>
  <c r="H14" i="17"/>
  <c r="F14" i="15"/>
  <c r="R45" i="27"/>
  <c r="F34" i="27"/>
  <c r="S34" i="27" s="1"/>
  <c r="O45" i="27"/>
  <c r="C45" i="27"/>
  <c r="M46" i="27"/>
  <c r="R35" i="27"/>
  <c r="K45" i="27"/>
  <c r="C46" i="27"/>
  <c r="O31" i="27"/>
  <c r="B45" i="27"/>
  <c r="O46" i="27"/>
  <c r="K46" i="27"/>
  <c r="S32" i="27"/>
  <c r="O35" i="27"/>
  <c r="F35" i="27" s="1"/>
  <c r="S35" i="27" s="1"/>
  <c r="S33" i="27"/>
  <c r="F46" i="27" l="1"/>
  <c r="S46" i="27" s="1"/>
  <c r="F31" i="27"/>
  <c r="F45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0" authorId="0" shapeId="0" xr:uid="{FCFD1BE8-8B3E-4708-BD40-83295EC078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日常吃喝</t>
        </r>
      </text>
    </comment>
    <comment ref="I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J30" authorId="0" shapeId="0" xr:uid="{514867CD-9F63-4E55-86F1-4CA0173BC5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电子产品
体育运动</t>
        </r>
      </text>
    </comment>
    <comment ref="K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M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O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N32" authorId="0" shapeId="0" xr:uid="{DE7A380E-F3FB-49F4-92DD-ECFF797EE5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林：3000
城：5650</t>
        </r>
      </text>
    </comment>
    <comment ref="H33" authorId="0" shapeId="0" xr:uid="{DBAE2D9E-EF1A-41BC-8950-8B5E6C5F3B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96：石锅鱼
10：蝌蚪爸爸</t>
        </r>
      </text>
    </comment>
    <comment ref="L33" authorId="0" shapeId="0" xr:uid="{70241054-3E7D-409E-9BAC-F746E5A709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115：回家汽车票
12：交通</t>
        </r>
      </text>
    </comment>
    <comment ref="M33" authorId="0" shapeId="0" xr:uid="{6FA877CE-84DE-44EC-B138-42A945B2E5D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29.9：助农-姜
69*2：剪发
10：数据线
17：年年有鱼年糕
19.9：草莓干、芒果干
12：车票
18：洗衣粉
20：纸巾
20：快递费
400：家用</t>
        </r>
      </text>
    </comment>
    <comment ref="G34" authorId="0" shapeId="0" xr:uid="{9AB09CBF-8B92-45FF-B2C0-693A995BFA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30：以纯袜子</t>
        </r>
      </text>
    </comment>
    <comment ref="H34" authorId="0" shapeId="0" xr:uid="{7F54D00E-93C8-42D1-913D-85C0143A1E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155：麻将
103：大沙地石锅鱼
133：元宵柴火鸡</t>
        </r>
      </text>
    </comment>
    <comment ref="J34" authorId="0" shapeId="0" xr:uid="{70BA71B5-E632-4477-944D-5AC1BB0CFA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15：无印 耳机</t>
        </r>
      </text>
    </comment>
    <comment ref="K34" authorId="0" shapeId="0" xr:uid="{CD94B2CD-1643-4FC7-BFD5-29565A7555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199：何云山《交互设计》
1000：光头学堂定金</t>
        </r>
      </text>
    </comment>
    <comment ref="L34" authorId="0" shapeId="0" xr:uid="{401DA8AC-D0C2-4FBA-92BC-7C57FD0282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26.96：滴滴
100：羊城通
25.12：滴滴
21.21：滴滴</t>
        </r>
      </text>
    </comment>
    <comment ref="M34" authorId="0" shapeId="0" xr:uid="{E1C70920-7046-4A43-B10D-764F2F6964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52.9：啫喱水、刮胡刀
69：理发
28：阿丽塔
19.9：芒果干
8.6：优益C</t>
        </r>
      </text>
    </comment>
    <comment ref="P34" authorId="0" shapeId="0" xr:uid="{E458C7FA-017C-4503-95CF-1D2ABE4F32A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993：新年红包</t>
        </r>
      </text>
    </comment>
    <comment ref="G35" authorId="0" shapeId="0" xr:uid="{9A3C9ED2-FB62-478E-8DFE-B0E70F00F08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9.9：内裤</t>
        </r>
      </text>
    </comment>
    <comment ref="H35" authorId="0" shapeId="0" xr:uid="{CD846100-0696-42A4-AD0A-513346DB83B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150：烧烤、田螺、臭豆腐
720：马场</t>
        </r>
      </text>
    </comment>
    <comment ref="K35" authorId="0" shapeId="0" xr:uid="{2CFEAAC8-907D-4F57-B890-6DA45FEEDEE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9800：GTXT学费尾款</t>
        </r>
      </text>
    </comment>
    <comment ref="L35" authorId="0" shapeId="0" xr:uid="{938AB4E0-422B-4A8E-A7AF-048F840D020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30：滴滴</t>
        </r>
      </text>
    </comment>
    <comment ref="M35" authorId="0" shapeId="0" xr:uid="{2CB6617E-206E-4139-9979-A4F650E7C47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19.7：牙线
14.4：芒果
5：水果刀
10.5：芒果
20：绝味鸭脖
18：纸巾
8：垃圾袋
103：沐浴露，洗发水，内裤，毛巾</t>
        </r>
      </text>
    </comment>
    <comment ref="G36" authorId="0" shapeId="0" xr:uid="{823B7BEA-41A5-4790-AA3D-49DD169E6D3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635：衣服*3，裤子，鞋
7.9*2：内裤*2</t>
        </r>
      </text>
    </comment>
    <comment ref="L36" authorId="0" shapeId="0" xr:uid="{4556B5C7-8022-47CB-8CF6-7281791177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24.53：滴滴
50：羊城通</t>
        </r>
      </text>
    </comment>
    <comment ref="M36" authorId="0" shapeId="0" xr:uid="{4F60C5FC-F25E-4825-9E54-8E69683183B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56：雷霆沙赞
20.5：牙膏，牙刷
35：理发
79.2：面包，安慕希
60：复仇者联盟4
19.9：纸巾</t>
        </r>
      </text>
    </comment>
    <comment ref="G37" authorId="0" shapeId="0" xr:uid="{D5FAE7EE-C9C4-47F7-836D-7002F1E7ACC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以纯衣服*4+袜子*5：333
U型枕头：24
拖鞋：19.9
</t>
        </r>
      </text>
    </comment>
    <comment ref="J37" authorId="0" shapeId="0" xr:uid="{C65F8240-42F9-46FF-B78B-983DAB15AAC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球拍：421
羽毛球：60
打球：60
迪卡侬（衣服裤子鞋子）：429.6</t>
        </r>
      </text>
    </comment>
    <comment ref="M37" authorId="0" shapeId="0" xr:uid="{444387A2-920F-463A-950D-452D81B6666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56.9：超市
10：毛巾
打球：60
汽水：17
打印：6+9.6
话费：50
理发：35
打印：5</t>
        </r>
      </text>
    </comment>
    <comment ref="H38" authorId="0" shapeId="0" xr:uid="{3DA64864-EBD3-4211-80FA-31EF7290103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39：麻辣烫
12：饺子</t>
        </r>
      </text>
    </comment>
    <comment ref="L38" authorId="0" shapeId="0" xr:uid="{C69F2EE6-155B-4AA0-A0AD-B7CD03746B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100：羊城通
37.5*2：火车票
6*4：早上公交
35：餐车加钱
23.98：滴滴
20.63：滴滴</t>
        </r>
      </text>
    </comment>
    <comment ref="M38" authorId="0" shapeId="0" xr:uid="{1B474456-0918-4398-BA09-F069AB80E2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576：洗牙+补牙
9：牙刷
178：电动牙刷
33.9：牙膏、面包
17.4：李子
11.8：葡萄</t>
        </r>
      </text>
    </comment>
    <comment ref="P45" authorId="0" shapeId="0" xr:uid="{6226C48B-15CE-4323-A572-FE686831F3B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月均增长值</t>
        </r>
      </text>
    </comment>
  </commentList>
</comments>
</file>

<file path=xl/sharedStrings.xml><?xml version="1.0" encoding="utf-8"?>
<sst xmlns="http://schemas.openxmlformats.org/spreadsheetml/2006/main" count="144" uniqueCount="129">
  <si>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</si>
  <si>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</si>
  <si>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</si>
  <si>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</si>
  <si>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</si>
  <si>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</si>
  <si>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</si>
  <si>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</si>
  <si>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</si>
  <si>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</si>
  <si>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</si>
  <si>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</si>
  <si>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</si>
  <si>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</si>
  <si>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</si>
  <si>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</si>
  <si>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</si>
  <si>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</si>
  <si>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周计划</t>
    <phoneticPr fontId="1" type="noConversion"/>
  </si>
  <si>
    <t>产品经理</t>
    <phoneticPr fontId="1" type="noConversion"/>
  </si>
  <si>
    <t>后台开发</t>
    <phoneticPr fontId="1" type="noConversion"/>
  </si>
  <si>
    <t>开发、产品</t>
    <phoneticPr fontId="1" type="noConversion"/>
  </si>
  <si>
    <t>remark</t>
    <phoneticPr fontId="1" type="noConversion"/>
  </si>
  <si>
    <t>age</t>
    <phoneticPr fontId="1" type="noConversion"/>
  </si>
  <si>
    <t>房租</t>
    <phoneticPr fontId="1" type="noConversion"/>
  </si>
  <si>
    <t>月份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</si>
  <si>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</si>
  <si>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</si>
  <si>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</si>
  <si>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</si>
  <si>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</si>
  <si>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</si>
  <si>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</si>
  <si>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存款</t>
    <phoneticPr fontId="1" type="noConversion"/>
  </si>
  <si>
    <t>其他</t>
    <phoneticPr fontId="1" type="noConversion"/>
  </si>
  <si>
    <t>恩格尔系数</t>
    <phoneticPr fontId="1" type="noConversion"/>
  </si>
  <si>
    <t>个税</t>
    <phoneticPr fontId="1" type="noConversion"/>
  </si>
  <si>
    <t>社保</t>
    <phoneticPr fontId="1" type="noConversion"/>
  </si>
  <si>
    <t>公积金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</si>
  <si>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</si>
  <si>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</si>
  <si>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</si>
  <si>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</si>
  <si>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穿戴</t>
    <phoneticPr fontId="1" type="noConversion"/>
  </si>
  <si>
    <t>创业？投资？</t>
    <phoneticPr fontId="1" type="noConversion"/>
  </si>
  <si>
    <t>Knowledge List</t>
    <phoneticPr fontId="1" type="noConversion"/>
  </si>
  <si>
    <t>12月</t>
    <phoneticPr fontId="1" type="noConversion"/>
  </si>
  <si>
    <t>11月</t>
    <phoneticPr fontId="1" type="noConversion"/>
  </si>
  <si>
    <t>3月</t>
  </si>
  <si>
    <t>1月</t>
  </si>
  <si>
    <t>2月</t>
  </si>
  <si>
    <t>18年</t>
    <phoneticPr fontId="1" type="noConversion"/>
  </si>
  <si>
    <t xml:space="preserve">   2、增长/数据分析/迭代</t>
    <phoneticPr fontId="1" type="noConversion"/>
  </si>
  <si>
    <t xml:space="preserve">   3、其他</t>
    <phoneticPr fontId="1" type="noConversion"/>
  </si>
  <si>
    <t xml:space="preserve">        1）《精通Web Analytics 2.0》</t>
    <phoneticPr fontId="1" type="noConversion"/>
  </si>
  <si>
    <t xml:space="preserve">        2）《互联网增长的第一本数据分析手册》</t>
    <phoneticPr fontId="1" type="noConversion"/>
  </si>
  <si>
    <t xml:space="preserve">        3）《硅谷增长黑客实战笔记》</t>
    <phoneticPr fontId="1" type="noConversion"/>
  </si>
  <si>
    <t>产品经理：</t>
    <phoneticPr fontId="1" type="noConversion"/>
  </si>
  <si>
    <t>汇总</t>
    <phoneticPr fontId="1" type="noConversion"/>
  </si>
  <si>
    <t>19年职业规划：</t>
    <phoneticPr fontId="1" type="noConversion"/>
  </si>
  <si>
    <t xml:space="preserve">        1）《上瘾》                                                                      </t>
    <phoneticPr fontId="1" type="noConversion"/>
  </si>
  <si>
    <t>年总</t>
    <phoneticPr fontId="1" type="noConversion"/>
  </si>
  <si>
    <t>外债</t>
    <phoneticPr fontId="1" type="noConversion"/>
  </si>
  <si>
    <t>月支出</t>
    <phoneticPr fontId="1" type="noConversion"/>
  </si>
  <si>
    <t>理财</t>
    <phoneticPr fontId="1" type="noConversion"/>
  </si>
  <si>
    <t>工资</t>
    <phoneticPr fontId="1" type="noConversion"/>
  </si>
  <si>
    <t xml:space="preserve">        1）《破茧成蝶 2》</t>
  </si>
  <si>
    <t xml:space="preserve">        1）《破茧成蝶 1》</t>
    <phoneticPr fontId="1" type="noConversion"/>
  </si>
  <si>
    <t>√</t>
    <phoneticPr fontId="1" type="noConversion"/>
  </si>
  <si>
    <t>豆瓣</t>
    <phoneticPr fontId="1" type="noConversion"/>
  </si>
  <si>
    <t>产品助理</t>
    <phoneticPr fontId="1" type="noConversion"/>
  </si>
  <si>
    <t>开发</t>
    <phoneticPr fontId="1" type="noConversion"/>
  </si>
  <si>
    <t>学习</t>
    <phoneticPr fontId="1" type="noConversion"/>
  </si>
  <si>
    <t xml:space="preserve">        2）《淘宝十年产品事》</t>
    <phoneticPr fontId="1" type="noConversion"/>
  </si>
  <si>
    <t xml:space="preserve">        3）《结网》</t>
    <phoneticPr fontId="1" type="noConversion"/>
  </si>
  <si>
    <t>√</t>
    <phoneticPr fontId="1" type="noConversion"/>
  </si>
  <si>
    <t xml:space="preserve">        4）《从热闹到门道》</t>
    <phoneticPr fontId="1" type="noConversion"/>
  </si>
  <si>
    <t xml:space="preserve">        5）《缔造企鹅》</t>
    <phoneticPr fontId="1" type="noConversion"/>
  </si>
  <si>
    <t xml:space="preserve">        1）《周鸿祎自述：我的互联网方法论》</t>
    <phoneticPr fontId="1" type="noConversion"/>
  </si>
  <si>
    <t xml:space="preserve">        2）《乔布斯传》</t>
    <phoneticPr fontId="1" type="noConversion"/>
  </si>
  <si>
    <t xml:space="preserve">        3）《乔纳森传》</t>
    <phoneticPr fontId="1" type="noConversion"/>
  </si>
  <si>
    <t xml:space="preserve">        3）《参与感》</t>
    <phoneticPr fontId="1" type="noConversion"/>
  </si>
  <si>
    <t xml:space="preserve">        1）《增长黑客》</t>
    <phoneticPr fontId="1" type="noConversion"/>
  </si>
  <si>
    <t xml:space="preserve">        2）《启示录》</t>
    <phoneticPr fontId="1" type="noConversion"/>
  </si>
  <si>
    <t xml:space="preserve">        4）《引爆点》</t>
    <phoneticPr fontId="1" type="noConversion"/>
  </si>
  <si>
    <t xml:space="preserve">        3）《用户体验要素》</t>
    <phoneticPr fontId="1" type="noConversion"/>
  </si>
  <si>
    <t xml:space="preserve">        5）《筑巢引凤》</t>
    <phoneticPr fontId="1" type="noConversion"/>
  </si>
  <si>
    <t>光头学堂推荐：</t>
    <phoneticPr fontId="1" type="noConversion"/>
  </si>
  <si>
    <t xml:space="preserve">  1、产品经理经验分享</t>
    <phoneticPr fontId="1" type="noConversion"/>
  </si>
  <si>
    <t xml:space="preserve">  2、圈内名人传记</t>
    <phoneticPr fontId="1" type="noConversion"/>
  </si>
  <si>
    <t xml:space="preserve">  3、圈内企业传记</t>
    <phoneticPr fontId="1" type="noConversion"/>
  </si>
  <si>
    <t xml:space="preserve">  4、产品经理技能树</t>
    <phoneticPr fontId="1" type="noConversion"/>
  </si>
  <si>
    <t xml:space="preserve">        6）《don't make me think》</t>
    <phoneticPr fontId="1" type="noConversion"/>
  </si>
  <si>
    <t xml:space="preserve">        7）《运营之光》</t>
    <phoneticPr fontId="1" type="noConversion"/>
  </si>
  <si>
    <t xml:space="preserve">        8）《金字塔原理》</t>
    <phoneticPr fontId="1" type="noConversion"/>
  </si>
  <si>
    <t xml:space="preserve">        9）《梁宁产品思维三十讲》</t>
    <phoneticPr fontId="1" type="noConversion"/>
  </si>
  <si>
    <t xml:space="preserve">  5、创新创业</t>
    <phoneticPr fontId="1" type="noConversion"/>
  </si>
  <si>
    <t xml:space="preserve">        2）《从零到一》</t>
    <phoneticPr fontId="1" type="noConversion"/>
  </si>
  <si>
    <t xml:space="preserve">        1）《精益创业》</t>
    <phoneticPr fontId="1" type="noConversion"/>
  </si>
  <si>
    <t xml:space="preserve">        3）《浪潮之巅》</t>
    <phoneticPr fontId="1" type="noConversion"/>
  </si>
  <si>
    <t xml:space="preserve">        4）《必然》</t>
    <phoneticPr fontId="1" type="noConversion"/>
  </si>
  <si>
    <t xml:space="preserve">        5）《创新者的窘境》</t>
    <phoneticPr fontId="1" type="noConversion"/>
  </si>
  <si>
    <t xml:space="preserve">        1）《人人都是产品经理》</t>
    <phoneticPr fontId="1" type="noConversion"/>
  </si>
  <si>
    <t>8.7/9.1</t>
    <phoneticPr fontId="1" type="noConversion"/>
  </si>
  <si>
    <t xml:space="preserve">        1）《九败一胜》</t>
    <phoneticPr fontId="1" type="noConversion"/>
  </si>
  <si>
    <t xml:space="preserve">        2）《创京东》</t>
    <phoneticPr fontId="1" type="noConversion"/>
  </si>
  <si>
    <t>7,8</t>
    <phoneticPr fontId="1" type="noConversion"/>
  </si>
  <si>
    <t xml:space="preserve">    1、交互设计</t>
    <phoneticPr fontId="1" type="noConversion"/>
  </si>
  <si>
    <t xml:space="preserve">        4）《小米生态链战地笔记》</t>
    <phoneticPr fontId="1" type="noConversion"/>
  </si>
  <si>
    <t>出行</t>
    <phoneticPr fontId="1" type="noConversion"/>
  </si>
  <si>
    <t>收益率‰</t>
    <phoneticPr fontId="1" type="noConversion"/>
  </si>
  <si>
    <t>交互设计、用户增长</t>
    <phoneticPr fontId="1" type="noConversion"/>
  </si>
  <si>
    <t>月均</t>
    <phoneticPr fontId="1" type="noConversion"/>
  </si>
  <si>
    <t>√</t>
    <phoneticPr fontId="1" type="noConversion"/>
  </si>
  <si>
    <t>看完</t>
    <phoneticPr fontId="1" type="noConversion"/>
  </si>
  <si>
    <t xml:space="preserve"> </t>
    <phoneticPr fontId="1" type="noConversion"/>
  </si>
  <si>
    <t>日常吃喝</t>
    <phoneticPr fontId="1" type="noConversion"/>
  </si>
  <si>
    <t>运动电子</t>
    <phoneticPr fontId="1" type="noConversion"/>
  </si>
  <si>
    <t>腐败</t>
    <phoneticPr fontId="1" type="noConversion"/>
  </si>
  <si>
    <t>时光沙漏</t>
    <phoneticPr fontId="1" type="noConversion"/>
  </si>
  <si>
    <t>离30岁/月</t>
    <phoneticPr fontId="1" type="noConversion"/>
  </si>
  <si>
    <t>离毕业5年/月</t>
    <phoneticPr fontId="1" type="noConversion"/>
  </si>
  <si>
    <t>2019剩余/日</t>
    <phoneticPr fontId="1" type="noConversion"/>
  </si>
  <si>
    <t>转正/日</t>
    <phoneticPr fontId="1" type="noConversion"/>
  </si>
  <si>
    <t>发工资/日</t>
    <phoneticPr fontId="1" type="noConversion"/>
  </si>
  <si>
    <t>人生倒计时（70岁）/月</t>
    <phoneticPr fontId="1" type="noConversion"/>
  </si>
  <si>
    <t>已毕业/月</t>
    <phoneticPr fontId="1" type="noConversion"/>
  </si>
  <si>
    <t>离35岁/月</t>
    <phoneticPr fontId="1" type="noConversion"/>
  </si>
  <si>
    <t>游戏SDK行业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</si>
</sst>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d"/>
    <numFmt numFmtId="177" formatCode="0_ ;[Red]\-0\ "/>
    <numFmt numFmtId="178" formatCode="0.000_ ;[Red]\-0.000\ "/>
    <numFmt numFmtId="179" formatCode="0.00_ "/>
    <numFmt numFmtId="180" formatCode="0.00_ ;[Red]\-0.00\ "/>
    <numFmt numFmtId="181" formatCode="0_ "/>
  </numFmts>
  <fonts count="3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rgb="FF00B050"/>
      <name val="等线"/>
      <family val="3"/>
      <charset val="134"/>
      <scheme val="minor"/>
    </font>
    <font>
      <sz val="11"/>
      <color theme="0" tint="-0.14999847407452621"/>
      <name val="等线"/>
      <family val="3"/>
      <charset val="134"/>
      <scheme val="minor"/>
    </font>
    <font>
      <sz val="11"/>
      <color theme="0" tint="-0.14999847407452621"/>
      <name val="等线"/>
      <family val="2"/>
      <scheme val="minor"/>
    </font>
    <font>
      <b/>
      <sz val="9"/>
      <color rgb="FF00B050"/>
      <name val="等线"/>
      <family val="3"/>
      <charset val="134"/>
      <scheme val="minor"/>
    </font>
    <font>
      <sz val="9"/>
      <color theme="1" tint="0.3499862666707357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</fills>
  <borders count="55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 diagonalDown="1">
      <left/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2" tint="-0.499984740745262"/>
      </diagonal>
    </border>
    <border diagonalDown="1"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0" tint="-0.34998626667073579"/>
      </diagonal>
    </border>
    <border diagonalDown="1">
      <left/>
      <right style="thin">
        <color theme="0" tint="-0.34998626667073579"/>
      </right>
      <top style="thin">
        <color theme="0" tint="-0.34998626667073579"/>
      </top>
      <bottom/>
      <diagonal style="thin">
        <color theme="0" tint="-0.34998626667073579"/>
      </diagonal>
    </border>
    <border>
      <left style="double">
        <color theme="0" tint="-0.499984740745262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 tint="-0.499984740745262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</borders>
  <cellStyleXfs count="17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0" fontId="28" fillId="0" borderId="0"/>
    <xf numFmtId="0" fontId="8" fillId="0" borderId="0" applyNumberFormat="0" applyFill="0" applyProtection="0">
      <alignment horizontal="center" vertical="top"/>
    </xf>
    <xf numFmtId="0" fontId="28" fillId="0" borderId="0"/>
    <xf numFmtId="0" fontId="16" fillId="0" borderId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41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176" fontId="5" fillId="0" borderId="1" xfId="3" applyFont="1">
      <alignment horizontal="left" indent="1"/>
    </xf>
    <xf numFmtId="0" fontId="3" fillId="0" borderId="1" xfId="1" applyFont="1" applyBorder="1">
      <alignment horizontal="left" vertical="top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18" fillId="2" borderId="18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20" fillId="3" borderId="22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 wrapText="1"/>
    </xf>
    <xf numFmtId="0" fontId="20" fillId="3" borderId="0" xfId="0" applyFont="1" applyFill="1"/>
    <xf numFmtId="0" fontId="21" fillId="3" borderId="25" xfId="0" applyFont="1" applyFill="1" applyBorder="1"/>
    <xf numFmtId="0" fontId="20" fillId="3" borderId="23" xfId="0" applyFont="1" applyFill="1" applyBorder="1" applyAlignment="1">
      <alignment vertical="center"/>
    </xf>
    <xf numFmtId="0" fontId="20" fillId="4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/>
    </xf>
    <xf numFmtId="0" fontId="21" fillId="5" borderId="24" xfId="0" applyFont="1" applyFill="1" applyBorder="1" applyAlignment="1">
      <alignment horizontal="center" vertical="center" wrapText="1"/>
    </xf>
    <xf numFmtId="0" fontId="21" fillId="5" borderId="27" xfId="0" applyFont="1" applyFill="1" applyBorder="1" applyAlignment="1">
      <alignment horizontal="center" vertical="center" wrapText="1"/>
    </xf>
    <xf numFmtId="179" fontId="21" fillId="4" borderId="28" xfId="0" applyNumberFormat="1" applyFont="1" applyFill="1" applyBorder="1" applyAlignment="1">
      <alignment horizontal="center" vertical="top"/>
    </xf>
    <xf numFmtId="179" fontId="21" fillId="4" borderId="32" xfId="0" applyNumberFormat="1" applyFont="1" applyFill="1" applyBorder="1" applyAlignment="1">
      <alignment horizontal="center" vertical="top"/>
    </xf>
    <xf numFmtId="181" fontId="21" fillId="4" borderId="28" xfId="0" applyNumberFormat="1" applyFont="1" applyFill="1" applyBorder="1" applyAlignment="1">
      <alignment horizontal="center" vertical="top"/>
    </xf>
    <xf numFmtId="181" fontId="21" fillId="4" borderId="32" xfId="0" applyNumberFormat="1" applyFont="1" applyFill="1" applyBorder="1" applyAlignment="1">
      <alignment horizontal="center" vertical="top"/>
    </xf>
    <xf numFmtId="0" fontId="20" fillId="3" borderId="0" xfId="0" applyFont="1" applyFill="1" applyAlignment="1">
      <alignment vertical="center"/>
    </xf>
    <xf numFmtId="0" fontId="16" fillId="0" borderId="39" xfId="0" applyFont="1" applyBorder="1" applyAlignment="1">
      <alignment horizontal="center" vertical="top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27" fillId="0" borderId="38" xfId="0" applyFont="1" applyBorder="1" applyAlignment="1">
      <alignment horizontal="center" vertical="top" wrapText="1"/>
    </xf>
    <xf numFmtId="0" fontId="17" fillId="0" borderId="0" xfId="0" applyFont="1"/>
    <xf numFmtId="0" fontId="20" fillId="3" borderId="34" xfId="0" applyFont="1" applyFill="1" applyBorder="1" applyAlignment="1">
      <alignment horizontal="center" vertical="center"/>
    </xf>
    <xf numFmtId="0" fontId="21" fillId="3" borderId="43" xfId="0" applyFont="1" applyFill="1" applyBorder="1" applyAlignment="1">
      <alignment horizontal="center" vertical="center"/>
    </xf>
    <xf numFmtId="177" fontId="20" fillId="3" borderId="35" xfId="0" applyNumberFormat="1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/>
    </xf>
    <xf numFmtId="0" fontId="20" fillId="3" borderId="22" xfId="0" applyFont="1" applyFill="1" applyBorder="1" applyAlignment="1">
      <alignment horizontal="center"/>
    </xf>
    <xf numFmtId="177" fontId="20" fillId="3" borderId="34" xfId="0" applyNumberFormat="1" applyFont="1" applyFill="1" applyBorder="1" applyAlignment="1">
      <alignment horizontal="center" vertical="center"/>
    </xf>
    <xf numFmtId="180" fontId="20" fillId="3" borderId="34" xfId="0" applyNumberFormat="1" applyFont="1" applyFill="1" applyBorder="1" applyAlignment="1">
      <alignment horizontal="center" vertical="center"/>
    </xf>
    <xf numFmtId="178" fontId="20" fillId="3" borderId="36" xfId="0" applyNumberFormat="1" applyFont="1" applyFill="1" applyBorder="1" applyAlignment="1">
      <alignment horizontal="center" vertical="center"/>
    </xf>
    <xf numFmtId="177" fontId="20" fillId="4" borderId="28" xfId="0" applyNumberFormat="1" applyFont="1" applyFill="1" applyBorder="1" applyAlignment="1">
      <alignment horizontal="center" vertical="center"/>
    </xf>
    <xf numFmtId="177" fontId="20" fillId="4" borderId="0" xfId="0" applyNumberFormat="1" applyFont="1" applyFill="1" applyAlignment="1">
      <alignment horizontal="center" vertical="center"/>
    </xf>
    <xf numFmtId="180" fontId="20" fillId="4" borderId="0" xfId="0" applyNumberFormat="1" applyFont="1" applyFill="1" applyAlignment="1">
      <alignment horizontal="center" vertical="center"/>
    </xf>
    <xf numFmtId="178" fontId="20" fillId="4" borderId="28" xfId="0" applyNumberFormat="1" applyFont="1" applyFill="1" applyBorder="1" applyAlignment="1">
      <alignment horizontal="center" vertical="center"/>
    </xf>
    <xf numFmtId="181" fontId="20" fillId="4" borderId="0" xfId="0" applyNumberFormat="1" applyFont="1" applyFill="1" applyAlignment="1">
      <alignment horizontal="center" vertical="center"/>
    </xf>
    <xf numFmtId="177" fontId="20" fillId="4" borderId="29" xfId="0" applyNumberFormat="1" applyFont="1" applyFill="1" applyBorder="1" applyAlignment="1">
      <alignment horizontal="center" vertical="center"/>
    </xf>
    <xf numFmtId="177" fontId="20" fillId="4" borderId="26" xfId="0" applyNumberFormat="1" applyFont="1" applyFill="1" applyBorder="1" applyAlignment="1">
      <alignment horizontal="center" vertical="center"/>
    </xf>
    <xf numFmtId="177" fontId="20" fillId="4" borderId="30" xfId="0" applyNumberFormat="1" applyFont="1" applyFill="1" applyBorder="1" applyAlignment="1">
      <alignment horizontal="center" vertical="center"/>
    </xf>
    <xf numFmtId="178" fontId="20" fillId="4" borderId="26" xfId="0" applyNumberFormat="1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/>
    </xf>
    <xf numFmtId="177" fontId="20" fillId="3" borderId="0" xfId="0" applyNumberFormat="1" applyFont="1" applyFill="1" applyAlignment="1">
      <alignment horizontal="center"/>
    </xf>
    <xf numFmtId="177" fontId="20" fillId="3" borderId="44" xfId="0" applyNumberFormat="1" applyFont="1" applyFill="1" applyBorder="1" applyAlignment="1">
      <alignment horizontal="center" vertical="center"/>
    </xf>
    <xf numFmtId="177" fontId="20" fillId="3" borderId="43" xfId="0" applyNumberFormat="1" applyFont="1" applyFill="1" applyBorder="1" applyAlignment="1">
      <alignment horizontal="center" vertical="center"/>
    </xf>
    <xf numFmtId="181" fontId="20" fillId="4" borderId="26" xfId="0" applyNumberFormat="1" applyFont="1" applyFill="1" applyBorder="1" applyAlignment="1">
      <alignment horizontal="center" vertical="center"/>
    </xf>
    <xf numFmtId="10" fontId="20" fillId="3" borderId="0" xfId="0" applyNumberFormat="1" applyFont="1" applyFill="1" applyAlignment="1">
      <alignment horizontal="center"/>
    </xf>
    <xf numFmtId="58" fontId="20" fillId="3" borderId="0" xfId="0" applyNumberFormat="1" applyFont="1" applyFill="1"/>
    <xf numFmtId="178" fontId="20" fillId="3" borderId="46" xfId="0" applyNumberFormat="1" applyFont="1" applyFill="1" applyBorder="1" applyAlignment="1">
      <alignment horizontal="center" vertical="center"/>
    </xf>
    <xf numFmtId="178" fontId="20" fillId="3" borderId="47" xfId="0" applyNumberFormat="1" applyFont="1" applyFill="1" applyBorder="1" applyAlignment="1">
      <alignment horizontal="center" vertical="center"/>
    </xf>
    <xf numFmtId="178" fontId="20" fillId="4" borderId="48" xfId="0" applyNumberFormat="1" applyFont="1" applyFill="1" applyBorder="1" applyAlignment="1">
      <alignment horizontal="center" vertical="center"/>
    </xf>
    <xf numFmtId="0" fontId="15" fillId="0" borderId="38" xfId="0" applyFont="1" applyBorder="1" applyAlignment="1">
      <alignment horizontal="center" vertical="top" wrapText="1"/>
    </xf>
    <xf numFmtId="0" fontId="21" fillId="3" borderId="0" xfId="0" applyFont="1" applyFill="1" applyAlignment="1">
      <alignment horizontal="center"/>
    </xf>
    <xf numFmtId="180" fontId="20" fillId="4" borderId="26" xfId="0" applyNumberFormat="1" applyFont="1" applyFill="1" applyBorder="1" applyAlignment="1">
      <alignment horizontal="center" vertical="center"/>
    </xf>
    <xf numFmtId="177" fontId="29" fillId="3" borderId="43" xfId="0" applyNumberFormat="1" applyFont="1" applyFill="1" applyBorder="1" applyAlignment="1">
      <alignment horizontal="center" vertical="center"/>
    </xf>
    <xf numFmtId="177" fontId="29" fillId="3" borderId="34" xfId="0" applyNumberFormat="1" applyFont="1" applyFill="1" applyBorder="1" applyAlignment="1">
      <alignment horizontal="center" vertical="center"/>
    </xf>
    <xf numFmtId="177" fontId="29" fillId="4" borderId="0" xfId="0" applyNumberFormat="1" applyFont="1" applyFill="1" applyAlignment="1">
      <alignment horizontal="center" vertical="center"/>
    </xf>
    <xf numFmtId="177" fontId="29" fillId="4" borderId="26" xfId="0" applyNumberFormat="1" applyFont="1" applyFill="1" applyBorder="1" applyAlignment="1">
      <alignment horizontal="center" vertical="center"/>
    </xf>
    <xf numFmtId="177" fontId="29" fillId="3" borderId="44" xfId="0" applyNumberFormat="1" applyFont="1" applyFill="1" applyBorder="1" applyAlignment="1">
      <alignment horizontal="center" vertical="center"/>
    </xf>
    <xf numFmtId="177" fontId="29" fillId="3" borderId="35" xfId="0" applyNumberFormat="1" applyFont="1" applyFill="1" applyBorder="1" applyAlignment="1">
      <alignment horizontal="center" vertical="center"/>
    </xf>
    <xf numFmtId="177" fontId="29" fillId="4" borderId="28" xfId="0" applyNumberFormat="1" applyFont="1" applyFill="1" applyBorder="1" applyAlignment="1">
      <alignment horizontal="center" vertical="center"/>
    </xf>
    <xf numFmtId="177" fontId="29" fillId="4" borderId="45" xfId="0" applyNumberFormat="1" applyFont="1" applyFill="1" applyBorder="1" applyAlignment="1">
      <alignment horizontal="center" vertical="center"/>
    </xf>
    <xf numFmtId="181" fontId="29" fillId="3" borderId="43" xfId="0" applyNumberFormat="1" applyFont="1" applyFill="1" applyBorder="1" applyAlignment="1">
      <alignment horizontal="center" vertical="center"/>
    </xf>
    <xf numFmtId="181" fontId="29" fillId="3" borderId="34" xfId="0" applyNumberFormat="1" applyFont="1" applyFill="1" applyBorder="1" applyAlignment="1">
      <alignment horizontal="center" vertical="center"/>
    </xf>
    <xf numFmtId="0" fontId="30" fillId="0" borderId="39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39" xfId="0" applyFont="1" applyBorder="1" applyAlignment="1">
      <alignment horizontal="center" vertical="top" wrapText="1"/>
    </xf>
    <xf numFmtId="180" fontId="20" fillId="4" borderId="0" xfId="11" applyNumberFormat="1" applyFont="1" applyFill="1" applyAlignment="1">
      <alignment horizontal="center" vertical="center"/>
    </xf>
    <xf numFmtId="180" fontId="20" fillId="4" borderId="33" xfId="0" applyNumberFormat="1" applyFont="1" applyFill="1" applyBorder="1" applyAlignment="1">
      <alignment horizontal="center" vertical="center"/>
    </xf>
    <xf numFmtId="177" fontId="32" fillId="3" borderId="43" xfId="0" applyNumberFormat="1" applyFont="1" applyFill="1" applyBorder="1" applyAlignment="1">
      <alignment horizontal="center" vertical="center"/>
    </xf>
    <xf numFmtId="177" fontId="32" fillId="3" borderId="34" xfId="0" applyNumberFormat="1" applyFont="1" applyFill="1" applyBorder="1" applyAlignment="1">
      <alignment horizontal="center" vertical="center"/>
    </xf>
    <xf numFmtId="177" fontId="32" fillId="4" borderId="0" xfId="0" applyNumberFormat="1" applyFont="1" applyFill="1" applyAlignment="1">
      <alignment horizontal="center" vertical="center"/>
    </xf>
    <xf numFmtId="177" fontId="32" fillId="4" borderId="26" xfId="0" applyNumberFormat="1" applyFont="1" applyFill="1" applyBorder="1" applyAlignment="1">
      <alignment horizontal="center" vertical="center"/>
    </xf>
    <xf numFmtId="177" fontId="21" fillId="3" borderId="0" xfId="0" applyNumberFormat="1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30" fillId="0" borderId="42" xfId="0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15" fillId="0" borderId="13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5" fillId="0" borderId="50" xfId="0" applyFont="1" applyBorder="1" applyAlignment="1">
      <alignment horizontal="left" vertical="top" wrapText="1"/>
    </xf>
    <xf numFmtId="0" fontId="30" fillId="0" borderId="13" xfId="0" applyFont="1" applyBorder="1" applyAlignment="1">
      <alignment horizontal="left" vertical="top" wrapText="1"/>
    </xf>
    <xf numFmtId="0" fontId="30" fillId="0" borderId="11" xfId="0" applyFont="1" applyBorder="1" applyAlignment="1">
      <alignment horizontal="left" vertical="top" wrapText="1"/>
    </xf>
    <xf numFmtId="0" fontId="30" fillId="0" borderId="50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50" xfId="0" applyFont="1" applyBorder="1" applyAlignment="1">
      <alignment horizontal="center" vertical="top" wrapText="1"/>
    </xf>
    <xf numFmtId="0" fontId="15" fillId="0" borderId="51" xfId="0" applyFont="1" applyBorder="1" applyAlignment="1">
      <alignment horizontal="left" vertical="top" wrapText="1"/>
    </xf>
    <xf numFmtId="0" fontId="15" fillId="0" borderId="37" xfId="0" applyFont="1" applyBorder="1" applyAlignment="1">
      <alignment horizontal="left" vertical="top" wrapText="1"/>
    </xf>
    <xf numFmtId="0" fontId="15" fillId="0" borderId="52" xfId="0" applyFont="1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3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50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8" fillId="0" borderId="4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31" fillId="0" borderId="13" xfId="0" applyFont="1" applyBorder="1" applyAlignment="1">
      <alignment horizontal="left" vertical="top" wrapText="1"/>
    </xf>
    <xf numFmtId="181" fontId="25" fillId="4" borderId="28" xfId="0" applyNumberFormat="1" applyFont="1" applyFill="1" applyBorder="1" applyAlignment="1">
      <alignment horizontal="center" vertical="top"/>
    </xf>
    <xf numFmtId="181" fontId="25" fillId="4" borderId="32" xfId="0" applyNumberFormat="1" applyFont="1" applyFill="1" applyBorder="1" applyAlignment="1">
      <alignment horizontal="center" vertical="top"/>
    </xf>
    <xf numFmtId="0" fontId="24" fillId="5" borderId="27" xfId="0" applyFont="1" applyFill="1" applyBorder="1" applyAlignment="1">
      <alignment horizontal="center" vertical="center" wrapText="1"/>
    </xf>
    <xf numFmtId="0" fontId="24" fillId="5" borderId="31" xfId="0" applyFont="1" applyFill="1" applyBorder="1" applyAlignment="1">
      <alignment horizontal="center" vertical="center" wrapText="1"/>
    </xf>
    <xf numFmtId="179" fontId="21" fillId="4" borderId="53" xfId="0" applyNumberFormat="1" applyFont="1" applyFill="1" applyBorder="1" applyAlignment="1">
      <alignment horizontal="center" vertical="top"/>
    </xf>
    <xf numFmtId="179" fontId="21" fillId="4" borderId="54" xfId="0" applyNumberFormat="1" applyFont="1" applyFill="1" applyBorder="1" applyAlignment="1">
      <alignment horizontal="center" vertical="top"/>
    </xf>
    <xf numFmtId="181" fontId="25" fillId="3" borderId="28" xfId="0" applyNumberFormat="1" applyFont="1" applyFill="1" applyBorder="1" applyAlignment="1">
      <alignment horizontal="center" vertical="top"/>
    </xf>
    <xf numFmtId="181" fontId="25" fillId="3" borderId="32" xfId="0" applyNumberFormat="1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7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常规 2 2" xfId="12" xr:uid="{C0212B23-C2EC-4A15-BB58-19A874DD4FEF}"/>
    <cellStyle name="常规 3" xfId="14" xr:uid="{F39368C1-2EB0-437F-88F9-A404C4C6540B}"/>
    <cellStyle name="常规 4" xfId="15" xr:uid="{66EEFEC2-1A4E-4411-8351-90901FA220D1}"/>
    <cellStyle name="超链接" xfId="6" builtinId="8"/>
    <cellStyle name="超链接 2" xfId="13" xr:uid="{C5657FAB-DD05-4A8D-901E-0D7ABB29FFE6}"/>
    <cellStyle name="超链接 3" xfId="16" xr:uid="{193CB70E-6084-4941-9928-FCF4502EE9FB}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12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colors>
    <mruColors>
      <color rgb="FF081420"/>
      <color rgb="FF284580"/>
      <color rgb="FF152443"/>
      <color rgb="FF0C1E30"/>
      <color rgb="FF183C60"/>
      <color rgb="FF080E1A"/>
      <color rgb="FF205080"/>
      <color rgb="FF2864A0"/>
      <color rgb="FF3078C0"/>
      <color rgb="FFE7F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财务分析!$P$30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财务分析!$P$33:$P$44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26347.140000000003</c:v>
                </c:pt>
                <c:pt idx="2">
                  <c:v>13948.41</c:v>
                </c:pt>
                <c:pt idx="3">
                  <c:v>22570.280000000002</c:v>
                </c:pt>
                <c:pt idx="4">
                  <c:v>19007.2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财务分析!$E$30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财务分析!$E$33:$E$44</c:f>
              <c:numCache>
                <c:formatCode>0_ ;[Red]\-0\ </c:formatCode>
                <c:ptCount val="12"/>
                <c:pt idx="0">
                  <c:v>7071.97</c:v>
                </c:pt>
                <c:pt idx="1">
                  <c:v>7556.97</c:v>
                </c:pt>
                <c:pt idx="2">
                  <c:v>0</c:v>
                </c:pt>
                <c:pt idx="3">
                  <c:v>11351.74</c:v>
                </c:pt>
                <c:pt idx="4">
                  <c:v>0</c:v>
                </c:pt>
                <c:pt idx="5">
                  <c:v>3520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财务分析!$O$30</c:f>
              <c:strCache>
                <c:ptCount val="1"/>
                <c:pt idx="0">
                  <c:v>月支出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财务分析!$O$33:$O$44</c:f>
              <c:numCache>
                <c:formatCode>0_ ;[Red]\-0\ </c:formatCode>
                <c:ptCount val="12"/>
                <c:pt idx="0">
                  <c:v>2788.5299999999988</c:v>
                </c:pt>
                <c:pt idx="1">
                  <c:v>3169.6399999999994</c:v>
                </c:pt>
                <c:pt idx="2">
                  <c:v>12398.730000000003</c:v>
                </c:pt>
                <c:pt idx="3">
                  <c:v>3079.869999999999</c:v>
                </c:pt>
                <c:pt idx="4">
                  <c:v>3963.0800000000017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财务分析!$P$30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财务分析!$A$32:$A$44</c15:sqref>
                  </c15:fullRef>
                </c:ext>
              </c:extLst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财务分析!$P$32:$P$44</c15:sqref>
                  </c15:fullRef>
                </c:ext>
              </c:extLst>
              <c:f>财务分析!$P$33:$P$44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26347.140000000003</c:v>
                </c:pt>
                <c:pt idx="2">
                  <c:v>13948.41</c:v>
                </c:pt>
                <c:pt idx="3">
                  <c:v>22570.280000000002</c:v>
                </c:pt>
                <c:pt idx="4">
                  <c:v>19007.2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2"/>
          <c:order val="1"/>
          <c:tx>
            <c:strRef>
              <c:f>财务分析!$Q$30</c:f>
              <c:strCache>
                <c:ptCount val="1"/>
                <c:pt idx="0">
                  <c:v>理财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财务分析!$Q$32:$Q$44</c15:sqref>
                  </c15:fullRef>
                </c:ext>
              </c:extLst>
              <c:f>财务分析!$Q$33:$Q$44</c:f>
              <c:numCache>
                <c:formatCode>0.00_ ;[Red]\-0.00\ </c:formatCode>
                <c:ptCount val="12"/>
                <c:pt idx="0">
                  <c:v>67.78</c:v>
                </c:pt>
                <c:pt idx="1">
                  <c:v>81.459999999999994</c:v>
                </c:pt>
                <c:pt idx="2">
                  <c:v>33.869999999999997</c:v>
                </c:pt>
                <c:pt idx="3">
                  <c:v>15.41</c:v>
                </c:pt>
                <c:pt idx="4">
                  <c:v>57.89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411920"/>
        <c:axId val="848410640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48410640"/>
        <c:scaling>
          <c:orientation val="minMax"/>
        </c:scaling>
        <c:delete val="0"/>
        <c:axPos val="r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411920"/>
        <c:crosses val="max"/>
        <c:crossBetween val="between"/>
      </c:valAx>
      <c:catAx>
        <c:axId val="84841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4841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431142903476"/>
          <c:y val="3.4474380828487021E-2"/>
          <c:w val="0.7743137714193048"/>
          <c:h val="0.7676987174425596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(财务分析!$I$30,财务分析!$N$30,财务分析!$J$30,财务分析!$F$30,财务分析!$L$30,财务分析!$G$30,财务分析!$H$30,财务分析!$K$30,财务分析!$M$30)</c15:sqref>
                  </c15:fullRef>
                </c:ext>
              </c:extLst>
              <c:f>(财务分析!$I$30,财务分析!$J$30,财务分析!$F$30,财务分析!$L$30,财务分析!$G$30,财务分析!$H$30,财务分析!$K$30,财务分析!$M$30)</c:f>
              <c:strCache>
                <c:ptCount val="8"/>
                <c:pt idx="0">
                  <c:v>房租</c:v>
                </c:pt>
                <c:pt idx="1">
                  <c:v>运动电子</c:v>
                </c:pt>
                <c:pt idx="2">
                  <c:v>日常吃喝</c:v>
                </c:pt>
                <c:pt idx="3">
                  <c:v>出行</c:v>
                </c:pt>
                <c:pt idx="4">
                  <c:v>穿戴</c:v>
                </c:pt>
                <c:pt idx="5">
                  <c:v>腐败</c:v>
                </c:pt>
                <c:pt idx="6">
                  <c:v>学习</c:v>
                </c:pt>
                <c:pt idx="7">
                  <c:v>其他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(财务分析!$I$46,财务分析!$N$46,财务分析!$J$46,财务分析!$F$46,财务分析!$L$46,财务分析!$G$46,财务分析!$H$46,财务分析!$K$46,财务分析!$M$46)</c15:sqref>
                  </c15:fullRef>
                </c:ext>
              </c:extLst>
              <c:f>(财务分析!$I$46,财务分析!$J$46,财务分析!$F$46,财务分析!$L$46,财务分析!$G$46,财务分析!$H$46,财务分析!$K$46,财务分析!$M$46)</c:f>
              <c:numCache>
                <c:formatCode>0_ </c:formatCode>
                <c:ptCount val="8"/>
                <c:pt idx="0" formatCode="0_ ;[Red]\-0\ ">
                  <c:v>4777</c:v>
                </c:pt>
                <c:pt idx="1" formatCode="0_ ;[Red]\-0\ ">
                  <c:v>985.6</c:v>
                </c:pt>
                <c:pt idx="2" formatCode="0_ ;[Red]\-0\ ">
                  <c:v>4590.7900000000027</c:v>
                </c:pt>
                <c:pt idx="3" formatCode="0_ ;[Red]\-0\ ">
                  <c:v>794.0100000000001</c:v>
                </c:pt>
                <c:pt idx="4" formatCode="0_ ;[Red]\-0\ ">
                  <c:v>1070.5999999999999</c:v>
                </c:pt>
                <c:pt idx="5" formatCode="0_ ;[Red]\-0\ ">
                  <c:v>1726</c:v>
                </c:pt>
                <c:pt idx="6" formatCode="0_ ;[Red]\-0\ ">
                  <c:v>10999</c:v>
                </c:pt>
                <c:pt idx="7" formatCode="0_ ;[Red]\-0\ ">
                  <c:v>2342.5599999999995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财务分析!$I$30</c:f>
              <c:strCache>
                <c:ptCount val="1"/>
                <c:pt idx="0">
                  <c:v>房租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财务分析!$I$33:$I$44</c:f>
              <c:numCache>
                <c:formatCode>0_ ;[Red]\-0\ </c:formatCode>
                <c:ptCount val="12"/>
                <c:pt idx="0">
                  <c:v>976</c:v>
                </c:pt>
                <c:pt idx="1">
                  <c:v>893</c:v>
                </c:pt>
                <c:pt idx="2">
                  <c:v>989</c:v>
                </c:pt>
                <c:pt idx="3">
                  <c:v>956</c:v>
                </c:pt>
                <c:pt idx="4">
                  <c:v>963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1"/>
          <c:tx>
            <c:strRef>
              <c:f>财务分析!$J$30</c:f>
              <c:strCache>
                <c:ptCount val="1"/>
                <c:pt idx="0">
                  <c:v>运动电子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财务分析!$J$33:$J$44</c:f>
              <c:numCache>
                <c:formatCode>0_ ;[Red]\-0\ 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970.6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2"/>
          <c:tx>
            <c:strRef>
              <c:f>财务分析!$F$30</c:f>
              <c:strCache>
                <c:ptCount val="1"/>
                <c:pt idx="0">
                  <c:v>日常吃喝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财务分析!$F$33:$F$44</c:f>
              <c:numCache>
                <c:formatCode>0_ ;[Red]\-0\ </c:formatCode>
                <c:ptCount val="12"/>
                <c:pt idx="0">
                  <c:v>1276.7299999999989</c:v>
                </c:pt>
                <c:pt idx="1">
                  <c:v>262.98999999999933</c:v>
                </c:pt>
                <c:pt idx="2">
                  <c:v>832.15000000000327</c:v>
                </c:pt>
                <c:pt idx="3">
                  <c:v>1124.9399999999991</c:v>
                </c:pt>
                <c:pt idx="4">
                  <c:v>1093.9800000000018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3"/>
          <c:tx>
            <c:strRef>
              <c:f>财务分析!$L$30</c:f>
              <c:strCache>
                <c:ptCount val="1"/>
                <c:pt idx="0">
                  <c:v>出行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财务分析!$L$33:$L$44</c:f>
              <c:numCache>
                <c:formatCode>0_ ;[Red]\-0\ </c:formatCode>
                <c:ptCount val="12"/>
                <c:pt idx="0">
                  <c:v>127</c:v>
                </c:pt>
                <c:pt idx="1">
                  <c:v>173.29000000000002</c:v>
                </c:pt>
                <c:pt idx="2">
                  <c:v>29.48</c:v>
                </c:pt>
                <c:pt idx="3">
                  <c:v>74.53</c:v>
                </c:pt>
                <c:pt idx="4">
                  <c:v>81.099999999999994</c:v>
                </c:pt>
                <c:pt idx="5">
                  <c:v>308.61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4"/>
          <c:tx>
            <c:strRef>
              <c:f>财务分析!$G$30</c:f>
              <c:strCache>
                <c:ptCount val="1"/>
                <c:pt idx="0">
                  <c:v>穿戴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财务分析!$G$33:$G$44</c:f>
              <c:numCache>
                <c:formatCode>0_ ;[Red]\-0\ </c:formatCode>
                <c:ptCount val="12"/>
                <c:pt idx="0">
                  <c:v>0</c:v>
                </c:pt>
                <c:pt idx="1">
                  <c:v>30</c:v>
                </c:pt>
                <c:pt idx="2">
                  <c:v>9.9</c:v>
                </c:pt>
                <c:pt idx="3">
                  <c:v>653.79999999999995</c:v>
                </c:pt>
                <c:pt idx="4">
                  <c:v>376.9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5"/>
          <c:tx>
            <c:strRef>
              <c:f>财务分析!$M$30</c:f>
              <c:strCache>
                <c:ptCount val="1"/>
                <c:pt idx="0">
                  <c:v>其他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财务分析!$M$33:$M$44</c:f>
              <c:numCache>
                <c:formatCode>0_ ;[Red]\-0\ </c:formatCode>
                <c:ptCount val="12"/>
                <c:pt idx="0">
                  <c:v>652.79999999999995</c:v>
                </c:pt>
                <c:pt idx="1">
                  <c:v>205.36</c:v>
                </c:pt>
                <c:pt idx="2">
                  <c:v>188.2</c:v>
                </c:pt>
                <c:pt idx="3">
                  <c:v>270.59999999999997</c:v>
                </c:pt>
                <c:pt idx="4">
                  <c:v>199.5</c:v>
                </c:pt>
                <c:pt idx="5">
                  <c:v>826.09999999999991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6"/>
          <c:tx>
            <c:strRef>
              <c:f>财务分析!$H$30</c:f>
              <c:strCache>
                <c:ptCount val="1"/>
                <c:pt idx="0">
                  <c:v>腐败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财务分析!$H$33:$H$44</c:f>
              <c:numCache>
                <c:formatCode>0_ ;[Red]\-0\ </c:formatCode>
                <c:ptCount val="12"/>
                <c:pt idx="0">
                  <c:v>106</c:v>
                </c:pt>
                <c:pt idx="1">
                  <c:v>391</c:v>
                </c:pt>
                <c:pt idx="2">
                  <c:v>900</c:v>
                </c:pt>
                <c:pt idx="3">
                  <c:v>0</c:v>
                </c:pt>
                <c:pt idx="4">
                  <c:v>278</c:v>
                </c:pt>
                <c:pt idx="5">
                  <c:v>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7"/>
          <c:tx>
            <c:strRef>
              <c:f>财务分析!$K$30</c:f>
              <c:strCache>
                <c:ptCount val="1"/>
                <c:pt idx="0">
                  <c:v>学习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财务分析!$K$33:$K$44</c:f>
              <c:numCache>
                <c:formatCode>0_ ;[Red]\-0\ </c:formatCode>
                <c:ptCount val="12"/>
                <c:pt idx="0">
                  <c:v>0</c:v>
                </c:pt>
                <c:pt idx="1">
                  <c:v>1199</c:v>
                </c:pt>
                <c:pt idx="2">
                  <c:v>9800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889912"/>
        <c:axId val="650988560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21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5228</xdr:colOff>
      <xdr:row>34</xdr:row>
      <xdr:rowOff>12700</xdr:rowOff>
    </xdr:from>
    <xdr:to>
      <xdr:col>25</xdr:col>
      <xdr:colOff>158750</xdr:colOff>
      <xdr:row>46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12701</xdr:colOff>
      <xdr:row>17</xdr:row>
      <xdr:rowOff>38100</xdr:rowOff>
    </xdr:from>
    <xdr:to>
      <xdr:col>25</xdr:col>
      <xdr:colOff>146051</xdr:colOff>
      <xdr:row>33</xdr:row>
      <xdr:rowOff>189011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6F7125A-9B80-4CC1-838F-53015BC42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12700</xdr:colOff>
      <xdr:row>0</xdr:row>
      <xdr:rowOff>0</xdr:rowOff>
    </xdr:from>
    <xdr:to>
      <xdr:col>25</xdr:col>
      <xdr:colOff>146050</xdr:colOff>
      <xdr:row>17</xdr:row>
      <xdr:rowOff>25400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0"/>
  </sheetPr>
  <dimension ref="A1:L145"/>
  <sheetViews>
    <sheetView zoomScaleNormal="100" workbookViewId="0">
      <selection activeCell="A18" sqref="A18:E18"/>
    </sheetView>
  </sheetViews>
  <sheetFormatPr defaultRowHeight="14" x14ac:dyDescent="0.3"/>
  <cols>
    <col min="1" max="1" width="5.6640625" style="12" customWidth="1"/>
    <col min="2" max="2" width="4.58203125" style="12" customWidth="1"/>
    <col min="3" max="3" width="15.33203125" style="12" customWidth="1"/>
    <col min="4" max="4" width="33.08203125" style="12" customWidth="1"/>
    <col min="5" max="5" width="37.58203125" style="13" customWidth="1"/>
    <col min="6" max="9" width="9.9140625" customWidth="1"/>
    <col min="10" max="10" width="6.1640625" customWidth="1"/>
    <col min="11" max="11" width="6.83203125" style="11" customWidth="1"/>
    <col min="12" max="12" width="4.83203125" style="11" customWidth="1"/>
  </cols>
  <sheetData>
    <row r="1" spans="1:12" s="36" customFormat="1" ht="19.5" customHeight="1" thickTop="1" x14ac:dyDescent="0.4">
      <c r="A1" s="14" t="s">
        <v>39</v>
      </c>
      <c r="B1" s="14" t="s">
        <v>23</v>
      </c>
      <c r="C1" s="14" t="s">
        <v>40</v>
      </c>
      <c r="D1" s="14" t="s">
        <v>41</v>
      </c>
      <c r="E1" s="15" t="s">
        <v>42</v>
      </c>
      <c r="F1" s="119" t="s">
        <v>45</v>
      </c>
      <c r="G1" s="120"/>
      <c r="H1" s="120"/>
      <c r="I1" s="120"/>
      <c r="J1" s="120"/>
      <c r="K1" s="120"/>
      <c r="L1" s="120"/>
    </row>
    <row r="2" spans="1:12" ht="14" customHeight="1" x14ac:dyDescent="0.3">
      <c r="A2" s="78">
        <v>2017</v>
      </c>
      <c r="B2" s="78">
        <v>23</v>
      </c>
      <c r="C2" s="78" t="s">
        <v>71</v>
      </c>
      <c r="D2" s="78" t="s">
        <v>20</v>
      </c>
      <c r="E2" s="79" t="s">
        <v>21</v>
      </c>
      <c r="F2" s="107" t="s">
        <v>57</v>
      </c>
      <c r="G2" s="108"/>
      <c r="H2" s="108"/>
      <c r="I2" s="108"/>
      <c r="J2" s="109"/>
      <c r="K2" s="35" t="s">
        <v>69</v>
      </c>
      <c r="L2" s="64" t="s">
        <v>114</v>
      </c>
    </row>
    <row r="3" spans="1:12" ht="14" customHeight="1" x14ac:dyDescent="0.3">
      <c r="A3" s="78">
        <v>2018</v>
      </c>
      <c r="B3" s="78">
        <v>24</v>
      </c>
      <c r="C3" s="78" t="s">
        <v>70</v>
      </c>
      <c r="D3" s="78" t="s">
        <v>70</v>
      </c>
      <c r="E3" s="79" t="s">
        <v>111</v>
      </c>
      <c r="F3" s="95" t="s">
        <v>107</v>
      </c>
      <c r="G3" s="96"/>
      <c r="H3" s="96"/>
      <c r="I3" s="96"/>
      <c r="J3" s="97"/>
      <c r="K3" s="30"/>
      <c r="L3" s="30"/>
    </row>
    <row r="4" spans="1:12" ht="14" customHeight="1" x14ac:dyDescent="0.3">
      <c r="A4" s="33">
        <v>2019</v>
      </c>
      <c r="B4" s="33">
        <v>25</v>
      </c>
      <c r="C4" s="33" t="s">
        <v>19</v>
      </c>
      <c r="D4" s="33" t="s">
        <v>19</v>
      </c>
      <c r="E4" s="34" t="s">
        <v>128</v>
      </c>
      <c r="F4" s="98" t="s">
        <v>67</v>
      </c>
      <c r="G4" s="99"/>
      <c r="H4" s="99"/>
      <c r="I4" s="99"/>
      <c r="J4" s="100"/>
      <c r="K4" s="80">
        <v>8.6</v>
      </c>
      <c r="L4" s="80" t="s">
        <v>68</v>
      </c>
    </row>
    <row r="5" spans="1:12" ht="14" customHeight="1" x14ac:dyDescent="0.3">
      <c r="A5" s="78">
        <v>2020</v>
      </c>
      <c r="B5" s="78">
        <v>26</v>
      </c>
      <c r="C5" s="78" t="s">
        <v>19</v>
      </c>
      <c r="D5" s="78" t="s">
        <v>19</v>
      </c>
      <c r="E5" s="78"/>
      <c r="F5" s="98" t="s">
        <v>66</v>
      </c>
      <c r="G5" s="99"/>
      <c r="H5" s="99"/>
      <c r="I5" s="99"/>
      <c r="J5" s="100"/>
      <c r="K5" s="80">
        <v>8.8000000000000007</v>
      </c>
      <c r="L5" s="80" t="s">
        <v>68</v>
      </c>
    </row>
    <row r="6" spans="1:12" ht="14" customHeight="1" x14ac:dyDescent="0.3">
      <c r="A6" s="78">
        <v>2021</v>
      </c>
      <c r="B6" s="78">
        <v>27</v>
      </c>
      <c r="C6" s="78"/>
      <c r="D6" s="78"/>
      <c r="E6" s="34"/>
      <c r="F6" s="95" t="s">
        <v>52</v>
      </c>
      <c r="G6" s="96"/>
      <c r="H6" s="96"/>
      <c r="I6" s="96"/>
      <c r="J6" s="97"/>
      <c r="K6" s="30"/>
      <c r="L6" s="30"/>
    </row>
    <row r="7" spans="1:12" ht="14" customHeight="1" x14ac:dyDescent="0.3">
      <c r="A7" s="78">
        <v>2022</v>
      </c>
      <c r="B7" s="78">
        <v>28</v>
      </c>
      <c r="C7" s="33"/>
      <c r="D7" s="33"/>
      <c r="E7" s="34"/>
      <c r="F7" s="101" t="s">
        <v>54</v>
      </c>
      <c r="G7" s="102"/>
      <c r="H7" s="102"/>
      <c r="I7" s="102"/>
      <c r="J7" s="103"/>
      <c r="K7" s="30">
        <v>8.5</v>
      </c>
      <c r="L7" s="30"/>
    </row>
    <row r="8" spans="1:12" ht="14" customHeight="1" x14ac:dyDescent="0.3">
      <c r="A8" s="78">
        <v>2023</v>
      </c>
      <c r="B8" s="78">
        <v>29</v>
      </c>
      <c r="C8" s="33"/>
      <c r="D8" s="33"/>
      <c r="E8" s="34"/>
      <c r="F8" s="101" t="s">
        <v>55</v>
      </c>
      <c r="G8" s="102"/>
      <c r="H8" s="102"/>
      <c r="I8" s="102"/>
      <c r="J8" s="103"/>
      <c r="K8" s="30"/>
      <c r="L8" s="30"/>
    </row>
    <row r="9" spans="1:12" ht="14.5" customHeight="1" thickBot="1" x14ac:dyDescent="0.35">
      <c r="A9" s="78">
        <v>2024</v>
      </c>
      <c r="B9" s="78">
        <v>30</v>
      </c>
      <c r="C9" s="89" t="s">
        <v>44</v>
      </c>
      <c r="D9" s="89"/>
      <c r="E9" s="90"/>
      <c r="F9" s="98" t="s">
        <v>56</v>
      </c>
      <c r="G9" s="99"/>
      <c r="H9" s="99"/>
      <c r="I9" s="99"/>
      <c r="J9" s="100"/>
      <c r="K9" s="80">
        <v>9.1999999999999993</v>
      </c>
      <c r="L9" s="80" t="s">
        <v>68</v>
      </c>
    </row>
    <row r="10" spans="1:12" ht="18.5" thickTop="1" thickBot="1" x14ac:dyDescent="0.4">
      <c r="A10" s="115" t="s">
        <v>22</v>
      </c>
      <c r="B10" s="115"/>
      <c r="C10" s="115"/>
      <c r="D10" s="115"/>
      <c r="E10" s="116"/>
      <c r="F10" s="95" t="s">
        <v>53</v>
      </c>
      <c r="G10" s="96"/>
      <c r="H10" s="96"/>
      <c r="I10" s="96"/>
      <c r="J10" s="97"/>
      <c r="K10" s="30"/>
      <c r="L10" s="30"/>
    </row>
    <row r="11" spans="1:12" ht="14.5" customHeight="1" thickTop="1" thickBot="1" x14ac:dyDescent="0.35">
      <c r="A11" s="93" t="s">
        <v>59</v>
      </c>
      <c r="B11" s="93"/>
      <c r="C11" s="93"/>
      <c r="D11" s="93"/>
      <c r="E11" s="94"/>
      <c r="F11" s="98" t="s">
        <v>60</v>
      </c>
      <c r="G11" s="99"/>
      <c r="H11" s="99"/>
      <c r="I11" s="99"/>
      <c r="J11" s="100"/>
      <c r="K11" s="80">
        <v>7.4</v>
      </c>
      <c r="L11" s="80" t="s">
        <v>68</v>
      </c>
    </row>
    <row r="12" spans="1:12" ht="15" customHeight="1" thickTop="1" thickBot="1" x14ac:dyDescent="0.35">
      <c r="A12" s="91"/>
      <c r="B12" s="91"/>
      <c r="C12" s="91"/>
      <c r="D12" s="91"/>
      <c r="E12" s="92"/>
      <c r="F12" s="104"/>
      <c r="G12" s="105"/>
      <c r="H12" s="105"/>
      <c r="I12" s="105"/>
      <c r="J12" s="106"/>
      <c r="K12" s="30"/>
      <c r="L12" s="30"/>
    </row>
    <row r="13" spans="1:12" ht="15" customHeight="1" thickTop="1" thickBot="1" x14ac:dyDescent="0.35">
      <c r="A13" s="91"/>
      <c r="B13" s="91"/>
      <c r="C13" s="91"/>
      <c r="D13" s="91"/>
      <c r="E13" s="92"/>
      <c r="F13" s="95" t="s">
        <v>87</v>
      </c>
      <c r="G13" s="96"/>
      <c r="H13" s="96"/>
      <c r="I13" s="96"/>
      <c r="J13" s="97"/>
      <c r="K13" s="30"/>
      <c r="L13" s="30"/>
    </row>
    <row r="14" spans="1:12" ht="15" customHeight="1" thickTop="1" thickBot="1" x14ac:dyDescent="0.35">
      <c r="A14" s="117"/>
      <c r="B14" s="117"/>
      <c r="C14" s="117"/>
      <c r="D14" s="117"/>
      <c r="E14" s="118"/>
      <c r="F14" s="95" t="s">
        <v>88</v>
      </c>
      <c r="G14" s="96"/>
      <c r="H14" s="96"/>
      <c r="I14" s="96"/>
      <c r="J14" s="97"/>
      <c r="K14" s="30"/>
      <c r="L14" s="30"/>
    </row>
    <row r="15" spans="1:12" ht="15" customHeight="1" thickTop="1" thickBot="1" x14ac:dyDescent="0.35">
      <c r="A15" s="110"/>
      <c r="B15" s="110"/>
      <c r="C15" s="110"/>
      <c r="D15" s="110"/>
      <c r="E15" s="111"/>
      <c r="F15" s="112" t="s">
        <v>102</v>
      </c>
      <c r="G15" s="113"/>
      <c r="H15" s="113"/>
      <c r="I15" s="113"/>
      <c r="J15" s="114"/>
      <c r="K15" s="30">
        <v>7.6</v>
      </c>
      <c r="L15" s="30"/>
    </row>
    <row r="16" spans="1:12" ht="15" customHeight="1" thickTop="1" thickBot="1" x14ac:dyDescent="0.35">
      <c r="A16" s="93"/>
      <c r="B16" s="93"/>
      <c r="C16" s="93"/>
      <c r="D16" s="93"/>
      <c r="E16" s="94"/>
      <c r="F16" s="112" t="s">
        <v>73</v>
      </c>
      <c r="G16" s="113"/>
      <c r="H16" s="113"/>
      <c r="I16" s="113"/>
      <c r="J16" s="114"/>
      <c r="K16" s="30">
        <v>7.7</v>
      </c>
      <c r="L16" s="30"/>
    </row>
    <row r="17" spans="1:12" ht="15" customHeight="1" thickTop="1" thickBot="1" x14ac:dyDescent="0.35">
      <c r="A17" s="91"/>
      <c r="B17" s="91"/>
      <c r="C17" s="91"/>
      <c r="D17" s="91"/>
      <c r="E17" s="92"/>
      <c r="F17" s="98" t="s">
        <v>74</v>
      </c>
      <c r="G17" s="99"/>
      <c r="H17" s="99"/>
      <c r="I17" s="99"/>
      <c r="J17" s="100"/>
      <c r="K17" s="80">
        <v>7.9</v>
      </c>
      <c r="L17" s="80" t="s">
        <v>75</v>
      </c>
    </row>
    <row r="18" spans="1:12" ht="15" customHeight="1" thickTop="1" thickBot="1" x14ac:dyDescent="0.35">
      <c r="A18" s="91"/>
      <c r="B18" s="91"/>
      <c r="C18" s="91"/>
      <c r="D18" s="91"/>
      <c r="E18" s="92"/>
      <c r="F18" s="101" t="s">
        <v>76</v>
      </c>
      <c r="G18" s="102"/>
      <c r="H18" s="102"/>
      <c r="I18" s="102"/>
      <c r="J18" s="103"/>
      <c r="K18" s="30">
        <v>7.5</v>
      </c>
      <c r="L18" s="30"/>
    </row>
    <row r="19" spans="1:12" ht="15" customHeight="1" thickTop="1" thickBot="1" x14ac:dyDescent="0.35">
      <c r="A19" s="91"/>
      <c r="B19" s="91"/>
      <c r="C19" s="91"/>
      <c r="D19" s="91"/>
      <c r="E19" s="92"/>
      <c r="F19" s="101" t="s">
        <v>77</v>
      </c>
      <c r="G19" s="102"/>
      <c r="H19" s="102"/>
      <c r="I19" s="102"/>
      <c r="J19" s="103"/>
      <c r="K19" s="30">
        <v>7.3</v>
      </c>
      <c r="L19" s="30"/>
    </row>
    <row r="20" spans="1:12" ht="15" customHeight="1" thickTop="1" thickBot="1" x14ac:dyDescent="0.35">
      <c r="A20" s="93"/>
      <c r="B20" s="93"/>
      <c r="C20" s="93"/>
      <c r="D20" s="93"/>
      <c r="E20" s="94"/>
      <c r="F20" s="95" t="s">
        <v>89</v>
      </c>
      <c r="G20" s="96"/>
      <c r="H20" s="96"/>
      <c r="I20" s="96"/>
      <c r="J20" s="97"/>
      <c r="K20" s="30"/>
      <c r="L20" s="30"/>
    </row>
    <row r="21" spans="1:12" ht="15" customHeight="1" thickTop="1" thickBot="1" x14ac:dyDescent="0.35">
      <c r="A21" s="93"/>
      <c r="B21" s="93"/>
      <c r="C21" s="93"/>
      <c r="D21" s="93"/>
      <c r="E21" s="94"/>
      <c r="F21" s="98" t="s">
        <v>78</v>
      </c>
      <c r="G21" s="99"/>
      <c r="H21" s="99"/>
      <c r="I21" s="99"/>
      <c r="J21" s="100"/>
      <c r="K21" s="80">
        <v>7.6</v>
      </c>
      <c r="L21" s="80" t="s">
        <v>68</v>
      </c>
    </row>
    <row r="22" spans="1:12" ht="15" customHeight="1" thickTop="1" thickBot="1" x14ac:dyDescent="0.35">
      <c r="A22" s="91"/>
      <c r="B22" s="91"/>
      <c r="C22" s="91"/>
      <c r="D22" s="91"/>
      <c r="E22" s="92"/>
      <c r="F22" s="98" t="s">
        <v>79</v>
      </c>
      <c r="G22" s="99"/>
      <c r="H22" s="99"/>
      <c r="I22" s="99"/>
      <c r="J22" s="100"/>
      <c r="K22" s="80" t="s">
        <v>103</v>
      </c>
      <c r="L22" s="80" t="s">
        <v>113</v>
      </c>
    </row>
    <row r="23" spans="1:12" ht="15" customHeight="1" thickTop="1" thickBot="1" x14ac:dyDescent="0.35">
      <c r="A23" s="91"/>
      <c r="B23" s="91"/>
      <c r="C23" s="91"/>
      <c r="D23" s="91"/>
      <c r="E23" s="92"/>
      <c r="F23" s="101" t="s">
        <v>80</v>
      </c>
      <c r="G23" s="102"/>
      <c r="H23" s="102"/>
      <c r="I23" s="102"/>
      <c r="J23" s="103"/>
      <c r="K23" s="30">
        <v>7.3</v>
      </c>
      <c r="L23" s="30"/>
    </row>
    <row r="24" spans="1:12" ht="15" customHeight="1" thickTop="1" thickBot="1" x14ac:dyDescent="0.35">
      <c r="A24" s="91"/>
      <c r="B24" s="91"/>
      <c r="C24" s="91"/>
      <c r="D24" s="91"/>
      <c r="E24" s="92"/>
      <c r="F24" s="95" t="s">
        <v>90</v>
      </c>
      <c r="G24" s="96"/>
      <c r="H24" s="96"/>
      <c r="I24" s="96"/>
      <c r="J24" s="97"/>
      <c r="K24" s="30"/>
      <c r="L24" s="30"/>
    </row>
    <row r="25" spans="1:12" ht="15" customHeight="1" thickTop="1" thickBot="1" x14ac:dyDescent="0.35">
      <c r="A25" s="91"/>
      <c r="B25" s="91"/>
      <c r="C25" s="91"/>
      <c r="D25" s="91"/>
      <c r="E25" s="92"/>
      <c r="F25" s="101" t="s">
        <v>104</v>
      </c>
      <c r="G25" s="102"/>
      <c r="H25" s="102"/>
      <c r="I25" s="102"/>
      <c r="J25" s="103"/>
      <c r="K25" s="30">
        <v>7.8</v>
      </c>
      <c r="L25" s="30"/>
    </row>
    <row r="26" spans="1:12" ht="15" customHeight="1" thickTop="1" thickBot="1" x14ac:dyDescent="0.35">
      <c r="A26" s="91"/>
      <c r="B26" s="91"/>
      <c r="C26" s="91"/>
      <c r="D26" s="91"/>
      <c r="E26" s="92"/>
      <c r="F26" s="112" t="s">
        <v>105</v>
      </c>
      <c r="G26" s="113"/>
      <c r="H26" s="113"/>
      <c r="I26" s="113"/>
      <c r="J26" s="114"/>
      <c r="K26" s="30">
        <v>7.1</v>
      </c>
      <c r="L26" s="30"/>
    </row>
    <row r="27" spans="1:12" ht="15" customHeight="1" thickTop="1" thickBot="1" x14ac:dyDescent="0.35">
      <c r="A27" s="91"/>
      <c r="B27" s="91"/>
      <c r="C27" s="91"/>
      <c r="D27" s="91"/>
      <c r="E27" s="92"/>
      <c r="F27" s="101" t="s">
        <v>81</v>
      </c>
      <c r="G27" s="102"/>
      <c r="H27" s="102"/>
      <c r="I27" s="102"/>
      <c r="J27" s="103"/>
      <c r="K27" s="30">
        <v>7.5</v>
      </c>
      <c r="L27" s="30"/>
    </row>
    <row r="28" spans="1:12" ht="15" customHeight="1" thickTop="1" thickBot="1" x14ac:dyDescent="0.35">
      <c r="A28" s="91"/>
      <c r="B28" s="91"/>
      <c r="C28" s="91"/>
      <c r="D28" s="91"/>
      <c r="E28" s="92"/>
      <c r="F28" s="101" t="s">
        <v>108</v>
      </c>
      <c r="G28" s="102"/>
      <c r="H28" s="102"/>
      <c r="I28" s="102"/>
      <c r="J28" s="103"/>
      <c r="K28" s="30">
        <v>8.1</v>
      </c>
      <c r="L28" s="30"/>
    </row>
    <row r="29" spans="1:12" ht="15" customHeight="1" thickTop="1" thickBot="1" x14ac:dyDescent="0.35">
      <c r="A29" s="91"/>
      <c r="B29" s="91"/>
      <c r="C29" s="91"/>
      <c r="D29" s="91"/>
      <c r="E29" s="92"/>
      <c r="F29" s="95" t="s">
        <v>91</v>
      </c>
      <c r="G29" s="96"/>
      <c r="H29" s="96"/>
      <c r="I29" s="96"/>
      <c r="J29" s="97"/>
      <c r="K29" s="30"/>
      <c r="L29" s="30"/>
    </row>
    <row r="30" spans="1:12" ht="15" customHeight="1" thickTop="1" thickBot="1" x14ac:dyDescent="0.35">
      <c r="A30" s="91"/>
      <c r="B30" s="91"/>
      <c r="C30" s="91"/>
      <c r="D30" s="91"/>
      <c r="E30" s="92"/>
      <c r="F30" s="98" t="s">
        <v>82</v>
      </c>
      <c r="G30" s="99"/>
      <c r="H30" s="99"/>
      <c r="I30" s="99"/>
      <c r="J30" s="100"/>
      <c r="K30" s="77">
        <v>8.4</v>
      </c>
      <c r="L30" s="77" t="s">
        <v>75</v>
      </c>
    </row>
    <row r="31" spans="1:12" ht="15" customHeight="1" thickTop="1" thickBot="1" x14ac:dyDescent="0.35">
      <c r="A31" s="91"/>
      <c r="B31" s="91"/>
      <c r="C31" s="91"/>
      <c r="D31" s="91"/>
      <c r="E31" s="92"/>
      <c r="F31" s="98" t="s">
        <v>83</v>
      </c>
      <c r="G31" s="99"/>
      <c r="H31" s="99"/>
      <c r="I31" s="99"/>
      <c r="J31" s="100"/>
      <c r="K31" s="77">
        <v>8.5</v>
      </c>
      <c r="L31" s="77" t="s">
        <v>75</v>
      </c>
    </row>
    <row r="32" spans="1:12" ht="15" customHeight="1" thickTop="1" thickBot="1" x14ac:dyDescent="0.35">
      <c r="A32" s="91"/>
      <c r="B32" s="91"/>
      <c r="C32" s="91"/>
      <c r="D32" s="91"/>
      <c r="E32" s="92"/>
      <c r="F32" s="98" t="s">
        <v>85</v>
      </c>
      <c r="G32" s="99"/>
      <c r="H32" s="99"/>
      <c r="I32" s="99"/>
      <c r="J32" s="100"/>
      <c r="K32" s="77">
        <v>8.4</v>
      </c>
      <c r="L32" s="31"/>
    </row>
    <row r="33" spans="1:12" ht="15" customHeight="1" thickTop="1" thickBot="1" x14ac:dyDescent="0.35">
      <c r="A33" s="91"/>
      <c r="B33" s="91"/>
      <c r="C33" s="91"/>
      <c r="D33" s="91"/>
      <c r="E33" s="92"/>
      <c r="F33" s="101" t="s">
        <v>84</v>
      </c>
      <c r="G33" s="102"/>
      <c r="H33" s="102"/>
      <c r="I33" s="102"/>
      <c r="J33" s="103"/>
      <c r="K33" s="31" t="s">
        <v>106</v>
      </c>
      <c r="L33" s="31"/>
    </row>
    <row r="34" spans="1:12" ht="15" customHeight="1" thickTop="1" thickBot="1" x14ac:dyDescent="0.35">
      <c r="A34" s="91"/>
      <c r="B34" s="91"/>
      <c r="C34" s="91"/>
      <c r="D34" s="91"/>
      <c r="E34" s="92"/>
      <c r="F34" s="101" t="s">
        <v>86</v>
      </c>
      <c r="G34" s="102"/>
      <c r="H34" s="102"/>
      <c r="I34" s="102"/>
      <c r="J34" s="103"/>
      <c r="K34" s="31">
        <v>7.5</v>
      </c>
      <c r="L34" s="31"/>
    </row>
    <row r="35" spans="1:12" ht="15" thickTop="1" thickBot="1" x14ac:dyDescent="0.35">
      <c r="A35" s="91"/>
      <c r="B35" s="91"/>
      <c r="C35" s="91"/>
      <c r="D35" s="91"/>
      <c r="E35" s="92"/>
      <c r="F35" s="123" t="s">
        <v>92</v>
      </c>
      <c r="G35" s="99"/>
      <c r="H35" s="99"/>
      <c r="I35" s="99"/>
      <c r="J35" s="100"/>
      <c r="K35" s="77">
        <v>8.5</v>
      </c>
      <c r="L35" s="31"/>
    </row>
    <row r="36" spans="1:12" ht="15" thickTop="1" thickBot="1" x14ac:dyDescent="0.35">
      <c r="A36" s="91"/>
      <c r="B36" s="91"/>
      <c r="C36" s="91"/>
      <c r="D36" s="91"/>
      <c r="E36" s="92"/>
      <c r="F36" s="112" t="s">
        <v>93</v>
      </c>
      <c r="G36" s="113"/>
      <c r="H36" s="113"/>
      <c r="I36" s="113"/>
      <c r="J36" s="114"/>
      <c r="K36" s="31">
        <v>8</v>
      </c>
      <c r="L36" s="31"/>
    </row>
    <row r="37" spans="1:12" ht="15" thickTop="1" thickBot="1" x14ac:dyDescent="0.35">
      <c r="A37" s="91"/>
      <c r="B37" s="91"/>
      <c r="C37" s="91"/>
      <c r="D37" s="91"/>
      <c r="E37" s="92"/>
      <c r="F37" s="98" t="s">
        <v>94</v>
      </c>
      <c r="G37" s="99"/>
      <c r="H37" s="99"/>
      <c r="I37" s="99"/>
      <c r="J37" s="100"/>
      <c r="K37" s="77">
        <v>8.1</v>
      </c>
      <c r="L37" s="31"/>
    </row>
    <row r="38" spans="1:12" ht="15" thickTop="1" thickBot="1" x14ac:dyDescent="0.35">
      <c r="A38" s="91"/>
      <c r="B38" s="91"/>
      <c r="C38" s="91"/>
      <c r="D38" s="91"/>
      <c r="E38" s="92"/>
      <c r="F38" s="101" t="s">
        <v>95</v>
      </c>
      <c r="G38" s="102"/>
      <c r="H38" s="102"/>
      <c r="I38" s="102"/>
      <c r="J38" s="103"/>
      <c r="K38" s="31"/>
      <c r="L38" s="31"/>
    </row>
    <row r="39" spans="1:12" ht="15" thickTop="1" thickBot="1" x14ac:dyDescent="0.35">
      <c r="A39" s="91"/>
      <c r="B39" s="91"/>
      <c r="C39" s="91"/>
      <c r="D39" s="91"/>
      <c r="E39" s="92"/>
      <c r="F39" s="95" t="s">
        <v>96</v>
      </c>
      <c r="G39" s="96"/>
      <c r="H39" s="96"/>
      <c r="I39" s="96"/>
      <c r="J39" s="97"/>
      <c r="K39" s="31"/>
      <c r="L39" s="31"/>
    </row>
    <row r="40" spans="1:12" ht="15" thickTop="1" thickBot="1" x14ac:dyDescent="0.35">
      <c r="A40" s="91"/>
      <c r="B40" s="91"/>
      <c r="C40" s="91"/>
      <c r="D40" s="91"/>
      <c r="E40" s="92"/>
      <c r="F40" s="101" t="s">
        <v>98</v>
      </c>
      <c r="G40" s="102"/>
      <c r="H40" s="102"/>
      <c r="I40" s="102"/>
      <c r="J40" s="103"/>
      <c r="K40" s="31">
        <v>8.4</v>
      </c>
      <c r="L40" s="31"/>
    </row>
    <row r="41" spans="1:12" ht="15" thickTop="1" thickBot="1" x14ac:dyDescent="0.35">
      <c r="A41" s="91"/>
      <c r="B41" s="91"/>
      <c r="C41" s="91"/>
      <c r="D41" s="91"/>
      <c r="E41" s="92"/>
      <c r="F41" s="101" t="s">
        <v>97</v>
      </c>
      <c r="G41" s="102"/>
      <c r="H41" s="102"/>
      <c r="I41" s="102"/>
      <c r="J41" s="103"/>
      <c r="K41" s="31">
        <v>7.6</v>
      </c>
      <c r="L41" s="31"/>
    </row>
    <row r="42" spans="1:12" ht="15" thickTop="1" thickBot="1" x14ac:dyDescent="0.35">
      <c r="A42" s="91"/>
      <c r="B42" s="91"/>
      <c r="C42" s="91"/>
      <c r="D42" s="91"/>
      <c r="E42" s="92"/>
      <c r="F42" s="101" t="s">
        <v>99</v>
      </c>
      <c r="G42" s="102"/>
      <c r="H42" s="102"/>
      <c r="I42" s="102"/>
      <c r="J42" s="103"/>
      <c r="K42" s="31">
        <v>9.1</v>
      </c>
      <c r="L42" s="31"/>
    </row>
    <row r="43" spans="1:12" ht="15" thickTop="1" thickBot="1" x14ac:dyDescent="0.35">
      <c r="A43" s="91"/>
      <c r="B43" s="91"/>
      <c r="C43" s="91"/>
      <c r="D43" s="91"/>
      <c r="E43" s="92"/>
      <c r="F43" s="101" t="s">
        <v>100</v>
      </c>
      <c r="G43" s="102"/>
      <c r="H43" s="102"/>
      <c r="I43" s="102"/>
      <c r="J43" s="103"/>
      <c r="K43" s="31">
        <v>8.4</v>
      </c>
      <c r="L43" s="31"/>
    </row>
    <row r="44" spans="1:12" ht="15" thickTop="1" thickBot="1" x14ac:dyDescent="0.35">
      <c r="A44" s="91"/>
      <c r="B44" s="91"/>
      <c r="C44" s="91"/>
      <c r="D44" s="91"/>
      <c r="E44" s="92"/>
      <c r="F44" s="101" t="s">
        <v>101</v>
      </c>
      <c r="G44" s="102"/>
      <c r="H44" s="102"/>
      <c r="I44" s="102"/>
      <c r="J44" s="103"/>
      <c r="K44" s="31">
        <v>8.5</v>
      </c>
      <c r="L44" s="31"/>
    </row>
    <row r="45" spans="1:12" ht="15" thickTop="1" thickBot="1" x14ac:dyDescent="0.35">
      <c r="A45" s="91"/>
      <c r="B45" s="91"/>
      <c r="C45" s="91"/>
      <c r="D45" s="91"/>
      <c r="E45" s="92"/>
      <c r="F45" s="101"/>
      <c r="G45" s="102"/>
      <c r="H45" s="102"/>
      <c r="I45" s="102"/>
      <c r="J45" s="103"/>
      <c r="K45" s="31"/>
      <c r="L45" s="31"/>
    </row>
    <row r="46" spans="1:12" ht="15" thickTop="1" thickBot="1" x14ac:dyDescent="0.35">
      <c r="A46" s="91"/>
      <c r="B46" s="91"/>
      <c r="C46" s="91"/>
      <c r="D46" s="91"/>
      <c r="E46" s="92"/>
      <c r="F46" s="101"/>
      <c r="G46" s="102"/>
      <c r="H46" s="102"/>
      <c r="I46" s="102"/>
      <c r="J46" s="103"/>
      <c r="K46" s="31"/>
      <c r="L46" s="31"/>
    </row>
    <row r="47" spans="1:12" ht="15" thickTop="1" thickBot="1" x14ac:dyDescent="0.35">
      <c r="A47" s="91"/>
      <c r="B47" s="91"/>
      <c r="C47" s="91"/>
      <c r="D47" s="91"/>
      <c r="E47" s="92"/>
      <c r="F47" s="101"/>
      <c r="G47" s="102"/>
      <c r="H47" s="102"/>
      <c r="I47" s="102"/>
      <c r="J47" s="103"/>
      <c r="K47" s="31"/>
      <c r="L47" s="31"/>
    </row>
    <row r="48" spans="1:12" ht="15" thickTop="1" thickBot="1" x14ac:dyDescent="0.35">
      <c r="A48" s="91"/>
      <c r="B48" s="91"/>
      <c r="C48" s="91"/>
      <c r="D48" s="91"/>
      <c r="E48" s="92"/>
      <c r="F48" s="101"/>
      <c r="G48" s="102"/>
      <c r="H48" s="102"/>
      <c r="I48" s="102"/>
      <c r="J48" s="103"/>
      <c r="K48" s="31"/>
      <c r="L48" s="31"/>
    </row>
    <row r="49" spans="1:12" ht="15" thickTop="1" thickBot="1" x14ac:dyDescent="0.35">
      <c r="A49" s="91"/>
      <c r="B49" s="91"/>
      <c r="C49" s="91"/>
      <c r="D49" s="91"/>
      <c r="E49" s="92"/>
      <c r="F49" s="101"/>
      <c r="G49" s="102"/>
      <c r="H49" s="102"/>
      <c r="I49" s="102"/>
      <c r="J49" s="103"/>
      <c r="K49" s="31"/>
      <c r="L49" s="31"/>
    </row>
    <row r="50" spans="1:12" ht="15" thickTop="1" thickBot="1" x14ac:dyDescent="0.35">
      <c r="A50" s="91"/>
      <c r="B50" s="91"/>
      <c r="C50" s="91"/>
      <c r="D50" s="91"/>
      <c r="E50" s="92"/>
      <c r="F50" s="101"/>
      <c r="G50" s="102"/>
      <c r="H50" s="102"/>
      <c r="I50" s="102"/>
      <c r="J50" s="103"/>
      <c r="K50" s="31"/>
      <c r="L50" s="31"/>
    </row>
    <row r="51" spans="1:12" ht="15" thickTop="1" thickBot="1" x14ac:dyDescent="0.35">
      <c r="A51" s="91"/>
      <c r="B51" s="91"/>
      <c r="C51" s="91"/>
      <c r="D51" s="91"/>
      <c r="E51" s="92"/>
      <c r="F51" s="101"/>
      <c r="G51" s="102"/>
      <c r="H51" s="102"/>
      <c r="I51" s="102"/>
      <c r="J51" s="103"/>
      <c r="K51" s="31"/>
      <c r="L51" s="31"/>
    </row>
    <row r="52" spans="1:12" ht="15" thickTop="1" thickBot="1" x14ac:dyDescent="0.35">
      <c r="A52" s="91"/>
      <c r="B52" s="91"/>
      <c r="C52" s="91"/>
      <c r="D52" s="91"/>
      <c r="E52" s="92"/>
      <c r="F52" s="101"/>
      <c r="G52" s="102"/>
      <c r="H52" s="102"/>
      <c r="I52" s="102"/>
      <c r="J52" s="103"/>
      <c r="K52" s="31"/>
      <c r="L52" s="31"/>
    </row>
    <row r="53" spans="1:12" ht="15" thickTop="1" thickBot="1" x14ac:dyDescent="0.35">
      <c r="A53" s="91"/>
      <c r="B53" s="91"/>
      <c r="C53" s="91"/>
      <c r="D53" s="91"/>
      <c r="E53" s="92"/>
      <c r="F53" s="101"/>
      <c r="G53" s="102"/>
      <c r="H53" s="102"/>
      <c r="I53" s="102"/>
      <c r="J53" s="103"/>
      <c r="K53" s="31"/>
      <c r="L53" s="31"/>
    </row>
    <row r="54" spans="1:12" ht="15" thickTop="1" thickBot="1" x14ac:dyDescent="0.35">
      <c r="A54" s="91"/>
      <c r="B54" s="91"/>
      <c r="C54" s="91"/>
      <c r="D54" s="91"/>
      <c r="E54" s="92"/>
      <c r="F54" s="101"/>
      <c r="G54" s="102"/>
      <c r="H54" s="102"/>
      <c r="I54" s="102"/>
      <c r="J54" s="103"/>
      <c r="K54" s="31"/>
      <c r="L54" s="31"/>
    </row>
    <row r="55" spans="1:12" ht="15" thickTop="1" thickBot="1" x14ac:dyDescent="0.35">
      <c r="A55" s="91"/>
      <c r="B55" s="91"/>
      <c r="C55" s="91"/>
      <c r="D55" s="91"/>
      <c r="E55" s="92"/>
      <c r="F55" s="101"/>
      <c r="G55" s="102"/>
      <c r="H55" s="102"/>
      <c r="I55" s="102"/>
      <c r="J55" s="103"/>
      <c r="K55" s="31"/>
      <c r="L55" s="31"/>
    </row>
    <row r="56" spans="1:12" ht="15" thickTop="1" thickBot="1" x14ac:dyDescent="0.35">
      <c r="A56" s="91"/>
      <c r="B56" s="91"/>
      <c r="C56" s="91"/>
      <c r="D56" s="91"/>
      <c r="E56" s="92"/>
      <c r="F56" s="101"/>
      <c r="G56" s="102"/>
      <c r="H56" s="102"/>
      <c r="I56" s="102"/>
      <c r="J56" s="103"/>
      <c r="K56" s="31"/>
      <c r="L56" s="31"/>
    </row>
    <row r="57" spans="1:12" ht="15" thickTop="1" thickBot="1" x14ac:dyDescent="0.35">
      <c r="A57" s="91"/>
      <c r="B57" s="91"/>
      <c r="C57" s="91"/>
      <c r="D57" s="91"/>
      <c r="E57" s="92"/>
      <c r="F57" s="101"/>
      <c r="G57" s="102"/>
      <c r="H57" s="102"/>
      <c r="I57" s="102"/>
      <c r="J57" s="103"/>
      <c r="K57" s="31"/>
      <c r="L57" s="31"/>
    </row>
    <row r="58" spans="1:12" ht="15" thickTop="1" thickBot="1" x14ac:dyDescent="0.35">
      <c r="A58" s="91"/>
      <c r="B58" s="91"/>
      <c r="C58" s="91"/>
      <c r="D58" s="91"/>
      <c r="E58" s="92"/>
      <c r="F58" s="101"/>
      <c r="G58" s="102"/>
      <c r="H58" s="102"/>
      <c r="I58" s="102"/>
      <c r="J58" s="103"/>
      <c r="K58" s="31"/>
      <c r="L58" s="31"/>
    </row>
    <row r="59" spans="1:12" ht="15" thickTop="1" thickBot="1" x14ac:dyDescent="0.35">
      <c r="A59" s="91"/>
      <c r="B59" s="91"/>
      <c r="C59" s="91"/>
      <c r="D59" s="91"/>
      <c r="E59" s="92"/>
      <c r="F59" s="101"/>
      <c r="G59" s="102"/>
      <c r="H59" s="102"/>
      <c r="I59" s="102"/>
      <c r="J59" s="103"/>
      <c r="K59" s="31"/>
      <c r="L59" s="31"/>
    </row>
    <row r="60" spans="1:12" ht="15" thickTop="1" thickBot="1" x14ac:dyDescent="0.35">
      <c r="A60" s="91"/>
      <c r="B60" s="91"/>
      <c r="C60" s="91"/>
      <c r="D60" s="91"/>
      <c r="E60" s="92"/>
      <c r="F60" s="101"/>
      <c r="G60" s="102"/>
      <c r="H60" s="102"/>
      <c r="I60" s="102"/>
      <c r="J60" s="103"/>
      <c r="K60" s="31"/>
      <c r="L60" s="31"/>
    </row>
    <row r="61" spans="1:12" ht="15" thickTop="1" thickBot="1" x14ac:dyDescent="0.35">
      <c r="A61" s="91"/>
      <c r="B61" s="91"/>
      <c r="C61" s="91"/>
      <c r="D61" s="91"/>
      <c r="E61" s="92"/>
      <c r="F61" s="101"/>
      <c r="G61" s="102"/>
      <c r="H61" s="102"/>
      <c r="I61" s="102"/>
      <c r="J61" s="103"/>
      <c r="K61" s="31"/>
      <c r="L61" s="31"/>
    </row>
    <row r="62" spans="1:12" ht="15" thickTop="1" thickBot="1" x14ac:dyDescent="0.35">
      <c r="A62" s="91"/>
      <c r="B62" s="91"/>
      <c r="C62" s="91"/>
      <c r="D62" s="91"/>
      <c r="E62" s="92"/>
      <c r="F62" s="101"/>
      <c r="G62" s="102"/>
      <c r="H62" s="102"/>
      <c r="I62" s="102"/>
      <c r="J62" s="103"/>
      <c r="K62" s="31"/>
      <c r="L62" s="31"/>
    </row>
    <row r="63" spans="1:12" ht="15" thickTop="1" thickBot="1" x14ac:dyDescent="0.35">
      <c r="A63" s="91"/>
      <c r="B63" s="91"/>
      <c r="C63" s="91"/>
      <c r="D63" s="91"/>
      <c r="E63" s="92"/>
      <c r="F63" s="101"/>
      <c r="G63" s="102"/>
      <c r="H63" s="102"/>
      <c r="I63" s="102"/>
      <c r="J63" s="103"/>
      <c r="K63" s="31"/>
      <c r="L63" s="31"/>
    </row>
    <row r="64" spans="1:12" ht="15" thickTop="1" thickBot="1" x14ac:dyDescent="0.35">
      <c r="A64" s="91"/>
      <c r="B64" s="91"/>
      <c r="C64" s="91"/>
      <c r="D64" s="91"/>
      <c r="E64" s="92"/>
      <c r="F64" s="101"/>
      <c r="G64" s="102"/>
      <c r="H64" s="102"/>
      <c r="I64" s="102"/>
      <c r="J64" s="103"/>
      <c r="K64" s="31"/>
      <c r="L64" s="31"/>
    </row>
    <row r="65" spans="1:12" ht="15" thickTop="1" thickBot="1" x14ac:dyDescent="0.35">
      <c r="A65" s="91"/>
      <c r="B65" s="91"/>
      <c r="C65" s="91"/>
      <c r="D65" s="91"/>
      <c r="E65" s="92"/>
      <c r="F65" s="101"/>
      <c r="G65" s="102"/>
      <c r="H65" s="102"/>
      <c r="I65" s="102"/>
      <c r="J65" s="103"/>
      <c r="K65" s="31"/>
      <c r="L65" s="31"/>
    </row>
    <row r="66" spans="1:12" ht="15" thickTop="1" thickBot="1" x14ac:dyDescent="0.35">
      <c r="A66" s="91"/>
      <c r="B66" s="91"/>
      <c r="C66" s="91"/>
      <c r="D66" s="91"/>
      <c r="E66" s="92"/>
      <c r="F66" s="101"/>
      <c r="G66" s="102"/>
      <c r="H66" s="102"/>
      <c r="I66" s="102"/>
      <c r="J66" s="103"/>
      <c r="K66" s="31"/>
      <c r="L66" s="31"/>
    </row>
    <row r="67" spans="1:12" ht="15" thickTop="1" thickBot="1" x14ac:dyDescent="0.35">
      <c r="A67" s="91"/>
      <c r="B67" s="91"/>
      <c r="C67" s="91"/>
      <c r="D67" s="91"/>
      <c r="E67" s="92"/>
      <c r="F67" s="101"/>
      <c r="G67" s="102"/>
      <c r="H67" s="102"/>
      <c r="I67" s="102"/>
      <c r="J67" s="103"/>
      <c r="K67" s="31"/>
      <c r="L67" s="31"/>
    </row>
    <row r="68" spans="1:12" ht="15" thickTop="1" thickBot="1" x14ac:dyDescent="0.35">
      <c r="A68" s="91"/>
      <c r="B68" s="91"/>
      <c r="C68" s="91"/>
      <c r="D68" s="91"/>
      <c r="E68" s="92"/>
      <c r="F68" s="101"/>
      <c r="G68" s="102"/>
      <c r="H68" s="102"/>
      <c r="I68" s="102"/>
      <c r="J68" s="103"/>
      <c r="K68" s="31"/>
      <c r="L68" s="31"/>
    </row>
    <row r="69" spans="1:12" ht="15" thickTop="1" thickBot="1" x14ac:dyDescent="0.35">
      <c r="A69" s="91"/>
      <c r="B69" s="91"/>
      <c r="C69" s="91"/>
      <c r="D69" s="91"/>
      <c r="E69" s="92"/>
      <c r="F69" s="101"/>
      <c r="G69" s="102"/>
      <c r="H69" s="102"/>
      <c r="I69" s="102"/>
      <c r="J69" s="103"/>
      <c r="K69" s="31"/>
      <c r="L69" s="31"/>
    </row>
    <row r="70" spans="1:12" ht="15" thickTop="1" thickBot="1" x14ac:dyDescent="0.35">
      <c r="A70" s="91"/>
      <c r="B70" s="91"/>
      <c r="C70" s="91"/>
      <c r="D70" s="91"/>
      <c r="E70" s="92"/>
      <c r="F70" s="101"/>
      <c r="G70" s="102"/>
      <c r="H70" s="102"/>
      <c r="I70" s="102"/>
      <c r="J70" s="103"/>
      <c r="K70" s="31"/>
      <c r="L70" s="31"/>
    </row>
    <row r="71" spans="1:12" ht="15" thickTop="1" thickBot="1" x14ac:dyDescent="0.35">
      <c r="A71" s="91"/>
      <c r="B71" s="91"/>
      <c r="C71" s="91"/>
      <c r="D71" s="91"/>
      <c r="E71" s="92"/>
      <c r="F71" s="101"/>
      <c r="G71" s="102"/>
      <c r="H71" s="102"/>
      <c r="I71" s="102"/>
      <c r="J71" s="103"/>
      <c r="K71" s="31"/>
      <c r="L71" s="31"/>
    </row>
    <row r="72" spans="1:12" ht="15" thickTop="1" thickBot="1" x14ac:dyDescent="0.35">
      <c r="A72" s="91"/>
      <c r="B72" s="91"/>
      <c r="C72" s="91"/>
      <c r="D72" s="91"/>
      <c r="E72" s="92"/>
      <c r="F72" s="101"/>
      <c r="G72" s="102"/>
      <c r="H72" s="102"/>
      <c r="I72" s="102"/>
      <c r="J72" s="103"/>
      <c r="K72" s="31"/>
      <c r="L72" s="31"/>
    </row>
    <row r="73" spans="1:12" ht="15" thickTop="1" thickBot="1" x14ac:dyDescent="0.35">
      <c r="A73" s="91"/>
      <c r="B73" s="91"/>
      <c r="C73" s="91"/>
      <c r="D73" s="91"/>
      <c r="E73" s="92"/>
      <c r="F73" s="101"/>
      <c r="G73" s="102"/>
      <c r="H73" s="102"/>
      <c r="I73" s="102"/>
      <c r="J73" s="103"/>
      <c r="K73" s="31"/>
      <c r="L73" s="31"/>
    </row>
    <row r="74" spans="1:12" ht="15" thickTop="1" thickBot="1" x14ac:dyDescent="0.35">
      <c r="A74" s="91"/>
      <c r="B74" s="91"/>
      <c r="C74" s="91"/>
      <c r="D74" s="91"/>
      <c r="E74" s="92"/>
      <c r="F74" s="101"/>
      <c r="G74" s="102"/>
      <c r="H74" s="102"/>
      <c r="I74" s="102"/>
      <c r="J74" s="103"/>
      <c r="K74" s="31"/>
      <c r="L74" s="31"/>
    </row>
    <row r="75" spans="1:12" ht="15" thickTop="1" thickBot="1" x14ac:dyDescent="0.35">
      <c r="A75" s="91"/>
      <c r="B75" s="91"/>
      <c r="C75" s="91"/>
      <c r="D75" s="91"/>
      <c r="E75" s="92"/>
      <c r="F75" s="101"/>
      <c r="G75" s="102"/>
      <c r="H75" s="102"/>
      <c r="I75" s="102"/>
      <c r="J75" s="103"/>
      <c r="K75" s="31"/>
      <c r="L75" s="31"/>
    </row>
    <row r="76" spans="1:12" ht="15" thickTop="1" thickBot="1" x14ac:dyDescent="0.35">
      <c r="A76" s="91"/>
      <c r="B76" s="91"/>
      <c r="C76" s="91"/>
      <c r="D76" s="91"/>
      <c r="E76" s="92"/>
      <c r="F76" s="101"/>
      <c r="G76" s="102"/>
      <c r="H76" s="102"/>
      <c r="I76" s="102"/>
      <c r="J76" s="103"/>
      <c r="K76" s="31"/>
      <c r="L76" s="31"/>
    </row>
    <row r="77" spans="1:12" ht="15" thickTop="1" thickBot="1" x14ac:dyDescent="0.35">
      <c r="A77" s="91"/>
      <c r="B77" s="91"/>
      <c r="C77" s="91"/>
      <c r="D77" s="91"/>
      <c r="E77" s="92"/>
      <c r="F77" s="101"/>
      <c r="G77" s="102"/>
      <c r="H77" s="102"/>
      <c r="I77" s="102"/>
      <c r="J77" s="103"/>
      <c r="K77" s="31"/>
      <c r="L77" s="31"/>
    </row>
    <row r="78" spans="1:12" ht="15" thickTop="1" thickBot="1" x14ac:dyDescent="0.35">
      <c r="A78" s="91"/>
      <c r="B78" s="91"/>
      <c r="C78" s="91"/>
      <c r="D78" s="91"/>
      <c r="E78" s="92"/>
      <c r="F78" s="101"/>
      <c r="G78" s="102"/>
      <c r="H78" s="102"/>
      <c r="I78" s="102"/>
      <c r="J78" s="103"/>
      <c r="K78" s="31"/>
      <c r="L78" s="31"/>
    </row>
    <row r="79" spans="1:12" ht="15" thickTop="1" thickBot="1" x14ac:dyDescent="0.35">
      <c r="A79" s="91"/>
      <c r="B79" s="91"/>
      <c r="C79" s="91"/>
      <c r="D79" s="91"/>
      <c r="E79" s="92"/>
      <c r="F79" s="101"/>
      <c r="G79" s="102"/>
      <c r="H79" s="102"/>
      <c r="I79" s="102"/>
      <c r="J79" s="103"/>
      <c r="K79" s="31"/>
      <c r="L79" s="31"/>
    </row>
    <row r="80" spans="1:12" ht="15" thickTop="1" thickBot="1" x14ac:dyDescent="0.35">
      <c r="A80" s="91"/>
      <c r="B80" s="91"/>
      <c r="C80" s="91"/>
      <c r="D80" s="91"/>
      <c r="E80" s="92"/>
      <c r="F80" s="101"/>
      <c r="G80" s="102"/>
      <c r="H80" s="102"/>
      <c r="I80" s="102"/>
      <c r="J80" s="103"/>
      <c r="K80" s="31"/>
      <c r="L80" s="31"/>
    </row>
    <row r="81" spans="1:12" ht="15" thickTop="1" thickBot="1" x14ac:dyDescent="0.35">
      <c r="A81" s="91"/>
      <c r="B81" s="91"/>
      <c r="C81" s="91"/>
      <c r="D81" s="91"/>
      <c r="E81" s="92"/>
      <c r="F81" s="101"/>
      <c r="G81" s="102"/>
      <c r="H81" s="102"/>
      <c r="I81" s="102"/>
      <c r="J81" s="103"/>
      <c r="K81" s="31"/>
      <c r="L81" s="31"/>
    </row>
    <row r="82" spans="1:12" ht="15" thickTop="1" thickBot="1" x14ac:dyDescent="0.35">
      <c r="A82" s="91"/>
      <c r="B82" s="91"/>
      <c r="C82" s="91"/>
      <c r="D82" s="91"/>
      <c r="E82" s="92"/>
      <c r="F82" s="101"/>
      <c r="G82" s="102"/>
      <c r="H82" s="102"/>
      <c r="I82" s="102"/>
      <c r="J82" s="103"/>
      <c r="K82" s="31"/>
      <c r="L82" s="31"/>
    </row>
    <row r="83" spans="1:12" ht="15" thickTop="1" thickBot="1" x14ac:dyDescent="0.35">
      <c r="A83" s="91"/>
      <c r="B83" s="91"/>
      <c r="C83" s="91"/>
      <c r="D83" s="91"/>
      <c r="E83" s="92"/>
      <c r="F83" s="101"/>
      <c r="G83" s="102"/>
      <c r="H83" s="102"/>
      <c r="I83" s="102"/>
      <c r="J83" s="103"/>
      <c r="K83" s="31"/>
      <c r="L83" s="31"/>
    </row>
    <row r="84" spans="1:12" ht="15" thickTop="1" thickBot="1" x14ac:dyDescent="0.35">
      <c r="A84" s="91"/>
      <c r="B84" s="91"/>
      <c r="C84" s="91"/>
      <c r="D84" s="91"/>
      <c r="E84" s="92"/>
      <c r="F84" s="101"/>
      <c r="G84" s="102"/>
      <c r="H84" s="102"/>
      <c r="I84" s="102"/>
      <c r="J84" s="103"/>
      <c r="K84" s="31"/>
      <c r="L84" s="31"/>
    </row>
    <row r="85" spans="1:12" ht="15" thickTop="1" thickBot="1" x14ac:dyDescent="0.35">
      <c r="A85" s="91"/>
      <c r="B85" s="91"/>
      <c r="C85" s="91"/>
      <c r="D85" s="91"/>
      <c r="E85" s="92"/>
      <c r="F85" s="101"/>
      <c r="G85" s="102"/>
      <c r="H85" s="102"/>
      <c r="I85" s="102"/>
      <c r="J85" s="103"/>
      <c r="K85" s="31"/>
      <c r="L85" s="31"/>
    </row>
    <row r="86" spans="1:12" ht="15" thickTop="1" thickBot="1" x14ac:dyDescent="0.35">
      <c r="A86" s="91"/>
      <c r="B86" s="91"/>
      <c r="C86" s="91"/>
      <c r="D86" s="91"/>
      <c r="E86" s="92"/>
      <c r="F86" s="101"/>
      <c r="G86" s="102"/>
      <c r="H86" s="102"/>
      <c r="I86" s="102"/>
      <c r="J86" s="103"/>
      <c r="K86" s="31"/>
      <c r="L86" s="31"/>
    </row>
    <row r="87" spans="1:12" ht="15" thickTop="1" thickBot="1" x14ac:dyDescent="0.35">
      <c r="A87" s="91"/>
      <c r="B87" s="91"/>
      <c r="C87" s="91"/>
      <c r="D87" s="91"/>
      <c r="E87" s="92"/>
      <c r="F87" s="101"/>
      <c r="G87" s="102"/>
      <c r="H87" s="102"/>
      <c r="I87" s="102"/>
      <c r="J87" s="103"/>
      <c r="K87" s="31"/>
      <c r="L87" s="31"/>
    </row>
    <row r="88" spans="1:12" ht="15" thickTop="1" thickBot="1" x14ac:dyDescent="0.35">
      <c r="A88" s="91"/>
      <c r="B88" s="91"/>
      <c r="C88" s="91"/>
      <c r="D88" s="91"/>
      <c r="E88" s="92"/>
      <c r="F88" s="101"/>
      <c r="G88" s="102"/>
      <c r="H88" s="102"/>
      <c r="I88" s="102"/>
      <c r="J88" s="103"/>
      <c r="K88" s="31"/>
      <c r="L88" s="31"/>
    </row>
    <row r="89" spans="1:12" ht="15" thickTop="1" thickBot="1" x14ac:dyDescent="0.35">
      <c r="A89" s="91"/>
      <c r="B89" s="91"/>
      <c r="C89" s="91"/>
      <c r="D89" s="91"/>
      <c r="E89" s="92"/>
      <c r="F89" s="101"/>
      <c r="G89" s="102"/>
      <c r="H89" s="102"/>
      <c r="I89" s="102"/>
      <c r="J89" s="103"/>
      <c r="K89" s="31"/>
      <c r="L89" s="31"/>
    </row>
    <row r="90" spans="1:12" ht="15" thickTop="1" thickBot="1" x14ac:dyDescent="0.35">
      <c r="A90" s="91"/>
      <c r="B90" s="91"/>
      <c r="C90" s="91"/>
      <c r="D90" s="91"/>
      <c r="E90" s="92"/>
      <c r="F90" s="101"/>
      <c r="G90" s="102"/>
      <c r="H90" s="102"/>
      <c r="I90" s="102"/>
      <c r="J90" s="103"/>
      <c r="K90" s="31"/>
      <c r="L90" s="31"/>
    </row>
    <row r="91" spans="1:12" ht="15" thickTop="1" thickBot="1" x14ac:dyDescent="0.35">
      <c r="A91" s="91"/>
      <c r="B91" s="91"/>
      <c r="C91" s="91"/>
      <c r="D91" s="91"/>
      <c r="E91" s="92"/>
      <c r="F91" s="101"/>
      <c r="G91" s="102"/>
      <c r="H91" s="102"/>
      <c r="I91" s="102"/>
      <c r="J91" s="103"/>
      <c r="K91" s="31"/>
      <c r="L91" s="31"/>
    </row>
    <row r="92" spans="1:12" ht="15" thickTop="1" thickBot="1" x14ac:dyDescent="0.35">
      <c r="A92" s="91"/>
      <c r="B92" s="91"/>
      <c r="C92" s="91"/>
      <c r="D92" s="91"/>
      <c r="E92" s="92"/>
      <c r="F92" s="101"/>
      <c r="G92" s="102"/>
      <c r="H92" s="102"/>
      <c r="I92" s="102"/>
      <c r="J92" s="103"/>
      <c r="K92" s="31"/>
      <c r="L92" s="31"/>
    </row>
    <row r="93" spans="1:12" ht="15" thickTop="1" thickBot="1" x14ac:dyDescent="0.35">
      <c r="A93" s="91"/>
      <c r="B93" s="91"/>
      <c r="C93" s="91"/>
      <c r="D93" s="91"/>
      <c r="E93" s="92"/>
      <c r="F93" s="101"/>
      <c r="G93" s="102"/>
      <c r="H93" s="102"/>
      <c r="I93" s="102"/>
      <c r="J93" s="103"/>
      <c r="K93" s="31"/>
      <c r="L93" s="31"/>
    </row>
    <row r="94" spans="1:12" ht="15" thickTop="1" thickBot="1" x14ac:dyDescent="0.35">
      <c r="A94" s="91"/>
      <c r="B94" s="91"/>
      <c r="C94" s="91"/>
      <c r="D94" s="91"/>
      <c r="E94" s="92"/>
      <c r="F94" s="101"/>
      <c r="G94" s="102"/>
      <c r="H94" s="102"/>
      <c r="I94" s="102"/>
      <c r="J94" s="103"/>
      <c r="K94" s="31"/>
      <c r="L94" s="31"/>
    </row>
    <row r="95" spans="1:12" ht="15" thickTop="1" thickBot="1" x14ac:dyDescent="0.35">
      <c r="A95" s="91"/>
      <c r="B95" s="91"/>
      <c r="C95" s="91"/>
      <c r="D95" s="91"/>
      <c r="E95" s="92"/>
      <c r="F95" s="101"/>
      <c r="G95" s="102"/>
      <c r="H95" s="102"/>
      <c r="I95" s="102"/>
      <c r="J95" s="103"/>
      <c r="K95" s="31"/>
      <c r="L95" s="31"/>
    </row>
    <row r="96" spans="1:12" ht="15" thickTop="1" thickBot="1" x14ac:dyDescent="0.35">
      <c r="A96" s="91"/>
      <c r="B96" s="91"/>
      <c r="C96" s="91"/>
      <c r="D96" s="91"/>
      <c r="E96" s="92"/>
      <c r="F96" s="101"/>
      <c r="G96" s="102"/>
      <c r="H96" s="102"/>
      <c r="I96" s="102"/>
      <c r="J96" s="103"/>
      <c r="K96" s="31"/>
      <c r="L96" s="31"/>
    </row>
    <row r="97" spans="1:12" ht="15" thickTop="1" thickBot="1" x14ac:dyDescent="0.35">
      <c r="A97" s="91"/>
      <c r="B97" s="91"/>
      <c r="C97" s="91"/>
      <c r="D97" s="91"/>
      <c r="E97" s="92"/>
      <c r="F97" s="101"/>
      <c r="G97" s="102"/>
      <c r="H97" s="102"/>
      <c r="I97" s="102"/>
      <c r="J97" s="103"/>
      <c r="K97" s="31"/>
      <c r="L97" s="31"/>
    </row>
    <row r="98" spans="1:12" ht="15" thickTop="1" thickBot="1" x14ac:dyDescent="0.35">
      <c r="A98" s="91"/>
      <c r="B98" s="91"/>
      <c r="C98" s="91"/>
      <c r="D98" s="91"/>
      <c r="E98" s="92"/>
      <c r="F98" s="101"/>
      <c r="G98" s="102"/>
      <c r="H98" s="102"/>
      <c r="I98" s="102"/>
      <c r="J98" s="103"/>
      <c r="K98" s="31"/>
      <c r="L98" s="31"/>
    </row>
    <row r="99" spans="1:12" ht="15" thickTop="1" thickBot="1" x14ac:dyDescent="0.35">
      <c r="A99" s="91"/>
      <c r="B99" s="91"/>
      <c r="C99" s="91"/>
      <c r="D99" s="91"/>
      <c r="E99" s="92"/>
      <c r="F99" s="101"/>
      <c r="G99" s="102"/>
      <c r="H99" s="102"/>
      <c r="I99" s="102"/>
      <c r="J99" s="103"/>
      <c r="K99" s="31"/>
      <c r="L99" s="31"/>
    </row>
    <row r="100" spans="1:12" ht="15" thickTop="1" thickBot="1" x14ac:dyDescent="0.35">
      <c r="A100" s="91"/>
      <c r="B100" s="91"/>
      <c r="C100" s="91"/>
      <c r="D100" s="91"/>
      <c r="E100" s="92"/>
      <c r="F100" s="101"/>
      <c r="G100" s="102"/>
      <c r="H100" s="102"/>
      <c r="I100" s="102"/>
      <c r="J100" s="103"/>
      <c r="K100" s="31"/>
      <c r="L100" s="31"/>
    </row>
    <row r="101" spans="1:12" ht="15" thickTop="1" thickBot="1" x14ac:dyDescent="0.35">
      <c r="A101" s="91"/>
      <c r="B101" s="91"/>
      <c r="C101" s="91"/>
      <c r="D101" s="91"/>
      <c r="E101" s="92"/>
      <c r="F101" s="101"/>
      <c r="G101" s="102"/>
      <c r="H101" s="102"/>
      <c r="I101" s="102"/>
      <c r="J101" s="103"/>
      <c r="K101" s="31"/>
      <c r="L101" s="31"/>
    </row>
    <row r="102" spans="1:12" ht="15" thickTop="1" thickBot="1" x14ac:dyDescent="0.35">
      <c r="A102" s="91"/>
      <c r="B102" s="91"/>
      <c r="C102" s="91"/>
      <c r="D102" s="91"/>
      <c r="E102" s="92"/>
      <c r="F102" s="101"/>
      <c r="G102" s="102"/>
      <c r="H102" s="102"/>
      <c r="I102" s="102"/>
      <c r="J102" s="103"/>
      <c r="K102" s="31"/>
      <c r="L102" s="31"/>
    </row>
    <row r="103" spans="1:12" ht="15" thickTop="1" thickBot="1" x14ac:dyDescent="0.35">
      <c r="A103" s="91"/>
      <c r="B103" s="91"/>
      <c r="C103" s="91"/>
      <c r="D103" s="91"/>
      <c r="E103" s="92"/>
      <c r="F103" s="101"/>
      <c r="G103" s="102"/>
      <c r="H103" s="102"/>
      <c r="I103" s="102"/>
      <c r="J103" s="103"/>
      <c r="K103" s="31"/>
      <c r="L103" s="31"/>
    </row>
    <row r="104" spans="1:12" ht="15" thickTop="1" thickBot="1" x14ac:dyDescent="0.35">
      <c r="A104" s="91"/>
      <c r="B104" s="91"/>
      <c r="C104" s="91"/>
      <c r="D104" s="91"/>
      <c r="E104" s="92"/>
      <c r="F104" s="101"/>
      <c r="G104" s="102"/>
      <c r="H104" s="102"/>
      <c r="I104" s="102"/>
      <c r="J104" s="103"/>
      <c r="K104" s="31"/>
      <c r="L104" s="31"/>
    </row>
    <row r="105" spans="1:12" ht="15" thickTop="1" thickBot="1" x14ac:dyDescent="0.35">
      <c r="A105" s="91"/>
      <c r="B105" s="91"/>
      <c r="C105" s="91"/>
      <c r="D105" s="91"/>
      <c r="E105" s="92"/>
      <c r="F105" s="101"/>
      <c r="G105" s="102"/>
      <c r="H105" s="102"/>
      <c r="I105" s="102"/>
      <c r="J105" s="103"/>
      <c r="K105" s="31"/>
      <c r="L105" s="31"/>
    </row>
    <row r="106" spans="1:12" ht="15" thickTop="1" thickBot="1" x14ac:dyDescent="0.35">
      <c r="A106" s="91"/>
      <c r="B106" s="91"/>
      <c r="C106" s="91"/>
      <c r="D106" s="91"/>
      <c r="E106" s="92"/>
      <c r="F106" s="101"/>
      <c r="G106" s="102"/>
      <c r="H106" s="102"/>
      <c r="I106" s="102"/>
      <c r="J106" s="103"/>
      <c r="K106" s="31"/>
      <c r="L106" s="31"/>
    </row>
    <row r="107" spans="1:12" ht="15" thickTop="1" thickBot="1" x14ac:dyDescent="0.35">
      <c r="A107" s="91"/>
      <c r="B107" s="91"/>
      <c r="C107" s="91"/>
      <c r="D107" s="91"/>
      <c r="E107" s="92"/>
      <c r="F107" s="101"/>
      <c r="G107" s="102"/>
      <c r="H107" s="102"/>
      <c r="I107" s="102"/>
      <c r="J107" s="103"/>
      <c r="K107" s="31"/>
      <c r="L107" s="31"/>
    </row>
    <row r="108" spans="1:12" ht="15" thickTop="1" thickBot="1" x14ac:dyDescent="0.35">
      <c r="A108" s="91"/>
      <c r="B108" s="91"/>
      <c r="C108" s="91"/>
      <c r="D108" s="91"/>
      <c r="E108" s="92"/>
      <c r="F108" s="101"/>
      <c r="G108" s="102"/>
      <c r="H108" s="102"/>
      <c r="I108" s="102"/>
      <c r="J108" s="103"/>
      <c r="K108" s="31"/>
      <c r="L108" s="31"/>
    </row>
    <row r="109" spans="1:12" ht="15" thickTop="1" thickBot="1" x14ac:dyDescent="0.35">
      <c r="A109" s="91"/>
      <c r="B109" s="91"/>
      <c r="C109" s="91"/>
      <c r="D109" s="91"/>
      <c r="E109" s="92"/>
      <c r="F109" s="101"/>
      <c r="G109" s="102"/>
      <c r="H109" s="102"/>
      <c r="I109" s="102"/>
      <c r="J109" s="103"/>
      <c r="K109" s="31"/>
      <c r="L109" s="31"/>
    </row>
    <row r="110" spans="1:12" ht="15" thickTop="1" thickBot="1" x14ac:dyDescent="0.35">
      <c r="A110" s="91"/>
      <c r="B110" s="91"/>
      <c r="C110" s="91"/>
      <c r="D110" s="91"/>
      <c r="E110" s="92"/>
      <c r="F110" s="101"/>
      <c r="G110" s="102"/>
      <c r="H110" s="102"/>
      <c r="I110" s="102"/>
      <c r="J110" s="103"/>
      <c r="K110" s="31"/>
      <c r="L110" s="31"/>
    </row>
    <row r="111" spans="1:12" ht="15" thickTop="1" thickBot="1" x14ac:dyDescent="0.35">
      <c r="A111" s="91"/>
      <c r="B111" s="91"/>
      <c r="C111" s="91"/>
      <c r="D111" s="91"/>
      <c r="E111" s="92"/>
      <c r="F111" s="101"/>
      <c r="G111" s="102"/>
      <c r="H111" s="102"/>
      <c r="I111" s="102"/>
      <c r="J111" s="103"/>
      <c r="K111" s="31"/>
      <c r="L111" s="31"/>
    </row>
    <row r="112" spans="1:12" ht="15" thickTop="1" thickBot="1" x14ac:dyDescent="0.35">
      <c r="A112" s="91"/>
      <c r="B112" s="91"/>
      <c r="C112" s="91"/>
      <c r="D112" s="91"/>
      <c r="E112" s="92"/>
      <c r="F112" s="101"/>
      <c r="G112" s="102"/>
      <c r="H112" s="102"/>
      <c r="I112" s="102"/>
      <c r="J112" s="103"/>
      <c r="K112" s="31"/>
      <c r="L112" s="31"/>
    </row>
    <row r="113" spans="1:12" ht="15" thickTop="1" thickBot="1" x14ac:dyDescent="0.35">
      <c r="A113" s="91"/>
      <c r="B113" s="91"/>
      <c r="C113" s="91"/>
      <c r="D113" s="91"/>
      <c r="E113" s="92"/>
      <c r="F113" s="101"/>
      <c r="G113" s="102"/>
      <c r="H113" s="102"/>
      <c r="I113" s="102"/>
      <c r="J113" s="103"/>
      <c r="K113" s="31"/>
      <c r="L113" s="31"/>
    </row>
    <row r="114" spans="1:12" ht="15" thickTop="1" thickBot="1" x14ac:dyDescent="0.35">
      <c r="A114" s="91"/>
      <c r="B114" s="91"/>
      <c r="C114" s="91"/>
      <c r="D114" s="91"/>
      <c r="E114" s="92"/>
      <c r="F114" s="101"/>
      <c r="G114" s="102"/>
      <c r="H114" s="102"/>
      <c r="I114" s="102"/>
      <c r="J114" s="103"/>
      <c r="K114" s="31"/>
      <c r="L114" s="31"/>
    </row>
    <row r="115" spans="1:12" ht="15" thickTop="1" thickBot="1" x14ac:dyDescent="0.35">
      <c r="A115" s="91"/>
      <c r="B115" s="91"/>
      <c r="C115" s="91"/>
      <c r="D115" s="91"/>
      <c r="E115" s="92"/>
      <c r="F115" s="101"/>
      <c r="G115" s="102"/>
      <c r="H115" s="102"/>
      <c r="I115" s="102"/>
      <c r="J115" s="103"/>
      <c r="K115" s="31"/>
      <c r="L115" s="31"/>
    </row>
    <row r="116" spans="1:12" ht="15" thickTop="1" thickBot="1" x14ac:dyDescent="0.35">
      <c r="A116" s="91"/>
      <c r="B116" s="91"/>
      <c r="C116" s="91"/>
      <c r="D116" s="91"/>
      <c r="E116" s="92"/>
      <c r="F116" s="101"/>
      <c r="G116" s="102"/>
      <c r="H116" s="102"/>
      <c r="I116" s="102"/>
      <c r="J116" s="103"/>
      <c r="K116" s="31"/>
      <c r="L116" s="31"/>
    </row>
    <row r="117" spans="1:12" ht="15" thickTop="1" thickBot="1" x14ac:dyDescent="0.35">
      <c r="A117" s="91"/>
      <c r="B117" s="91"/>
      <c r="C117" s="91"/>
      <c r="D117" s="91"/>
      <c r="E117" s="92"/>
      <c r="F117" s="101"/>
      <c r="G117" s="102"/>
      <c r="H117" s="102"/>
      <c r="I117" s="102"/>
      <c r="J117" s="103"/>
      <c r="K117" s="31"/>
      <c r="L117" s="31"/>
    </row>
    <row r="118" spans="1:12" ht="15" thickTop="1" thickBot="1" x14ac:dyDescent="0.35">
      <c r="A118" s="91"/>
      <c r="B118" s="91"/>
      <c r="C118" s="91"/>
      <c r="D118" s="91"/>
      <c r="E118" s="92"/>
      <c r="F118" s="101"/>
      <c r="G118" s="102"/>
      <c r="H118" s="102"/>
      <c r="I118" s="102"/>
      <c r="J118" s="103"/>
      <c r="K118" s="31"/>
      <c r="L118" s="31"/>
    </row>
    <row r="119" spans="1:12" ht="15" thickTop="1" thickBot="1" x14ac:dyDescent="0.35">
      <c r="A119" s="91"/>
      <c r="B119" s="91"/>
      <c r="C119" s="91"/>
      <c r="D119" s="91"/>
      <c r="E119" s="92"/>
      <c r="F119" s="101"/>
      <c r="G119" s="102"/>
      <c r="H119" s="102"/>
      <c r="I119" s="102"/>
      <c r="J119" s="103"/>
      <c r="K119" s="31"/>
      <c r="L119" s="31"/>
    </row>
    <row r="120" spans="1:12" ht="15" thickTop="1" thickBot="1" x14ac:dyDescent="0.35">
      <c r="A120" s="91"/>
      <c r="B120" s="91"/>
      <c r="C120" s="91"/>
      <c r="D120" s="91"/>
      <c r="E120" s="92"/>
      <c r="F120" s="101"/>
      <c r="G120" s="102"/>
      <c r="H120" s="102"/>
      <c r="I120" s="102"/>
      <c r="J120" s="103"/>
      <c r="K120" s="31"/>
      <c r="L120" s="31"/>
    </row>
    <row r="121" spans="1:12" ht="15" thickTop="1" thickBot="1" x14ac:dyDescent="0.35">
      <c r="A121" s="91"/>
      <c r="B121" s="91"/>
      <c r="C121" s="91"/>
      <c r="D121" s="91"/>
      <c r="E121" s="92"/>
      <c r="F121" s="101"/>
      <c r="G121" s="102"/>
      <c r="H121" s="102"/>
      <c r="I121" s="102"/>
      <c r="J121" s="103"/>
      <c r="K121" s="31"/>
      <c r="L121" s="31"/>
    </row>
    <row r="122" spans="1:12" ht="15" thickTop="1" thickBot="1" x14ac:dyDescent="0.35">
      <c r="A122" s="91"/>
      <c r="B122" s="91"/>
      <c r="C122" s="91"/>
      <c r="D122" s="91"/>
      <c r="E122" s="92"/>
      <c r="F122" s="101"/>
      <c r="G122" s="102"/>
      <c r="H122" s="102"/>
      <c r="I122" s="102"/>
      <c r="J122" s="103"/>
      <c r="K122" s="31"/>
      <c r="L122" s="31"/>
    </row>
    <row r="123" spans="1:12" ht="15" thickTop="1" thickBot="1" x14ac:dyDescent="0.35">
      <c r="A123" s="91"/>
      <c r="B123" s="91"/>
      <c r="C123" s="91"/>
      <c r="D123" s="91"/>
      <c r="E123" s="92"/>
      <c r="F123" s="101"/>
      <c r="G123" s="102"/>
      <c r="H123" s="102"/>
      <c r="I123" s="102"/>
      <c r="J123" s="103"/>
      <c r="K123" s="31"/>
      <c r="L123" s="31"/>
    </row>
    <row r="124" spans="1:12" ht="15" thickTop="1" thickBot="1" x14ac:dyDescent="0.35">
      <c r="A124" s="91"/>
      <c r="B124" s="91"/>
      <c r="C124" s="91"/>
      <c r="D124" s="91"/>
      <c r="E124" s="92"/>
      <c r="F124" s="101"/>
      <c r="G124" s="102"/>
      <c r="H124" s="102"/>
      <c r="I124" s="102"/>
      <c r="J124" s="103"/>
      <c r="K124" s="31"/>
      <c r="L124" s="31"/>
    </row>
    <row r="125" spans="1:12" ht="15" thickTop="1" thickBot="1" x14ac:dyDescent="0.35">
      <c r="A125" s="91"/>
      <c r="B125" s="91"/>
      <c r="C125" s="91"/>
      <c r="D125" s="91"/>
      <c r="E125" s="92"/>
      <c r="F125" s="101"/>
      <c r="G125" s="102"/>
      <c r="H125" s="102"/>
      <c r="I125" s="102"/>
      <c r="J125" s="103"/>
      <c r="K125" s="31"/>
      <c r="L125" s="31"/>
    </row>
    <row r="126" spans="1:12" ht="15" thickTop="1" thickBot="1" x14ac:dyDescent="0.35">
      <c r="A126" s="91"/>
      <c r="B126" s="91"/>
      <c r="C126" s="91"/>
      <c r="D126" s="91"/>
      <c r="E126" s="92"/>
      <c r="F126" s="101"/>
      <c r="G126" s="102"/>
      <c r="H126" s="102"/>
      <c r="I126" s="102"/>
      <c r="J126" s="103"/>
      <c r="K126" s="31"/>
      <c r="L126" s="31"/>
    </row>
    <row r="127" spans="1:12" ht="15" thickTop="1" thickBot="1" x14ac:dyDescent="0.35">
      <c r="A127" s="91"/>
      <c r="B127" s="91"/>
      <c r="C127" s="91"/>
      <c r="D127" s="91"/>
      <c r="E127" s="92"/>
      <c r="F127" s="101"/>
      <c r="G127" s="102"/>
      <c r="H127" s="102"/>
      <c r="I127" s="102"/>
      <c r="J127" s="103"/>
      <c r="K127" s="31"/>
      <c r="L127" s="31"/>
    </row>
    <row r="128" spans="1:12" ht="15" thickTop="1" thickBot="1" x14ac:dyDescent="0.35">
      <c r="A128" s="91"/>
      <c r="B128" s="91"/>
      <c r="C128" s="91"/>
      <c r="D128" s="91"/>
      <c r="E128" s="92"/>
      <c r="F128" s="101"/>
      <c r="G128" s="102"/>
      <c r="H128" s="102"/>
      <c r="I128" s="102"/>
      <c r="J128" s="103"/>
      <c r="K128" s="31"/>
      <c r="L128" s="31"/>
    </row>
    <row r="129" spans="1:12" ht="15" thickTop="1" thickBot="1" x14ac:dyDescent="0.35">
      <c r="A129" s="91"/>
      <c r="B129" s="91"/>
      <c r="C129" s="91"/>
      <c r="D129" s="91"/>
      <c r="E129" s="92"/>
      <c r="F129" s="101"/>
      <c r="G129" s="102"/>
      <c r="H129" s="102"/>
      <c r="I129" s="102"/>
      <c r="J129" s="103"/>
      <c r="K129" s="31"/>
      <c r="L129" s="31"/>
    </row>
    <row r="130" spans="1:12" ht="15" thickTop="1" thickBot="1" x14ac:dyDescent="0.35">
      <c r="A130" s="91"/>
      <c r="B130" s="91"/>
      <c r="C130" s="91"/>
      <c r="D130" s="91"/>
      <c r="E130" s="92"/>
      <c r="F130" s="101"/>
      <c r="G130" s="102"/>
      <c r="H130" s="102"/>
      <c r="I130" s="102"/>
      <c r="J130" s="103"/>
      <c r="K130" s="31"/>
      <c r="L130" s="31"/>
    </row>
    <row r="131" spans="1:12" ht="15" thickTop="1" thickBot="1" x14ac:dyDescent="0.35">
      <c r="A131" s="91"/>
      <c r="B131" s="91"/>
      <c r="C131" s="91"/>
      <c r="D131" s="91"/>
      <c r="E131" s="92"/>
      <c r="F131" s="101"/>
      <c r="G131" s="102"/>
      <c r="H131" s="102"/>
      <c r="I131" s="102"/>
      <c r="J131" s="103"/>
      <c r="K131" s="31"/>
      <c r="L131" s="31"/>
    </row>
    <row r="132" spans="1:12" ht="15" thickTop="1" thickBot="1" x14ac:dyDescent="0.35">
      <c r="A132" s="91"/>
      <c r="B132" s="91"/>
      <c r="C132" s="91"/>
      <c r="D132" s="91"/>
      <c r="E132" s="92"/>
      <c r="F132" s="101"/>
      <c r="G132" s="102"/>
      <c r="H132" s="102"/>
      <c r="I132" s="102"/>
      <c r="J132" s="103"/>
      <c r="K132" s="31"/>
      <c r="L132" s="31"/>
    </row>
    <row r="133" spans="1:12" ht="15" thickTop="1" thickBot="1" x14ac:dyDescent="0.35">
      <c r="A133" s="91"/>
      <c r="B133" s="91"/>
      <c r="C133" s="91"/>
      <c r="D133" s="91"/>
      <c r="E133" s="92"/>
      <c r="F133" s="101"/>
      <c r="G133" s="102"/>
      <c r="H133" s="102"/>
      <c r="I133" s="102"/>
      <c r="J133" s="103"/>
      <c r="K133" s="31"/>
      <c r="L133" s="31"/>
    </row>
    <row r="134" spans="1:12" ht="15" thickTop="1" thickBot="1" x14ac:dyDescent="0.35">
      <c r="A134" s="91"/>
      <c r="B134" s="91"/>
      <c r="C134" s="91"/>
      <c r="D134" s="91"/>
      <c r="E134" s="92"/>
      <c r="F134" s="101"/>
      <c r="G134" s="102"/>
      <c r="H134" s="102"/>
      <c r="I134" s="102"/>
      <c r="J134" s="103"/>
      <c r="K134" s="31"/>
      <c r="L134" s="31"/>
    </row>
    <row r="135" spans="1:12" ht="15" thickTop="1" thickBot="1" x14ac:dyDescent="0.35">
      <c r="A135" s="91"/>
      <c r="B135" s="91"/>
      <c r="C135" s="91"/>
      <c r="D135" s="91"/>
      <c r="E135" s="92"/>
      <c r="F135" s="101"/>
      <c r="G135" s="102"/>
      <c r="H135" s="102"/>
      <c r="I135" s="102"/>
      <c r="J135" s="103"/>
      <c r="K135" s="31"/>
      <c r="L135" s="31"/>
    </row>
    <row r="136" spans="1:12" ht="15" thickTop="1" thickBot="1" x14ac:dyDescent="0.35">
      <c r="A136" s="91"/>
      <c r="B136" s="91"/>
      <c r="C136" s="91"/>
      <c r="D136" s="91"/>
      <c r="E136" s="92"/>
      <c r="F136" s="101"/>
      <c r="G136" s="102"/>
      <c r="H136" s="102"/>
      <c r="I136" s="102"/>
      <c r="J136" s="103"/>
      <c r="K136" s="31"/>
      <c r="L136" s="31"/>
    </row>
    <row r="137" spans="1:12" ht="15" thickTop="1" thickBot="1" x14ac:dyDescent="0.35">
      <c r="A137" s="91"/>
      <c r="B137" s="91"/>
      <c r="C137" s="91"/>
      <c r="D137" s="91"/>
      <c r="E137" s="92"/>
      <c r="F137" s="101"/>
      <c r="G137" s="102"/>
      <c r="H137" s="102"/>
      <c r="I137" s="102"/>
      <c r="J137" s="103"/>
      <c r="K137" s="31"/>
      <c r="L137" s="31"/>
    </row>
    <row r="138" spans="1:12" ht="15" thickTop="1" thickBot="1" x14ac:dyDescent="0.35">
      <c r="A138" s="91"/>
      <c r="B138" s="91"/>
      <c r="C138" s="91"/>
      <c r="D138" s="91"/>
      <c r="E138" s="92"/>
      <c r="F138" s="101"/>
      <c r="G138" s="102"/>
      <c r="H138" s="102"/>
      <c r="I138" s="102"/>
      <c r="J138" s="103"/>
      <c r="K138" s="31"/>
      <c r="L138" s="31"/>
    </row>
    <row r="139" spans="1:12" ht="15" thickTop="1" thickBot="1" x14ac:dyDescent="0.35">
      <c r="A139" s="91"/>
      <c r="B139" s="91"/>
      <c r="C139" s="91"/>
      <c r="D139" s="91"/>
      <c r="E139" s="92"/>
      <c r="F139" s="101"/>
      <c r="G139" s="102"/>
      <c r="H139" s="102"/>
      <c r="I139" s="102"/>
      <c r="J139" s="103"/>
      <c r="K139" s="31"/>
      <c r="L139" s="31"/>
    </row>
    <row r="140" spans="1:12" ht="15" thickTop="1" thickBot="1" x14ac:dyDescent="0.35">
      <c r="A140" s="91"/>
      <c r="B140" s="91"/>
      <c r="C140" s="91"/>
      <c r="D140" s="91"/>
      <c r="E140" s="92"/>
      <c r="F140" s="101"/>
      <c r="G140" s="102"/>
      <c r="H140" s="102"/>
      <c r="I140" s="102"/>
      <c r="J140" s="103"/>
      <c r="K140" s="31"/>
      <c r="L140" s="31"/>
    </row>
    <row r="141" spans="1:12" ht="15" thickTop="1" thickBot="1" x14ac:dyDescent="0.35">
      <c r="A141" s="91"/>
      <c r="B141" s="91"/>
      <c r="C141" s="91"/>
      <c r="D141" s="91"/>
      <c r="E141" s="92"/>
      <c r="F141" s="101"/>
      <c r="G141" s="102"/>
      <c r="H141" s="102"/>
      <c r="I141" s="102"/>
      <c r="J141" s="103"/>
      <c r="K141" s="31"/>
      <c r="L141" s="31"/>
    </row>
    <row r="142" spans="1:12" ht="15" thickTop="1" thickBot="1" x14ac:dyDescent="0.35">
      <c r="A142" s="91"/>
      <c r="B142" s="91"/>
      <c r="C142" s="91"/>
      <c r="D142" s="91"/>
      <c r="E142" s="92"/>
      <c r="F142" s="101"/>
      <c r="G142" s="102"/>
      <c r="H142" s="102"/>
      <c r="I142" s="102"/>
      <c r="J142" s="103"/>
      <c r="K142" s="31"/>
      <c r="L142" s="31"/>
    </row>
    <row r="143" spans="1:12" ht="14.5" thickTop="1" x14ac:dyDescent="0.3">
      <c r="F143" s="101"/>
      <c r="G143" s="102"/>
      <c r="H143" s="102"/>
      <c r="I143" s="102"/>
      <c r="J143" s="103"/>
      <c r="K143" s="31"/>
      <c r="L143" s="31"/>
    </row>
    <row r="144" spans="1:12" x14ac:dyDescent="0.3">
      <c r="F144" s="101"/>
      <c r="G144" s="102"/>
      <c r="H144" s="102"/>
      <c r="I144" s="102"/>
      <c r="J144" s="103"/>
      <c r="K144" s="32"/>
      <c r="L144" s="32"/>
    </row>
    <row r="145" spans="6:10" x14ac:dyDescent="0.3">
      <c r="F145" s="121"/>
      <c r="G145" s="122"/>
      <c r="H145" s="122"/>
      <c r="I145" s="122"/>
      <c r="J145" s="122"/>
    </row>
  </sheetData>
  <mergeCells count="279">
    <mergeCell ref="F52:J52"/>
    <mergeCell ref="F51:J51"/>
    <mergeCell ref="F50:J50"/>
    <mergeCell ref="F49:J49"/>
    <mergeCell ref="F20:J20"/>
    <mergeCell ref="F19:J19"/>
    <mergeCell ref="F31:J31"/>
    <mergeCell ref="F46:J46"/>
    <mergeCell ref="F48:J48"/>
    <mergeCell ref="F35:J35"/>
    <mergeCell ref="F34:J34"/>
    <mergeCell ref="F36:J36"/>
    <mergeCell ref="F42:J42"/>
    <mergeCell ref="F45:J45"/>
    <mergeCell ref="F44:J44"/>
    <mergeCell ref="F43:J43"/>
    <mergeCell ref="F38:J38"/>
    <mergeCell ref="F40:J40"/>
    <mergeCell ref="F39:J39"/>
    <mergeCell ref="F41:J41"/>
    <mergeCell ref="F47:J47"/>
    <mergeCell ref="F30:J30"/>
    <mergeCell ref="F1:L1"/>
    <mergeCell ref="F141:J141"/>
    <mergeCell ref="F142:J142"/>
    <mergeCell ref="F143:J143"/>
    <mergeCell ref="F144:J144"/>
    <mergeCell ref="F145:J145"/>
    <mergeCell ref="F136:J136"/>
    <mergeCell ref="F137:J137"/>
    <mergeCell ref="F138:J138"/>
    <mergeCell ref="F139:J139"/>
    <mergeCell ref="F140:J140"/>
    <mergeCell ref="F131:J131"/>
    <mergeCell ref="F132:J132"/>
    <mergeCell ref="F133:J133"/>
    <mergeCell ref="F134:J134"/>
    <mergeCell ref="F135:J135"/>
    <mergeCell ref="F126:J126"/>
    <mergeCell ref="F127:J127"/>
    <mergeCell ref="F128:J128"/>
    <mergeCell ref="F129:J129"/>
    <mergeCell ref="F130:J130"/>
    <mergeCell ref="F121:J121"/>
    <mergeCell ref="F122:J122"/>
    <mergeCell ref="F123:J123"/>
    <mergeCell ref="F124:J124"/>
    <mergeCell ref="F125:J125"/>
    <mergeCell ref="F116:J116"/>
    <mergeCell ref="F117:J117"/>
    <mergeCell ref="F118:J118"/>
    <mergeCell ref="F119:J119"/>
    <mergeCell ref="F120:J120"/>
    <mergeCell ref="F111:J111"/>
    <mergeCell ref="F112:J112"/>
    <mergeCell ref="F113:J113"/>
    <mergeCell ref="F114:J114"/>
    <mergeCell ref="F115:J115"/>
    <mergeCell ref="F106:J106"/>
    <mergeCell ref="F107:J107"/>
    <mergeCell ref="F108:J108"/>
    <mergeCell ref="F109:J109"/>
    <mergeCell ref="F110:J110"/>
    <mergeCell ref="F101:J101"/>
    <mergeCell ref="F102:J102"/>
    <mergeCell ref="F103:J103"/>
    <mergeCell ref="F104:J104"/>
    <mergeCell ref="F105:J105"/>
    <mergeCell ref="F96:J96"/>
    <mergeCell ref="F97:J97"/>
    <mergeCell ref="F98:J98"/>
    <mergeCell ref="F99:J99"/>
    <mergeCell ref="F100:J100"/>
    <mergeCell ref="F91:J91"/>
    <mergeCell ref="F92:J92"/>
    <mergeCell ref="F93:J93"/>
    <mergeCell ref="F94:J94"/>
    <mergeCell ref="F95:J95"/>
    <mergeCell ref="F86:J86"/>
    <mergeCell ref="F87:J87"/>
    <mergeCell ref="F88:J88"/>
    <mergeCell ref="F89:J89"/>
    <mergeCell ref="F90:J90"/>
    <mergeCell ref="F81:J81"/>
    <mergeCell ref="F82:J82"/>
    <mergeCell ref="F83:J83"/>
    <mergeCell ref="F84:J84"/>
    <mergeCell ref="F85:J85"/>
    <mergeCell ref="F76:J76"/>
    <mergeCell ref="F77:J77"/>
    <mergeCell ref="F78:J78"/>
    <mergeCell ref="F79:J79"/>
    <mergeCell ref="F80:J80"/>
    <mergeCell ref="F72:J72"/>
    <mergeCell ref="F73:J73"/>
    <mergeCell ref="F74:J74"/>
    <mergeCell ref="F75:J75"/>
    <mergeCell ref="F66:J66"/>
    <mergeCell ref="F67:J67"/>
    <mergeCell ref="F68:J68"/>
    <mergeCell ref="F69:J69"/>
    <mergeCell ref="F70:J70"/>
    <mergeCell ref="F63:J63"/>
    <mergeCell ref="F64:J64"/>
    <mergeCell ref="F65:J65"/>
    <mergeCell ref="F56:J56"/>
    <mergeCell ref="F57:J57"/>
    <mergeCell ref="F58:J58"/>
    <mergeCell ref="F59:J59"/>
    <mergeCell ref="F60:J60"/>
    <mergeCell ref="F62:J62"/>
    <mergeCell ref="F71:J71"/>
    <mergeCell ref="F53:J53"/>
    <mergeCell ref="F54:J54"/>
    <mergeCell ref="F55:J55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61:J61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50:E50"/>
    <mergeCell ref="A51:E51"/>
    <mergeCell ref="A52:E52"/>
    <mergeCell ref="A10:E10"/>
    <mergeCell ref="A12:E12"/>
    <mergeCell ref="A29:E29"/>
    <mergeCell ref="A30:E30"/>
    <mergeCell ref="A14:E14"/>
    <mergeCell ref="A20:E20"/>
    <mergeCell ref="A21:E21"/>
    <mergeCell ref="A22:E22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F2:J2"/>
    <mergeCell ref="A48:E48"/>
    <mergeCell ref="A49:E49"/>
    <mergeCell ref="A15:E15"/>
    <mergeCell ref="A13:E13"/>
    <mergeCell ref="F25:J25"/>
    <mergeCell ref="F37:J37"/>
    <mergeCell ref="F29:J29"/>
    <mergeCell ref="F28:J28"/>
    <mergeCell ref="F27:J27"/>
    <mergeCell ref="F26:J26"/>
    <mergeCell ref="F16:J16"/>
    <mergeCell ref="F17:J17"/>
    <mergeCell ref="F18:J18"/>
    <mergeCell ref="A41:E41"/>
    <mergeCell ref="A44:E44"/>
    <mergeCell ref="A45:E45"/>
    <mergeCell ref="A46:E46"/>
    <mergeCell ref="A47:E47"/>
    <mergeCell ref="A43:E43"/>
    <mergeCell ref="F9:J9"/>
    <mergeCell ref="F10:J10"/>
    <mergeCell ref="F11:J11"/>
    <mergeCell ref="F15:J15"/>
    <mergeCell ref="F3:J3"/>
    <mergeCell ref="F4:J4"/>
    <mergeCell ref="F6:J6"/>
    <mergeCell ref="F7:J7"/>
    <mergeCell ref="F24:J24"/>
    <mergeCell ref="F32:J32"/>
    <mergeCell ref="F33:J33"/>
    <mergeCell ref="F21:J21"/>
    <mergeCell ref="F22:J22"/>
    <mergeCell ref="F14:J14"/>
    <mergeCell ref="F5:J5"/>
    <mergeCell ref="F13:J13"/>
    <mergeCell ref="F12:J12"/>
    <mergeCell ref="F23:J23"/>
    <mergeCell ref="F8:J8"/>
    <mergeCell ref="C9:E9"/>
    <mergeCell ref="A32:E32"/>
    <mergeCell ref="A31:E31"/>
    <mergeCell ref="A33:E33"/>
    <mergeCell ref="A34:E34"/>
    <mergeCell ref="A35:E35"/>
    <mergeCell ref="A36:E36"/>
    <mergeCell ref="A42:E42"/>
    <mergeCell ref="A37:E37"/>
    <mergeCell ref="A38:E38"/>
    <mergeCell ref="A39:E39"/>
    <mergeCell ref="A40:E40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0"/>
  </sheetPr>
  <dimension ref="A1:Z72"/>
  <sheetViews>
    <sheetView tabSelected="1" zoomScaleNormal="100" zoomScalePageLayoutView="58" workbookViewId="0">
      <selection activeCell="M41" sqref="M41"/>
    </sheetView>
  </sheetViews>
  <sheetFormatPr defaultRowHeight="11.5" x14ac:dyDescent="0.25"/>
  <cols>
    <col min="1" max="1" width="4.08203125" style="40" customWidth="1"/>
    <col min="2" max="2" width="4.4140625" style="40" customWidth="1"/>
    <col min="3" max="3" width="4.33203125" style="40" customWidth="1"/>
    <col min="4" max="4" width="4" style="40" customWidth="1"/>
    <col min="5" max="5" width="4.75" style="40" customWidth="1"/>
    <col min="6" max="15" width="5.4140625" style="40" customWidth="1"/>
    <col min="16" max="16" width="6.33203125" style="40" customWidth="1"/>
    <col min="17" max="17" width="5.25" style="40" customWidth="1"/>
    <col min="18" max="18" width="4.75" style="40" customWidth="1"/>
    <col min="19" max="19" width="4.58203125" style="40" customWidth="1"/>
    <col min="20" max="20" width="10.08203125" style="40" customWidth="1"/>
    <col min="21" max="21" width="10.08203125" style="41" customWidth="1"/>
    <col min="22" max="16384" width="8.6640625" style="18"/>
  </cols>
  <sheetData>
    <row r="1" spans="21:21" s="17" customFormat="1" ht="26.5" customHeight="1" x14ac:dyDescent="0.3">
      <c r="U1" s="16"/>
    </row>
    <row r="29" spans="1:21" ht="12" thickBot="1" x14ac:dyDescent="0.3"/>
    <row r="30" spans="1:21" s="19" customFormat="1" ht="25" customHeight="1" thickBot="1" x14ac:dyDescent="0.3">
      <c r="A30" s="23" t="s">
        <v>25</v>
      </c>
      <c r="B30" s="24" t="s">
        <v>37</v>
      </c>
      <c r="C30" s="23" t="s">
        <v>38</v>
      </c>
      <c r="D30" s="23" t="s">
        <v>36</v>
      </c>
      <c r="E30" s="23" t="s">
        <v>65</v>
      </c>
      <c r="F30" s="24" t="s">
        <v>116</v>
      </c>
      <c r="G30" s="23" t="s">
        <v>43</v>
      </c>
      <c r="H30" s="23" t="s">
        <v>118</v>
      </c>
      <c r="I30" s="23" t="s">
        <v>24</v>
      </c>
      <c r="J30" s="23" t="s">
        <v>117</v>
      </c>
      <c r="K30" s="23" t="s">
        <v>72</v>
      </c>
      <c r="L30" s="23" t="s">
        <v>109</v>
      </c>
      <c r="M30" s="23" t="s">
        <v>34</v>
      </c>
      <c r="N30" s="23" t="s">
        <v>62</v>
      </c>
      <c r="O30" s="23" t="s">
        <v>63</v>
      </c>
      <c r="P30" s="24" t="s">
        <v>33</v>
      </c>
      <c r="Q30" s="23" t="s">
        <v>64</v>
      </c>
      <c r="R30" s="23" t="s">
        <v>110</v>
      </c>
      <c r="S30" s="24" t="s">
        <v>35</v>
      </c>
      <c r="T30" s="126" t="s">
        <v>119</v>
      </c>
      <c r="U30" s="127"/>
    </row>
    <row r="31" spans="1:21" ht="15" customHeight="1" x14ac:dyDescent="0.25">
      <c r="A31" s="38" t="s">
        <v>58</v>
      </c>
      <c r="B31" s="56">
        <f t="shared" ref="B31:J31" si="0">SUM(B32:B44)</f>
        <v>4738.34</v>
      </c>
      <c r="C31" s="57">
        <f t="shared" si="0"/>
        <v>7000</v>
      </c>
      <c r="D31" s="67">
        <f t="shared" si="0"/>
        <v>1830.69</v>
      </c>
      <c r="E31" s="57">
        <f t="shared" si="0"/>
        <v>100374.68000000001</v>
      </c>
      <c r="F31" s="71">
        <f>SUM(F32:F44)</f>
        <v>27528.790000000005</v>
      </c>
      <c r="G31" s="67">
        <f>SUM(G32:G44)</f>
        <v>3545.6</v>
      </c>
      <c r="H31" s="67">
        <f>SUM(H32:H44)</f>
        <v>5370</v>
      </c>
      <c r="I31" s="67">
        <f t="shared" si="0"/>
        <v>15606</v>
      </c>
      <c r="J31" s="67">
        <f t="shared" si="0"/>
        <v>9680.6</v>
      </c>
      <c r="K31" s="67">
        <f t="shared" ref="K31" si="1">SUM(K32:K44)</f>
        <v>11463</v>
      </c>
      <c r="L31" s="67">
        <f>SUM(L32:L44)</f>
        <v>794.0100000000001</v>
      </c>
      <c r="M31" s="67">
        <f>SUM(M32:M44)</f>
        <v>2553.5599999999995</v>
      </c>
      <c r="N31" s="75">
        <f>SUM(N32:N44)</f>
        <v>6800</v>
      </c>
      <c r="O31" s="83">
        <f>SUM(O32:O44)</f>
        <v>89422.849999999991</v>
      </c>
      <c r="P31" s="56">
        <f>LOOKUP(1,0/(ISNUMBER(P32:P44)),P32:P44)</f>
        <v>19007.2</v>
      </c>
      <c r="Q31" s="57">
        <f>SUM(Q32:Q44)</f>
        <v>345.41</v>
      </c>
      <c r="R31" s="61"/>
      <c r="S31" s="62"/>
      <c r="T31" s="128" t="s">
        <v>125</v>
      </c>
      <c r="U31" s="129"/>
    </row>
    <row r="32" spans="1:21" ht="15" customHeight="1" x14ac:dyDescent="0.25">
      <c r="A32" s="37" t="s">
        <v>51</v>
      </c>
      <c r="B32" s="39">
        <v>3978</v>
      </c>
      <c r="C32" s="42">
        <v>5600</v>
      </c>
      <c r="D32" s="68">
        <v>1795</v>
      </c>
      <c r="E32" s="42">
        <v>70874</v>
      </c>
      <c r="F32" s="72">
        <v>22938</v>
      </c>
      <c r="G32" s="68">
        <v>2475</v>
      </c>
      <c r="H32" s="68">
        <f>1564+2080</f>
        <v>3644</v>
      </c>
      <c r="I32" s="68">
        <v>10829</v>
      </c>
      <c r="J32" s="68">
        <v>8695</v>
      </c>
      <c r="K32" s="68">
        <v>464</v>
      </c>
      <c r="L32" s="68">
        <v>0</v>
      </c>
      <c r="M32" s="68">
        <v>211</v>
      </c>
      <c r="N32" s="76">
        <v>8650</v>
      </c>
      <c r="O32" s="84">
        <v>64023</v>
      </c>
      <c r="P32" s="39">
        <v>16333.37</v>
      </c>
      <c r="Q32" s="43">
        <v>89</v>
      </c>
      <c r="R32" s="43">
        <f>Q32/P32*1000</f>
        <v>5.4489673594610295</v>
      </c>
      <c r="S32" s="44">
        <f>(F32+H32)/O32</f>
        <v>0.41519453946238072</v>
      </c>
      <c r="T32" s="130">
        <f ca="1">DATEDIF(NOW(),"2064/3/22","M")</f>
        <v>537</v>
      </c>
      <c r="U32" s="131"/>
    </row>
    <row r="33" spans="1:26" ht="15" customHeight="1" x14ac:dyDescent="0.25">
      <c r="A33" s="21" t="s">
        <v>49</v>
      </c>
      <c r="B33" s="45">
        <f>277.52+98.62+4.2</f>
        <v>380.34</v>
      </c>
      <c r="C33" s="46">
        <f>350*2</f>
        <v>700</v>
      </c>
      <c r="D33" s="69">
        <v>17.690000000000001</v>
      </c>
      <c r="E33" s="46">
        <v>7071.97</v>
      </c>
      <c r="F33" s="73">
        <f>O33-SUM(G33:N33)</f>
        <v>1276.7299999999989</v>
      </c>
      <c r="G33" s="69">
        <v>0</v>
      </c>
      <c r="H33" s="69">
        <f>96+10</f>
        <v>106</v>
      </c>
      <c r="I33" s="69">
        <v>976</v>
      </c>
      <c r="J33" s="69">
        <v>0</v>
      </c>
      <c r="K33" s="69">
        <v>0</v>
      </c>
      <c r="L33" s="69">
        <f>115+12</f>
        <v>127</v>
      </c>
      <c r="M33" s="69">
        <f>29.9+69*2+10+17+19.9+18+20+400</f>
        <v>652.79999999999995</v>
      </c>
      <c r="N33" s="49">
        <v>-350</v>
      </c>
      <c r="O33" s="85">
        <f>P32+E33-P33-N33</f>
        <v>2788.5299999999988</v>
      </c>
      <c r="P33" s="45">
        <f>639.58+135+20154.47+37.76</f>
        <v>20966.810000000001</v>
      </c>
      <c r="Q33" s="47">
        <v>67.78</v>
      </c>
      <c r="R33" s="47">
        <f>Q33/(P33+P32)*2*1000</f>
        <v>3.6342988157161709</v>
      </c>
      <c r="S33" s="48">
        <f>F33/O33</f>
        <v>0.45785055208299691</v>
      </c>
      <c r="T33" s="130"/>
      <c r="U33" s="131"/>
    </row>
    <row r="34" spans="1:26" ht="15" customHeight="1" x14ac:dyDescent="0.25">
      <c r="A34" s="21" t="s">
        <v>50</v>
      </c>
      <c r="B34" s="45">
        <v>380</v>
      </c>
      <c r="C34" s="46">
        <v>700</v>
      </c>
      <c r="D34" s="69">
        <v>18</v>
      </c>
      <c r="E34" s="46">
        <v>7556.97</v>
      </c>
      <c r="F34" s="73">
        <f>O34-SUM(G34:M34)</f>
        <v>262.98999999999933</v>
      </c>
      <c r="G34" s="69">
        <f>30</f>
        <v>30</v>
      </c>
      <c r="H34" s="69">
        <f>155+103+133</f>
        <v>391</v>
      </c>
      <c r="I34" s="69">
        <v>893</v>
      </c>
      <c r="J34" s="69">
        <v>15</v>
      </c>
      <c r="K34" s="69">
        <f>199+1000</f>
        <v>1199</v>
      </c>
      <c r="L34" s="69">
        <f>26.96+100+25.12+21.21</f>
        <v>173.29000000000002</v>
      </c>
      <c r="M34" s="69">
        <f>52.9+26.96+69+28+19.9+8.6</f>
        <v>205.36</v>
      </c>
      <c r="N34" s="49">
        <v>0</v>
      </c>
      <c r="O34" s="85">
        <f>(200+168+100+100+100+100+20+20+185)+P33+E34-P34</f>
        <v>3169.6399999999994</v>
      </c>
      <c r="P34" s="45">
        <f>19234.93+448.24+6663.97</f>
        <v>26347.140000000003</v>
      </c>
      <c r="Q34" s="47">
        <f>81.46</f>
        <v>81.459999999999994</v>
      </c>
      <c r="R34" s="47">
        <f>Q34/P33*1000</f>
        <v>3.8851880662818989</v>
      </c>
      <c r="S34" s="48">
        <f>F34/O34</f>
        <v>8.2971567749018621E-2</v>
      </c>
      <c r="T34" s="25" t="s">
        <v>127</v>
      </c>
      <c r="U34" s="26" t="s">
        <v>120</v>
      </c>
      <c r="Z34" s="60"/>
    </row>
    <row r="35" spans="1:26" ht="15" customHeight="1" x14ac:dyDescent="0.25">
      <c r="A35" s="21" t="s">
        <v>48</v>
      </c>
      <c r="B35" s="45">
        <v>0</v>
      </c>
      <c r="C35" s="46">
        <v>0</v>
      </c>
      <c r="D35" s="69">
        <v>0</v>
      </c>
      <c r="E35" s="46">
        <v>0</v>
      </c>
      <c r="F35" s="73">
        <f>O35-SUM(G35:N35)</f>
        <v>832.15000000000327</v>
      </c>
      <c r="G35" s="69">
        <v>9.9</v>
      </c>
      <c r="H35" s="69">
        <f>150+720+30</f>
        <v>900</v>
      </c>
      <c r="I35" s="69">
        <v>989</v>
      </c>
      <c r="J35" s="69">
        <v>0</v>
      </c>
      <c r="K35" s="69">
        <v>9800</v>
      </c>
      <c r="L35" s="69">
        <f>29.48</f>
        <v>29.48</v>
      </c>
      <c r="M35" s="69">
        <f>19.7+14.4+5+20+10+18+8+93.1</f>
        <v>188.2</v>
      </c>
      <c r="N35" s="49">
        <v>-350</v>
      </c>
      <c r="O35" s="85">
        <f>P34-P35</f>
        <v>12398.730000000003</v>
      </c>
      <c r="P35" s="45">
        <f>179.11+13769.3</f>
        <v>13948.41</v>
      </c>
      <c r="Q35" s="47">
        <f>33.87</f>
        <v>33.869999999999997</v>
      </c>
      <c r="R35" s="47">
        <f>Q35/P34*1000</f>
        <v>1.2855285241585992</v>
      </c>
      <c r="S35" s="48">
        <f>F35/O35</f>
        <v>6.711574491903631E-2</v>
      </c>
      <c r="T35" s="124">
        <f ca="1">DATEDIF(NOW(),"2029/3/22","m")</f>
        <v>117</v>
      </c>
      <c r="U35" s="125">
        <f ca="1">DATEDIF(NOW(),"2024/3/22","m")</f>
        <v>57</v>
      </c>
    </row>
    <row r="36" spans="1:26" ht="15" customHeight="1" x14ac:dyDescent="0.25">
      <c r="A36" s="21" t="s">
        <v>26</v>
      </c>
      <c r="B36" s="45">
        <v>0</v>
      </c>
      <c r="C36" s="46">
        <v>0</v>
      </c>
      <c r="D36" s="69">
        <v>0</v>
      </c>
      <c r="E36" s="46">
        <v>11351.74</v>
      </c>
      <c r="F36" s="73">
        <f>O36-SUM(G36:M36)</f>
        <v>1124.9399999999991</v>
      </c>
      <c r="G36" s="69">
        <f>638+7.9*2</f>
        <v>653.79999999999995</v>
      </c>
      <c r="H36" s="69">
        <v>0</v>
      </c>
      <c r="I36" s="69">
        <v>956</v>
      </c>
      <c r="J36" s="69">
        <v>0</v>
      </c>
      <c r="K36" s="69">
        <v>0</v>
      </c>
      <c r="L36" s="69">
        <f>24.53+50</f>
        <v>74.53</v>
      </c>
      <c r="M36" s="69">
        <f>56+20.5+35+79.2+60+19.9</f>
        <v>270.59999999999997</v>
      </c>
      <c r="N36" s="49">
        <v>-350</v>
      </c>
      <c r="O36" s="85">
        <f>P35+E36-P36-N36</f>
        <v>3079.869999999999</v>
      </c>
      <c r="P36" s="45">
        <f>1940.31+20629.97</f>
        <v>22570.280000000002</v>
      </c>
      <c r="Q36" s="47">
        <v>15.41</v>
      </c>
      <c r="R36" s="47">
        <f>Q36/P35*1000</f>
        <v>1.1047854199869376</v>
      </c>
      <c r="S36" s="48">
        <f>F36/O36</f>
        <v>0.3652556763759508</v>
      </c>
      <c r="T36" s="124"/>
      <c r="U36" s="125"/>
    </row>
    <row r="37" spans="1:26" ht="15" customHeight="1" x14ac:dyDescent="0.25">
      <c r="A37" s="21" t="s">
        <v>27</v>
      </c>
      <c r="B37" s="45">
        <v>0</v>
      </c>
      <c r="C37" s="46">
        <v>0</v>
      </c>
      <c r="D37" s="69">
        <v>0</v>
      </c>
      <c r="E37" s="46">
        <v>0</v>
      </c>
      <c r="F37" s="73">
        <f>O37-SUM(G37:M37)</f>
        <v>1093.9800000000018</v>
      </c>
      <c r="G37" s="69">
        <f>333+24+19.9</f>
        <v>376.9</v>
      </c>
      <c r="H37" s="69">
        <f>103+92+83</f>
        <v>278</v>
      </c>
      <c r="I37" s="69">
        <v>963</v>
      </c>
      <c r="J37" s="69">
        <f>481+60+429.6</f>
        <v>970.6</v>
      </c>
      <c r="K37" s="69">
        <v>0</v>
      </c>
      <c r="L37" s="69">
        <f>6*8+2+2+29.1</f>
        <v>81.099999999999994</v>
      </c>
      <c r="M37" s="69">
        <f>56.9+10+60+17+6+9.6+35+5</f>
        <v>199.5</v>
      </c>
      <c r="N37" s="49">
        <v>-400</v>
      </c>
      <c r="O37" s="85">
        <f>P36+E37-P37-N37</f>
        <v>3963.0800000000017</v>
      </c>
      <c r="P37" s="45">
        <f>1796.89+17691.31-481</f>
        <v>19007.2</v>
      </c>
      <c r="Q37" s="47">
        <v>57.89</v>
      </c>
      <c r="R37" s="47">
        <f>Q37/P36*1000</f>
        <v>2.5648773519867718</v>
      </c>
      <c r="S37" s="48">
        <f>F37/O37</f>
        <v>0.27604287574310926</v>
      </c>
      <c r="T37" s="25" t="s">
        <v>121</v>
      </c>
      <c r="U37" s="26" t="s">
        <v>126</v>
      </c>
    </row>
    <row r="38" spans="1:26" ht="15" customHeight="1" x14ac:dyDescent="0.25">
      <c r="A38" s="21" t="s">
        <v>28</v>
      </c>
      <c r="B38" s="45">
        <v>0</v>
      </c>
      <c r="C38" s="46">
        <v>0</v>
      </c>
      <c r="D38" s="69"/>
      <c r="E38" s="46">
        <v>3520</v>
      </c>
      <c r="F38" s="73"/>
      <c r="G38" s="69"/>
      <c r="H38" s="69">
        <f>39+12</f>
        <v>51</v>
      </c>
      <c r="I38" s="69"/>
      <c r="J38" s="69"/>
      <c r="K38" s="69"/>
      <c r="L38" s="69">
        <f>100+37.5*2+6*4+35+23.98+20.63+6*5</f>
        <v>308.61</v>
      </c>
      <c r="M38" s="69">
        <f>576+9+178+33.9+17.4+11.8</f>
        <v>826.09999999999991</v>
      </c>
      <c r="N38" s="49">
        <v>-400</v>
      </c>
      <c r="O38" s="85"/>
      <c r="P38" s="45"/>
      <c r="Q38" s="47"/>
      <c r="R38" s="47"/>
      <c r="S38" s="48"/>
      <c r="T38" s="124">
        <f ca="1">DATEDIF(NOW(),"2022/6/1","m")</f>
        <v>35</v>
      </c>
      <c r="U38" s="125">
        <f ca="1">DATEDIF("2017/6/1",NOW(),"m")</f>
        <v>24</v>
      </c>
    </row>
    <row r="39" spans="1:26" ht="15" customHeight="1" x14ac:dyDescent="0.25">
      <c r="A39" s="21" t="s">
        <v>29</v>
      </c>
      <c r="B39" s="45"/>
      <c r="C39" s="46"/>
      <c r="D39" s="69"/>
      <c r="E39" s="46"/>
      <c r="F39" s="73"/>
      <c r="G39" s="69"/>
      <c r="H39" s="69"/>
      <c r="I39" s="69"/>
      <c r="J39" s="69" t="s">
        <v>115</v>
      </c>
      <c r="K39" s="69"/>
      <c r="L39" s="69"/>
      <c r="M39" s="69"/>
      <c r="N39" s="49"/>
      <c r="O39" s="85"/>
      <c r="P39" s="45"/>
      <c r="Q39" s="47"/>
      <c r="R39" s="47"/>
      <c r="S39" s="48"/>
      <c r="T39" s="124"/>
      <c r="U39" s="125"/>
    </row>
    <row r="40" spans="1:26" ht="15" customHeight="1" x14ac:dyDescent="0.25">
      <c r="A40" s="21" t="s">
        <v>30</v>
      </c>
      <c r="B40" s="45"/>
      <c r="C40" s="46"/>
      <c r="D40" s="69"/>
      <c r="E40" s="46"/>
      <c r="F40" s="73"/>
      <c r="G40" s="69"/>
      <c r="H40" s="69"/>
      <c r="I40" s="69"/>
      <c r="J40" s="69"/>
      <c r="K40" s="69"/>
      <c r="L40" s="69"/>
      <c r="M40" s="69"/>
      <c r="N40" s="49"/>
      <c r="O40" s="85"/>
      <c r="P40" s="45"/>
      <c r="Q40" s="47"/>
      <c r="R40" s="47"/>
      <c r="S40" s="48"/>
      <c r="T40" s="25" t="s">
        <v>122</v>
      </c>
      <c r="U40" s="26" t="s">
        <v>123</v>
      </c>
    </row>
    <row r="41" spans="1:26" ht="15" customHeight="1" x14ac:dyDescent="0.25">
      <c r="A41" s="21" t="s">
        <v>31</v>
      </c>
      <c r="B41" s="45"/>
      <c r="C41" s="46"/>
      <c r="D41" s="69"/>
      <c r="E41" s="46"/>
      <c r="F41" s="73"/>
      <c r="G41" s="69"/>
      <c r="H41" s="69"/>
      <c r="I41" s="69"/>
      <c r="J41" s="69"/>
      <c r="K41" s="69"/>
      <c r="L41" s="69"/>
      <c r="M41" s="69"/>
      <c r="N41" s="49"/>
      <c r="O41" s="85"/>
      <c r="P41" s="45"/>
      <c r="Q41" s="47"/>
      <c r="R41" s="81"/>
      <c r="S41" s="48"/>
      <c r="T41" s="124">
        <f ca="1">DATEDIF(NOW(),"2019/12/31","d")</f>
        <v>199</v>
      </c>
      <c r="U41" s="125">
        <f ca="1">DATEDIF(NOW(),"2019/8/22","d")</f>
        <v>68</v>
      </c>
    </row>
    <row r="42" spans="1:26" ht="15" customHeight="1" x14ac:dyDescent="0.25">
      <c r="A42" s="21" t="s">
        <v>32</v>
      </c>
      <c r="B42" s="45"/>
      <c r="C42" s="46"/>
      <c r="D42" s="69"/>
      <c r="E42" s="46"/>
      <c r="F42" s="73"/>
      <c r="G42" s="69"/>
      <c r="H42" s="69"/>
      <c r="I42" s="69"/>
      <c r="J42" s="69"/>
      <c r="K42" s="69"/>
      <c r="L42" s="69"/>
      <c r="M42" s="69"/>
      <c r="N42" s="49"/>
      <c r="O42" s="85"/>
      <c r="P42" s="45"/>
      <c r="Q42" s="47"/>
      <c r="R42" s="81"/>
      <c r="S42" s="48"/>
      <c r="T42" s="124"/>
      <c r="U42" s="125"/>
    </row>
    <row r="43" spans="1:26" ht="15" customHeight="1" x14ac:dyDescent="0.25">
      <c r="A43" s="21" t="s">
        <v>47</v>
      </c>
      <c r="B43" s="45"/>
      <c r="C43" s="46"/>
      <c r="D43" s="69"/>
      <c r="E43" s="46"/>
      <c r="F43" s="73"/>
      <c r="G43" s="69"/>
      <c r="H43" s="69"/>
      <c r="I43" s="69"/>
      <c r="J43" s="69"/>
      <c r="K43" s="69"/>
      <c r="L43" s="69"/>
      <c r="M43" s="69"/>
      <c r="N43" s="49"/>
      <c r="O43" s="85"/>
      <c r="P43" s="45"/>
      <c r="Q43" s="47"/>
      <c r="R43" s="81"/>
      <c r="S43" s="48"/>
      <c r="T43" s="25" t="s">
        <v>124</v>
      </c>
      <c r="U43" s="28"/>
    </row>
    <row r="44" spans="1:26" s="20" customFormat="1" ht="16" customHeight="1" thickBot="1" x14ac:dyDescent="0.35">
      <c r="A44" s="21" t="s">
        <v>46</v>
      </c>
      <c r="B44" s="45"/>
      <c r="C44" s="46"/>
      <c r="D44" s="69"/>
      <c r="E44" s="46"/>
      <c r="F44" s="74"/>
      <c r="G44" s="69"/>
      <c r="H44" s="69"/>
      <c r="I44" s="69"/>
      <c r="J44" s="69"/>
      <c r="K44" s="69"/>
      <c r="L44" s="69"/>
      <c r="M44" s="69"/>
      <c r="N44" s="49"/>
      <c r="O44" s="85"/>
      <c r="P44" s="45"/>
      <c r="Q44" s="47"/>
      <c r="R44" s="81"/>
      <c r="S44" s="48"/>
      <c r="T44" s="124">
        <f ca="1">DATEDIF(NOW(),"2019/7/15","d")</f>
        <v>30</v>
      </c>
      <c r="U44" s="28"/>
    </row>
    <row r="45" spans="1:26" s="29" customFormat="1" ht="16" customHeight="1" thickTop="1" x14ac:dyDescent="0.3">
      <c r="A45" s="22" t="s">
        <v>112</v>
      </c>
      <c r="B45" s="50">
        <f t="shared" ref="B45:I45" si="2">AVERAGE(B33:B44)</f>
        <v>126.72333333333331</v>
      </c>
      <c r="C45" s="51">
        <f t="shared" si="2"/>
        <v>233.33333333333334</v>
      </c>
      <c r="D45" s="70">
        <f t="shared" si="2"/>
        <v>7.1379999999999999</v>
      </c>
      <c r="E45" s="52">
        <f t="shared" si="2"/>
        <v>4916.78</v>
      </c>
      <c r="F45" s="70">
        <f t="shared" si="2"/>
        <v>918.15800000000058</v>
      </c>
      <c r="G45" s="70">
        <f>AVERAGE(G33:G44)</f>
        <v>214.11999999999998</v>
      </c>
      <c r="H45" s="70">
        <f>AVERAGE(H33:H44)</f>
        <v>287.66666666666669</v>
      </c>
      <c r="I45" s="70">
        <f t="shared" si="2"/>
        <v>955.4</v>
      </c>
      <c r="J45" s="70">
        <f t="shared" ref="J45:O45" si="3">AVERAGE(J33:J44)</f>
        <v>197.12</v>
      </c>
      <c r="K45" s="70">
        <f t="shared" si="3"/>
        <v>2199.8000000000002</v>
      </c>
      <c r="L45" s="70">
        <f t="shared" si="3"/>
        <v>132.33500000000001</v>
      </c>
      <c r="M45" s="70">
        <f t="shared" si="3"/>
        <v>390.42666666666656</v>
      </c>
      <c r="N45" s="58">
        <f t="shared" si="3"/>
        <v>-308.33333333333331</v>
      </c>
      <c r="O45" s="86">
        <f t="shared" si="3"/>
        <v>5079.97</v>
      </c>
      <c r="P45" s="50">
        <f>(P31-P32)/COUNT(P33:P44)</f>
        <v>534.76599999999996</v>
      </c>
      <c r="Q45" s="66">
        <f>AVERAGE(Q33:Q44)</f>
        <v>51.282000000000004</v>
      </c>
      <c r="R45" s="82">
        <f>AVERAGE(R33:R44)</f>
        <v>2.4949356356260752</v>
      </c>
      <c r="S45" s="63"/>
      <c r="T45" s="124"/>
      <c r="U45" s="28"/>
    </row>
    <row r="46" spans="1:26" ht="16" customHeight="1" x14ac:dyDescent="0.25">
      <c r="A46" s="22" t="s">
        <v>61</v>
      </c>
      <c r="B46" s="50">
        <f t="shared" ref="B46:I46" si="4">SUM(B33:B44)</f>
        <v>760.33999999999992</v>
      </c>
      <c r="C46" s="51">
        <f t="shared" si="4"/>
        <v>1400</v>
      </c>
      <c r="D46" s="70">
        <f t="shared" si="4"/>
        <v>35.69</v>
      </c>
      <c r="E46" s="52">
        <f t="shared" si="4"/>
        <v>29500.68</v>
      </c>
      <c r="F46" s="70">
        <f>SUM(F33:F44)</f>
        <v>4590.7900000000027</v>
      </c>
      <c r="G46" s="70">
        <f>SUM(G33:G44)</f>
        <v>1070.5999999999999</v>
      </c>
      <c r="H46" s="70">
        <f>SUM(H33:H44)</f>
        <v>1726</v>
      </c>
      <c r="I46" s="70">
        <f t="shared" si="4"/>
        <v>4777</v>
      </c>
      <c r="J46" s="70">
        <f t="shared" ref="J46:O46" si="5">SUM(J33:J44)</f>
        <v>985.6</v>
      </c>
      <c r="K46" s="70">
        <f t="shared" si="5"/>
        <v>10999</v>
      </c>
      <c r="L46" s="70">
        <f t="shared" si="5"/>
        <v>794.0100000000001</v>
      </c>
      <c r="M46" s="70">
        <f t="shared" si="5"/>
        <v>2342.5599999999995</v>
      </c>
      <c r="N46" s="58">
        <f t="shared" si="5"/>
        <v>-1850</v>
      </c>
      <c r="O46" s="86">
        <f t="shared" si="5"/>
        <v>25399.850000000002</v>
      </c>
      <c r="P46" s="50">
        <f>LOOKUP(1,0/(ISNUMBER(P33:P44)),P33:P44)-P32</f>
        <v>2673.83</v>
      </c>
      <c r="Q46" s="66">
        <f>SUM(Q33:Q44)</f>
        <v>256.41000000000003</v>
      </c>
      <c r="R46" s="63"/>
      <c r="S46" s="53">
        <f>F46/O46</f>
        <v>0.18074083114664072</v>
      </c>
      <c r="T46" s="27"/>
      <c r="U46" s="28"/>
    </row>
    <row r="47" spans="1:26" hidden="1" x14ac:dyDescent="0.25">
      <c r="A47" s="54"/>
      <c r="C47" s="54"/>
      <c r="D47" s="54"/>
      <c r="E47" s="54"/>
      <c r="F47" s="54"/>
      <c r="I47" s="54"/>
      <c r="J47" s="54"/>
      <c r="L47" s="54"/>
      <c r="N47" s="54"/>
      <c r="T47" s="40">
        <f>DATEDIF("1994/3/22","2064/3/22","M")</f>
        <v>840</v>
      </c>
    </row>
    <row r="48" spans="1:26" ht="8.5" customHeight="1" x14ac:dyDescent="0.25"/>
    <row r="50" spans="6:14" x14ac:dyDescent="0.25">
      <c r="F50" s="65"/>
      <c r="G50" s="87"/>
      <c r="I50" s="65"/>
      <c r="K50" s="65"/>
    </row>
    <row r="51" spans="6:14" s="18" customFormat="1" x14ac:dyDescent="0.25">
      <c r="F51" s="40"/>
      <c r="G51" s="40"/>
      <c r="I51" s="40"/>
      <c r="J51" s="40"/>
      <c r="K51" s="40"/>
      <c r="L51" s="40"/>
      <c r="M51" s="55"/>
      <c r="N51" s="40"/>
    </row>
    <row r="52" spans="6:14" s="18" customFormat="1" x14ac:dyDescent="0.25">
      <c r="F52" s="40"/>
      <c r="G52" s="40"/>
      <c r="I52" s="40"/>
      <c r="J52" s="40"/>
      <c r="K52" s="40"/>
      <c r="L52" s="40"/>
      <c r="M52" s="55"/>
      <c r="N52" s="40"/>
    </row>
    <row r="53" spans="6:14" s="18" customFormat="1" x14ac:dyDescent="0.25">
      <c r="F53" s="40"/>
      <c r="G53" s="40"/>
      <c r="I53" s="40"/>
      <c r="J53" s="40"/>
      <c r="K53" s="40"/>
      <c r="L53" s="40"/>
      <c r="M53" s="55"/>
      <c r="N53" s="40"/>
    </row>
    <row r="54" spans="6:14" s="18" customFormat="1" x14ac:dyDescent="0.25">
      <c r="F54" s="40"/>
      <c r="G54" s="40"/>
      <c r="I54" s="40"/>
      <c r="J54" s="40"/>
      <c r="K54" s="40"/>
      <c r="L54" s="40"/>
      <c r="M54" s="40"/>
      <c r="N54" s="40"/>
    </row>
    <row r="55" spans="6:14" s="18" customFormat="1" x14ac:dyDescent="0.25">
      <c r="F55" s="40"/>
      <c r="G55" s="40"/>
      <c r="I55" s="40"/>
      <c r="J55" s="40"/>
      <c r="K55" s="40"/>
      <c r="L55" s="40"/>
      <c r="M55" s="40"/>
      <c r="N55" s="40"/>
    </row>
    <row r="56" spans="6:14" s="18" customFormat="1" x14ac:dyDescent="0.25">
      <c r="F56" s="40"/>
      <c r="G56" s="40"/>
      <c r="I56" s="40"/>
      <c r="J56" s="40"/>
      <c r="K56" s="40"/>
      <c r="L56" s="40"/>
      <c r="M56" s="40"/>
      <c r="N56" s="40"/>
    </row>
    <row r="57" spans="6:14" s="18" customFormat="1" x14ac:dyDescent="0.25">
      <c r="F57" s="40"/>
      <c r="G57" s="40"/>
      <c r="I57" s="40"/>
      <c r="J57" s="40"/>
      <c r="K57" s="40"/>
      <c r="L57" s="59"/>
      <c r="M57" s="40"/>
      <c r="N57" s="59"/>
    </row>
    <row r="58" spans="6:14" s="18" customFormat="1" x14ac:dyDescent="0.25">
      <c r="F58" s="40"/>
      <c r="G58" s="40"/>
      <c r="I58" s="40"/>
      <c r="J58" s="40"/>
      <c r="K58" s="40"/>
      <c r="L58" s="59"/>
      <c r="M58" s="40"/>
      <c r="N58" s="40"/>
    </row>
    <row r="59" spans="6:14" s="18" customFormat="1" x14ac:dyDescent="0.25">
      <c r="F59" s="40"/>
      <c r="G59" s="40"/>
      <c r="I59" s="40"/>
      <c r="J59" s="40"/>
      <c r="K59" s="40"/>
      <c r="L59" s="59"/>
      <c r="M59" s="40"/>
      <c r="N59" s="40"/>
    </row>
    <row r="60" spans="6:14" s="18" customFormat="1" x14ac:dyDescent="0.25">
      <c r="F60" s="40"/>
      <c r="G60" s="40"/>
      <c r="I60" s="40"/>
      <c r="J60" s="40"/>
      <c r="K60" s="40"/>
      <c r="L60" s="59"/>
      <c r="M60" s="40"/>
      <c r="N60" s="59"/>
    </row>
    <row r="61" spans="6:14" s="18" customFormat="1" x14ac:dyDescent="0.25">
      <c r="F61" s="40"/>
      <c r="G61" s="40"/>
      <c r="I61" s="40"/>
      <c r="J61" s="40"/>
      <c r="K61" s="40"/>
      <c r="L61" s="59"/>
      <c r="M61" s="40"/>
      <c r="N61" s="59"/>
    </row>
    <row r="62" spans="6:14" s="18" customFormat="1" x14ac:dyDescent="0.25">
      <c r="F62" s="88"/>
      <c r="G62" s="88"/>
      <c r="I62" s="40"/>
      <c r="J62" s="40"/>
      <c r="K62" s="88"/>
      <c r="L62" s="59"/>
      <c r="M62" s="40"/>
      <c r="N62" s="40"/>
    </row>
    <row r="63" spans="6:14" s="18" customFormat="1" x14ac:dyDescent="0.25">
      <c r="F63" s="40"/>
      <c r="G63" s="40"/>
      <c r="I63" s="40"/>
      <c r="J63" s="40"/>
      <c r="K63" s="40"/>
      <c r="L63" s="59"/>
      <c r="M63" s="40"/>
      <c r="N63" s="40"/>
    </row>
    <row r="64" spans="6:14" s="18" customFormat="1" x14ac:dyDescent="0.25">
      <c r="F64" s="40"/>
      <c r="G64" s="40"/>
      <c r="I64" s="40"/>
      <c r="J64" s="40"/>
      <c r="K64" s="40"/>
      <c r="L64" s="40"/>
      <c r="M64" s="40"/>
      <c r="N64" s="40"/>
    </row>
    <row r="65" spans="1:21" x14ac:dyDescent="0.25">
      <c r="A65" s="18"/>
      <c r="B65" s="18"/>
      <c r="C65" s="18"/>
      <c r="D65" s="18"/>
      <c r="E65" s="18"/>
      <c r="F65" s="88"/>
      <c r="G65" s="88"/>
      <c r="I65" s="88"/>
      <c r="K65" s="88"/>
      <c r="Q65" s="18"/>
      <c r="R65" s="18"/>
      <c r="S65" s="18"/>
      <c r="T65" s="18"/>
      <c r="U65" s="18"/>
    </row>
    <row r="66" spans="1:21" x14ac:dyDescent="0.25">
      <c r="A66" s="18"/>
      <c r="B66" s="18"/>
      <c r="C66" s="18"/>
      <c r="D66" s="18"/>
      <c r="E66" s="18"/>
      <c r="F66" s="88"/>
      <c r="G66" s="88"/>
      <c r="K66" s="88"/>
      <c r="Q66" s="18"/>
      <c r="R66" s="18"/>
      <c r="S66" s="18"/>
      <c r="T66" s="18"/>
      <c r="U66" s="18"/>
    </row>
    <row r="67" spans="1:21" x14ac:dyDescent="0.25">
      <c r="A67" s="18"/>
      <c r="B67" s="18"/>
      <c r="C67" s="18"/>
      <c r="D67" s="18"/>
      <c r="E67" s="18"/>
      <c r="Q67" s="18"/>
      <c r="R67" s="18"/>
      <c r="S67" s="18"/>
      <c r="T67" s="18"/>
      <c r="U67" s="18"/>
    </row>
    <row r="69" spans="1:21" x14ac:dyDescent="0.25">
      <c r="U69" s="40"/>
    </row>
    <row r="70" spans="1:21" x14ac:dyDescent="0.25">
      <c r="U70" s="40"/>
    </row>
    <row r="71" spans="1:21" x14ac:dyDescent="0.25">
      <c r="A71" s="18"/>
      <c r="B71" s="18"/>
      <c r="C71" s="18"/>
      <c r="D71" s="18"/>
      <c r="E71" s="18"/>
      <c r="F71" s="65"/>
      <c r="G71" s="65"/>
      <c r="I71" s="65"/>
      <c r="K71" s="65"/>
      <c r="P71" s="41"/>
      <c r="Q71" s="18"/>
      <c r="R71" s="18"/>
      <c r="S71" s="18"/>
      <c r="T71" s="18"/>
      <c r="U71" s="18"/>
    </row>
    <row r="72" spans="1:21" x14ac:dyDescent="0.25">
      <c r="A72" s="18"/>
      <c r="B72" s="18"/>
      <c r="C72" s="18"/>
      <c r="D72" s="18"/>
      <c r="E72" s="18"/>
      <c r="F72" s="65"/>
      <c r="G72" s="65"/>
      <c r="I72" s="65"/>
      <c r="K72" s="65"/>
      <c r="Q72" s="18"/>
      <c r="R72" s="18"/>
      <c r="S72" s="18"/>
      <c r="T72" s="18"/>
      <c r="U72" s="18"/>
    </row>
  </sheetData>
  <mergeCells count="10">
    <mergeCell ref="T44:T45"/>
    <mergeCell ref="T41:T42"/>
    <mergeCell ref="U41:U42"/>
    <mergeCell ref="T38:T39"/>
    <mergeCell ref="T30:U30"/>
    <mergeCell ref="T35:T36"/>
    <mergeCell ref="U35:U36"/>
    <mergeCell ref="U38:U39"/>
    <mergeCell ref="T31:U31"/>
    <mergeCell ref="T32:U33"/>
  </mergeCells>
  <phoneticPr fontId="1" type="noConversion"/>
  <conditionalFormatting sqref="T32 T4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{8A25278A-21BA-47EA-8F72-15A4A88BFAF7}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P31" formula="1"/>
    <ignoredError sqref="D45 E45:E46 D46 I46 G45:G46 I45:K45 J46:K46 N45:O46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25278A-21BA-47EA-8F72-15A4A88BFA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T32 T47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2</v>
      </c>
      <c r="D1" s="6" t="s">
        <v>1</v>
      </c>
      <c r="E1" s="7"/>
      <c r="F1" s="7"/>
      <c r="G1" s="7"/>
      <c r="H1" s="6"/>
    </row>
    <row r="2" spans="2:13" ht="45" customHeight="1" x14ac:dyDescent="0.3">
      <c r="B2" s="5" t="s">
        <v>0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38" t="s">
        <v>18</v>
      </c>
      <c r="K3" s="139"/>
      <c r="L3" s="139"/>
      <c r="M3" s="140"/>
    </row>
    <row r="4" spans="2:13" ht="16.5" customHeight="1" x14ac:dyDescent="0.45">
      <c r="B4" s="9" t="e">
        <f t="array" ref="B4:H4">星期日期和周+DATE(CalendarYear,7,1)-WEEKDAY(DATE(CalendarYear,7,1),(周开始日期="一")+1)+1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32"/>
      <c r="K4" s="133"/>
      <c r="L4" s="133"/>
      <c r="M4" s="13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35"/>
      <c r="K5" s="136"/>
      <c r="L5" s="136"/>
      <c r="M5" s="137"/>
    </row>
    <row r="6" spans="2:13" ht="15" customHeight="1" x14ac:dyDescent="0.45">
      <c r="B6" s="9" t="e">
        <f t="array" ref="B6:H6">星期日期和周+DATE(CalendarYear,7,1)-WEEKDAY(DATE(CalendarYear,7,1),(周开始日期="一")+1)+8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32"/>
      <c r="K6" s="133"/>
      <c r="L6" s="133"/>
      <c r="M6" s="13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35"/>
      <c r="K7" s="136"/>
      <c r="L7" s="136"/>
      <c r="M7" s="137"/>
    </row>
    <row r="8" spans="2:13" ht="15" customHeight="1" x14ac:dyDescent="0.45">
      <c r="B8" s="9" t="e">
        <f t="array" ref="B8:H8">星期日期和周+DATE(CalendarYear,7,1)-WEEKDAY(DATE(CalendarYear,7,1),(周开始日期="一")+1)+15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32"/>
      <c r="K8" s="133"/>
      <c r="L8" s="133"/>
      <c r="M8" s="13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35"/>
      <c r="K9" s="136"/>
      <c r="L9" s="136"/>
      <c r="M9" s="137"/>
    </row>
    <row r="10" spans="2:13" ht="15" customHeight="1" x14ac:dyDescent="0.45">
      <c r="B10" s="9" t="e">
        <f t="array" ref="B10:H10">星期日期和周+DATE(CalendarYear,7,1)-WEEKDAY(DATE(CalendarYear,7,1),(周开始日期="一")+1)+22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32"/>
      <c r="K10" s="133"/>
      <c r="L10" s="133"/>
      <c r="M10" s="13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35"/>
      <c r="K11" s="136"/>
      <c r="L11" s="136"/>
      <c r="M11" s="137"/>
    </row>
    <row r="12" spans="2:13" ht="15" customHeight="1" x14ac:dyDescent="0.45">
      <c r="B12" s="9" t="e">
        <f t="array" ref="B12:H12">星期日期和周+DATE(CalendarYear,7,1)-WEEKDAY(DATE(CalendarYear,7,1),(周开始日期="一")+1)+29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32"/>
      <c r="K12" s="133"/>
      <c r="L12" s="133"/>
      <c r="M12" s="134"/>
    </row>
    <row r="13" spans="2:13" ht="39.75" customHeight="1" x14ac:dyDescent="0.3">
      <c r="B13" s="2"/>
      <c r="C13" s="2"/>
      <c r="D13" s="2"/>
      <c r="E13" s="2"/>
      <c r="F13" s="2"/>
      <c r="G13" s="2"/>
      <c r="H13" s="10"/>
      <c r="J13" s="135"/>
      <c r="K13" s="136"/>
      <c r="L13" s="136"/>
      <c r="M13" s="137"/>
    </row>
    <row r="14" spans="2:13" ht="15" customHeight="1" x14ac:dyDescent="0.45">
      <c r="B14" s="9" t="e">
        <f t="array" ref="B14:H14">星期日期和周+DATE(CalendarYear,7,1)-WEEKDAY(DATE(CalendarYear,7,1),(周开始日期="一")+1)+36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32"/>
      <c r="K14" s="133"/>
      <c r="L14" s="133"/>
      <c r="M14" s="13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35"/>
      <c r="K15" s="136"/>
      <c r="L15" s="136"/>
      <c r="M15" s="137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5</v>
      </c>
      <c r="D1" s="6" t="s">
        <v>4</v>
      </c>
      <c r="E1" s="7"/>
      <c r="F1" s="7"/>
      <c r="G1" s="7"/>
      <c r="H1" s="6"/>
    </row>
    <row r="2" spans="2:13" ht="45" customHeight="1" x14ac:dyDescent="0.3">
      <c r="B2" s="5" t="s">
        <v>3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38" t="s">
        <v>18</v>
      </c>
      <c r="K3" s="139"/>
      <c r="L3" s="139"/>
      <c r="M3" s="140"/>
    </row>
    <row r="4" spans="2:13" ht="16.5" customHeight="1" x14ac:dyDescent="0.45">
      <c r="B4" s="9" t="e">
        <f t="array" ref="B4:H4">星期日期和周+DATE(CalendarYear,8,1)-WEEKDAY(DATE(CalendarYear,8,1),(周开始日期="一")+1)+1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32"/>
      <c r="K4" s="133"/>
      <c r="L4" s="133"/>
      <c r="M4" s="13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35"/>
      <c r="K5" s="136"/>
      <c r="L5" s="136"/>
      <c r="M5" s="137"/>
    </row>
    <row r="6" spans="2:13" ht="15" customHeight="1" x14ac:dyDescent="0.45">
      <c r="B6" s="9" t="e">
        <f t="array" ref="B6:H6">星期日期和周+DATE(CalendarYear,8,1)-WEEKDAY(DATE(CalendarYear,8,1),(周开始日期="一")+1)+8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32"/>
      <c r="K6" s="133"/>
      <c r="L6" s="133"/>
      <c r="M6" s="13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35"/>
      <c r="K7" s="136"/>
      <c r="L7" s="136"/>
      <c r="M7" s="137"/>
    </row>
    <row r="8" spans="2:13" ht="15" customHeight="1" x14ac:dyDescent="0.45">
      <c r="B8" s="9" t="e">
        <f t="array" ref="B8:H8">星期日期和周+DATE(CalendarYear,8,1)-WEEKDAY(DATE(CalendarYear,8,1),(周开始日期="一")+1)+15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32"/>
      <c r="K8" s="133"/>
      <c r="L8" s="133"/>
      <c r="M8" s="13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35"/>
      <c r="K9" s="136"/>
      <c r="L9" s="136"/>
      <c r="M9" s="137"/>
    </row>
    <row r="10" spans="2:13" ht="15" customHeight="1" x14ac:dyDescent="0.45">
      <c r="B10" s="9" t="e">
        <f t="array" ref="B10:H10">星期日期和周+DATE(CalendarYear,8,1)-WEEKDAY(DATE(CalendarYear,8,1),(周开始日期="一")+1)+22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32"/>
      <c r="K10" s="133"/>
      <c r="L10" s="133"/>
      <c r="M10" s="13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35"/>
      <c r="K11" s="136"/>
      <c r="L11" s="136"/>
      <c r="M11" s="137"/>
    </row>
    <row r="12" spans="2:13" ht="15" customHeight="1" x14ac:dyDescent="0.45">
      <c r="B12" s="9" t="e">
        <f t="array" ref="B12:H12">星期日期和周+DATE(CalendarYear,8,1)-WEEKDAY(DATE(CalendarYear,8,1),(周开始日期="一")+1)+29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32"/>
      <c r="K12" s="133"/>
      <c r="L12" s="133"/>
      <c r="M12" s="13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35"/>
      <c r="K13" s="136"/>
      <c r="L13" s="136"/>
      <c r="M13" s="137"/>
    </row>
    <row r="14" spans="2:13" ht="15" customHeight="1" x14ac:dyDescent="0.45">
      <c r="B14" s="9" t="e">
        <f t="array" ref="B14:H14">星期日期和周+DATE(CalendarYear,8,1)-WEEKDAY(DATE(CalendarYear,8,1),(周开始日期="一")+1)+36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32"/>
      <c r="K14" s="133"/>
      <c r="L14" s="133"/>
      <c r="M14" s="13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35"/>
      <c r="K15" s="136"/>
      <c r="L15" s="136"/>
      <c r="M15" s="13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8</v>
      </c>
      <c r="D1" s="6" t="s">
        <v>7</v>
      </c>
      <c r="E1" s="7"/>
      <c r="F1" s="7"/>
      <c r="G1" s="7"/>
      <c r="H1" s="6"/>
    </row>
    <row r="2" spans="2:13" ht="45" customHeight="1" x14ac:dyDescent="0.3">
      <c r="B2" s="5" t="s">
        <v>6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38" t="s">
        <v>18</v>
      </c>
      <c r="K3" s="139"/>
      <c r="L3" s="139"/>
      <c r="M3" s="140"/>
    </row>
    <row r="4" spans="2:13" ht="16.5" customHeight="1" x14ac:dyDescent="0.45">
      <c r="B4" s="9" t="e">
        <f t="array" ref="B4:H4">星期日期和周+DATE(CalendarYear,9,1)-WEEKDAY(DATE(CalendarYear,9,1),(周开始日期="一")+1)+1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32"/>
      <c r="K4" s="133"/>
      <c r="L4" s="133"/>
      <c r="M4" s="13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35"/>
      <c r="K5" s="136"/>
      <c r="L5" s="136"/>
      <c r="M5" s="137"/>
    </row>
    <row r="6" spans="2:13" ht="15" customHeight="1" x14ac:dyDescent="0.45">
      <c r="B6" s="9" t="e">
        <f t="array" ref="B6:H6">星期日期和周+DATE(CalendarYear,9,1)-WEEKDAY(DATE(CalendarYear,9,1),(周开始日期="一")+1)+8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32"/>
      <c r="K6" s="133"/>
      <c r="L6" s="133"/>
      <c r="M6" s="13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35"/>
      <c r="K7" s="136"/>
      <c r="L7" s="136"/>
      <c r="M7" s="137"/>
    </row>
    <row r="8" spans="2:13" ht="15" customHeight="1" x14ac:dyDescent="0.45">
      <c r="B8" s="9" t="e">
        <f t="array" ref="B8:H8">星期日期和周+DATE(CalendarYear,9,1)-WEEKDAY(DATE(CalendarYear,9,1),(周开始日期="一")+1)+15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32"/>
      <c r="K8" s="133"/>
      <c r="L8" s="133"/>
      <c r="M8" s="13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35"/>
      <c r="K9" s="136"/>
      <c r="L9" s="136"/>
      <c r="M9" s="137"/>
    </row>
    <row r="10" spans="2:13" ht="15" customHeight="1" x14ac:dyDescent="0.45">
      <c r="B10" s="9" t="e">
        <f t="array" ref="B10:H10">星期日期和周+DATE(CalendarYear,9,1)-WEEKDAY(DATE(CalendarYear,9,1),(周开始日期="一")+1)+22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32"/>
      <c r="K10" s="133"/>
      <c r="L10" s="133"/>
      <c r="M10" s="13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35"/>
      <c r="K11" s="136"/>
      <c r="L11" s="136"/>
      <c r="M11" s="137"/>
    </row>
    <row r="12" spans="2:13" ht="15" customHeight="1" x14ac:dyDescent="0.45">
      <c r="B12" s="9" t="e">
        <f t="array" ref="B12:H12">星期日期和周+DATE(CalendarYear,9,1)-WEEKDAY(DATE(CalendarYear,9,1),(周开始日期="一")+1)+29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32"/>
      <c r="K12" s="133"/>
      <c r="L12" s="133"/>
      <c r="M12" s="13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35"/>
      <c r="K13" s="136"/>
      <c r="L13" s="136"/>
      <c r="M13" s="137"/>
    </row>
    <row r="14" spans="2:13" ht="15" customHeight="1" x14ac:dyDescent="0.45">
      <c r="B14" s="9" t="e">
        <f t="array" ref="B14:H14">星期日期和周+DATE(CalendarYear,9,1)-WEEKDAY(DATE(CalendarYear,9,1),(周开始日期="一")+1)+36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32"/>
      <c r="K14" s="133"/>
      <c r="L14" s="133"/>
      <c r="M14" s="13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35"/>
      <c r="K15" s="136"/>
      <c r="L15" s="136"/>
      <c r="M15" s="13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11</v>
      </c>
      <c r="D1" s="6" t="s">
        <v>10</v>
      </c>
      <c r="E1" s="7"/>
      <c r="F1" s="7"/>
      <c r="G1" s="7"/>
      <c r="H1" s="6"/>
    </row>
    <row r="2" spans="2:13" ht="45" customHeight="1" x14ac:dyDescent="0.3">
      <c r="B2" s="5" t="s">
        <v>9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38" t="s">
        <v>18</v>
      </c>
      <c r="K3" s="139"/>
      <c r="L3" s="139"/>
      <c r="M3" s="140"/>
    </row>
    <row r="4" spans="2:13" ht="16.5" customHeight="1" x14ac:dyDescent="0.45">
      <c r="B4" s="9" t="e">
        <f t="array" ref="B4:H4">星期日期和周+DATE(CalendarYear,10,1)-WEEKDAY(DATE(CalendarYear,10,1),(周开始日期="一")+1)+1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32"/>
      <c r="K4" s="133"/>
      <c r="L4" s="133"/>
      <c r="M4" s="13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35"/>
      <c r="K5" s="136"/>
      <c r="L5" s="136"/>
      <c r="M5" s="137"/>
    </row>
    <row r="6" spans="2:13" ht="15" customHeight="1" x14ac:dyDescent="0.45">
      <c r="B6" s="9" t="e">
        <f t="array" ref="B6:H6">星期日期和周+DATE(CalendarYear,10,1)-WEEKDAY(DATE(CalendarYear,10,1),(周开始日期="一")+1)+8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32"/>
      <c r="K6" s="133"/>
      <c r="L6" s="133"/>
      <c r="M6" s="13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35"/>
      <c r="K7" s="136"/>
      <c r="L7" s="136"/>
      <c r="M7" s="137"/>
    </row>
    <row r="8" spans="2:13" ht="15" customHeight="1" x14ac:dyDescent="0.45">
      <c r="B8" s="9" t="e">
        <f t="array" ref="B8:H8">星期日期和周+DATE(CalendarYear,10,1)-WEEKDAY(DATE(CalendarYear,10,1),(周开始日期="一")+1)+15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32"/>
      <c r="K8" s="133"/>
      <c r="L8" s="133"/>
      <c r="M8" s="13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35"/>
      <c r="K9" s="136"/>
      <c r="L9" s="136"/>
      <c r="M9" s="137"/>
    </row>
    <row r="10" spans="2:13" ht="15" customHeight="1" x14ac:dyDescent="0.45">
      <c r="B10" s="9" t="e">
        <f t="array" ref="B10:H10">星期日期和周+DATE(CalendarYear,10,1)-WEEKDAY(DATE(CalendarYear,10,1),(周开始日期="一")+1)+22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32"/>
      <c r="K10" s="133"/>
      <c r="L10" s="133"/>
      <c r="M10" s="13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35"/>
      <c r="K11" s="136"/>
      <c r="L11" s="136"/>
      <c r="M11" s="137"/>
    </row>
    <row r="12" spans="2:13" ht="15" customHeight="1" x14ac:dyDescent="0.45">
      <c r="B12" s="9" t="e">
        <f t="array" ref="B12:H12">星期日期和周+DATE(CalendarYear,10,1)-WEEKDAY(DATE(CalendarYear,10,1),(周开始日期="一")+1)+29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32"/>
      <c r="K12" s="133"/>
      <c r="L12" s="133"/>
      <c r="M12" s="13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35"/>
      <c r="K13" s="136"/>
      <c r="L13" s="136"/>
      <c r="M13" s="137"/>
    </row>
    <row r="14" spans="2:13" ht="15" customHeight="1" x14ac:dyDescent="0.45">
      <c r="B14" s="9" t="e">
        <f t="array" ref="B14:H14">星期日期和周+DATE(CalendarYear,10,1)-WEEKDAY(DATE(CalendarYear,10,1),(周开始日期="一")+1)+36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32"/>
      <c r="K14" s="133"/>
      <c r="L14" s="133"/>
      <c r="M14" s="13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35"/>
      <c r="K15" s="136"/>
      <c r="L15" s="136"/>
      <c r="M15" s="13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14</v>
      </c>
      <c r="D1" s="6" t="s">
        <v>13</v>
      </c>
      <c r="E1" s="7"/>
      <c r="F1" s="7"/>
      <c r="G1" s="7"/>
      <c r="H1" s="6"/>
    </row>
    <row r="2" spans="2:13" ht="45" customHeight="1" x14ac:dyDescent="0.3">
      <c r="B2" s="5" t="s">
        <v>12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38" t="s">
        <v>18</v>
      </c>
      <c r="K3" s="139"/>
      <c r="L3" s="139"/>
      <c r="M3" s="140"/>
    </row>
    <row r="4" spans="2:13" ht="16.5" customHeight="1" x14ac:dyDescent="0.45">
      <c r="B4" s="9" t="e">
        <f t="array" ref="B4:H4">星期日期和周+DATE(CalendarYear,11,1)-WEEKDAY(DATE(CalendarYear,11,1),(周开始日期="一")+1)+1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32"/>
      <c r="K4" s="133"/>
      <c r="L4" s="133"/>
      <c r="M4" s="13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35"/>
      <c r="K5" s="136"/>
      <c r="L5" s="136"/>
      <c r="M5" s="137"/>
    </row>
    <row r="6" spans="2:13" ht="15" customHeight="1" x14ac:dyDescent="0.45">
      <c r="B6" s="9" t="e">
        <f t="array" ref="B6:H6">星期日期和周+DATE(CalendarYear,11,1)-WEEKDAY(DATE(CalendarYear,11,1),(周开始日期="一")+1)+8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32"/>
      <c r="K6" s="133"/>
      <c r="L6" s="133"/>
      <c r="M6" s="13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35"/>
      <c r="K7" s="136"/>
      <c r="L7" s="136"/>
      <c r="M7" s="137"/>
    </row>
    <row r="8" spans="2:13" ht="15" customHeight="1" x14ac:dyDescent="0.45">
      <c r="B8" s="9" t="e">
        <f t="array" ref="B8:H8">星期日期和周+DATE(CalendarYear,11,1)-WEEKDAY(DATE(CalendarYear,11,1),(周开始日期="一")+1)+15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32"/>
      <c r="K8" s="133"/>
      <c r="L8" s="133"/>
      <c r="M8" s="13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35"/>
      <c r="K9" s="136"/>
      <c r="L9" s="136"/>
      <c r="M9" s="137"/>
    </row>
    <row r="10" spans="2:13" ht="15" customHeight="1" x14ac:dyDescent="0.45">
      <c r="B10" s="9" t="e">
        <f t="array" ref="B10:H10">星期日期和周+DATE(CalendarYear,11,1)-WEEKDAY(DATE(CalendarYear,11,1),(周开始日期="一")+1)+22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32"/>
      <c r="K10" s="133"/>
      <c r="L10" s="133"/>
      <c r="M10" s="13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35"/>
      <c r="K11" s="136"/>
      <c r="L11" s="136"/>
      <c r="M11" s="137"/>
    </row>
    <row r="12" spans="2:13" ht="15" customHeight="1" x14ac:dyDescent="0.45">
      <c r="B12" s="9" t="e">
        <f t="array" ref="B12:H12">星期日期和周+DATE(CalendarYear,11,1)-WEEKDAY(DATE(CalendarYear,11,1),(周开始日期="一")+1)+29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32"/>
      <c r="K12" s="133"/>
      <c r="L12" s="133"/>
      <c r="M12" s="13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35"/>
      <c r="K13" s="136"/>
      <c r="L13" s="136"/>
      <c r="M13" s="137"/>
    </row>
    <row r="14" spans="2:13" ht="15" customHeight="1" x14ac:dyDescent="0.45">
      <c r="B14" s="9" t="e">
        <f t="array" ref="B14:H14">星期日期和周+DATE(CalendarYear,11,1)-WEEKDAY(DATE(CalendarYear,11,1),(周开始日期="一")+1)+36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32"/>
      <c r="K14" s="133"/>
      <c r="L14" s="133"/>
      <c r="M14" s="13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35"/>
      <c r="K15" s="136"/>
      <c r="L15" s="136"/>
      <c r="M15" s="13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17</v>
      </c>
      <c r="D1" s="6" t="s">
        <v>16</v>
      </c>
      <c r="E1" s="7"/>
      <c r="F1" s="7"/>
      <c r="G1" s="7"/>
      <c r="H1" s="6"/>
    </row>
    <row r="2" spans="2:13" ht="45" customHeight="1" x14ac:dyDescent="0.3">
      <c r="B2" s="5" t="s">
        <v>15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38" t="s">
        <v>18</v>
      </c>
      <c r="K3" s="139"/>
      <c r="L3" s="139"/>
      <c r="M3" s="140"/>
    </row>
    <row r="4" spans="2:13" ht="16.5" customHeight="1" x14ac:dyDescent="0.45">
      <c r="B4" s="9" t="e">
        <f t="array" ref="B4:H4">星期日期和周+DATE(CalendarYear,12,1)-WEEKDAY(DATE(CalendarYear,12,1),(周开始日期="一")+1)+1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32"/>
      <c r="K4" s="133"/>
      <c r="L4" s="133"/>
      <c r="M4" s="13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35"/>
      <c r="K5" s="136"/>
      <c r="L5" s="136"/>
      <c r="M5" s="137"/>
    </row>
    <row r="6" spans="2:13" ht="15" customHeight="1" x14ac:dyDescent="0.45">
      <c r="B6" s="9" t="e">
        <f t="array" ref="B6:H6">星期日期和周+DATE(CalendarYear,12,1)-WEEKDAY(DATE(CalendarYear,12,1),(周开始日期="一")+1)+8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32"/>
      <c r="K6" s="133"/>
      <c r="L6" s="133"/>
      <c r="M6" s="13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35"/>
      <c r="K7" s="136"/>
      <c r="L7" s="136"/>
      <c r="M7" s="137"/>
    </row>
    <row r="8" spans="2:13" ht="15" customHeight="1" x14ac:dyDescent="0.45">
      <c r="B8" s="9" t="e">
        <f t="array" ref="B8:H8">星期日期和周+DATE(CalendarYear,12,1)-WEEKDAY(DATE(CalendarYear,12,1),(周开始日期="一")+1)+15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32"/>
      <c r="K8" s="133"/>
      <c r="L8" s="133"/>
      <c r="M8" s="13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35"/>
      <c r="K9" s="136"/>
      <c r="L9" s="136"/>
      <c r="M9" s="137"/>
    </row>
    <row r="10" spans="2:13" ht="15" customHeight="1" x14ac:dyDescent="0.45">
      <c r="B10" s="9" t="e">
        <f t="array" ref="B10:H10">星期日期和周+DATE(CalendarYear,12,1)-WEEKDAY(DATE(CalendarYear,12,1),(周开始日期="一")+1)+22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32"/>
      <c r="K10" s="133"/>
      <c r="L10" s="133"/>
      <c r="M10" s="13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35"/>
      <c r="K11" s="136"/>
      <c r="L11" s="136"/>
      <c r="M11" s="137"/>
    </row>
    <row r="12" spans="2:13" ht="15" customHeight="1" x14ac:dyDescent="0.45">
      <c r="B12" s="9" t="e">
        <f t="array" ref="B12:H12">星期日期和周+DATE(CalendarYear,12,1)-WEEKDAY(DATE(CalendarYear,12,1),(周开始日期="一")+1)+29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32"/>
      <c r="K12" s="133"/>
      <c r="L12" s="133"/>
      <c r="M12" s="13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35"/>
      <c r="K13" s="136"/>
      <c r="L13" s="136"/>
      <c r="M13" s="137"/>
    </row>
    <row r="14" spans="2:13" ht="15" customHeight="1" x14ac:dyDescent="0.45">
      <c r="B14" s="9" t="e">
        <f t="array" ref="B14:H14">星期日期和周+DATE(CalendarYear,12,1)-WEEKDAY(DATE(CalendarYear,12,1),(周开始日期="一")+1)+36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32"/>
      <c r="K14" s="133"/>
      <c r="L14" s="133"/>
      <c r="M14" s="13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35"/>
      <c r="K15" s="136"/>
      <c r="L15" s="136"/>
      <c r="M15" s="13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统战部</vt:lpstr>
      <vt:lpstr>财务分析</vt:lpstr>
      <vt:lpstr>七月</vt:lpstr>
      <vt:lpstr>八月</vt:lpstr>
      <vt:lpstr>九月</vt:lpstr>
      <vt:lpstr>十月</vt:lpstr>
      <vt:lpstr>十一月</vt:lpstr>
      <vt:lpstr>十二月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2019-06-15T03:21:46Z</dcterms:modified>
</cp:coreProperties>
</file>