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4C0F195-41DF-4EC3-B7AB-92D0E0A8612C}" xr6:coauthVersionLast="34" xr6:coauthVersionMax="34" xr10:uidLastSave="{00000000-0000-0000-0000-000000000000}"/>
  <bookViews>
    <workbookView xWindow="10230" yWindow="0" windowWidth="22260" windowHeight="12650" tabRatio="848" activeTab="10" xr2:uid="{00000000-000D-0000-FFFF-FFFF00000000}"/>
  </bookViews>
  <sheets>
    <sheet name="总计划" sheetId="25" r:id="rId1"/>
    <sheet name="资金流-表" sheetId="27" r:id="rId2"/>
    <sheet name="资金流-图" sheetId="28" r:id="rId3"/>
    <sheet name="1月" sheetId="6" r:id="rId4"/>
    <sheet name="2月" sheetId="7" r:id="rId5"/>
    <sheet name="3月" sheetId="8" r:id="rId6"/>
    <sheet name="4月" sheetId="9" r:id="rId7"/>
    <sheet name="5月" sheetId="10" r:id="rId8"/>
    <sheet name="6月" sheetId="11" r:id="rId9"/>
    <sheet name="7月 " sheetId="19" r:id="rId10"/>
    <sheet name="8月" sheetId="20" r:id="rId11"/>
    <sheet name="9月" sheetId="21" r:id="rId12"/>
    <sheet name="10月 " sheetId="22" r:id="rId13"/>
    <sheet name="11月" sheetId="23" r:id="rId14"/>
    <sheet name="12月 " sheetId="24" r:id="rId15"/>
    <sheet name="七月" sheetId="12" state="hidden" r:id="rId16"/>
    <sheet name="八月" sheetId="13" state="hidden" r:id="rId17"/>
    <sheet name="九月" sheetId="14" state="hidden" r:id="rId18"/>
    <sheet name="十月" sheetId="15" state="hidden" r:id="rId19"/>
    <sheet name="十一月" sheetId="16" state="hidden" r:id="rId20"/>
    <sheet name="十二月" sheetId="17" state="hidden" r:id="rId21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27" l="1"/>
  <c r="M3" i="27"/>
  <c r="M4" i="27"/>
  <c r="K2" i="27"/>
  <c r="K3" i="27"/>
  <c r="K4" i="27"/>
  <c r="N3" i="27" l="1"/>
  <c r="N4" i="27"/>
  <c r="N2" i="27"/>
  <c r="F2" i="27"/>
  <c r="I2" i="27"/>
  <c r="F3" i="27"/>
  <c r="I3" i="27"/>
  <c r="F4" i="27"/>
  <c r="I4" i="27"/>
  <c r="F5" i="27"/>
  <c r="I5" i="27"/>
  <c r="K5" i="27"/>
  <c r="M5" i="27"/>
  <c r="F6" i="27"/>
  <c r="I6" i="27"/>
  <c r="K6" i="27"/>
  <c r="M6" i="27"/>
  <c r="F7" i="27"/>
  <c r="I7" i="27"/>
  <c r="K7" i="27"/>
  <c r="M7" i="27"/>
  <c r="N6" i="27" l="1"/>
  <c r="N7" i="27"/>
  <c r="N5" i="27"/>
  <c r="B3" i="17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4" i="12" l="1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C3" i="8" s="1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<sst xmlns="http://schemas.openxmlformats.org/spreadsheetml/2006/main" count="375" uniqueCount="166">
  <si>
    <t>工作</t>
    <phoneticPr fontId="1" type="noConversion"/>
  </si>
  <si>
    <t>谈判</t>
    <phoneticPr fontId="1" type="noConversion"/>
  </si>
  <si>
    <t>产品</t>
    <phoneticPr fontId="1" type="noConversion"/>
  </si>
  <si>
    <t>健身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</si>
  <si>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</si>
  <si>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</si>
  <si>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</si>
  <si>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</si>
  <si>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</si>
  <si>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</si>
  <si>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</si>
  <si>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</si>
  <si>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</si>
  <si>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</si>
  <si>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</si>
  <si>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</si>
  <si>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</si>
  <si>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</si>
  <si>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</si>
  <si>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</si>
  <si>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</si>
  <si>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</si>
  <si>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</si>
  <si>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</si>
  <si>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</si>
  <si>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</si>
  <si>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</si>
  <si>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</si>
  <si>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</si>
  <si>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</si>
  <si>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</si>
  <si>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</si>
  <si>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</si>
  <si>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</si>
  <si>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</si>
  <si>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</si>
  <si>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</si>
  <si>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</si>
  <si>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</si>
  <si>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</si>
  <si>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</si>
  <si>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</si>
  <si>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</si>
  <si>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</si>
  <si>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</si>
  <si>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</si>
  <si>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</si>
  <si>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</si>
  <si>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</si>
  <si>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</si>
  <si>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</si>
  <si>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</si>
  <si>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</si>
  <si>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</si>
  <si>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</si>
  <si>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</si>
  <si>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</si>
  <si>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</si>
  <si>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</si>
  <si>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</si>
  <si>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</si>
  <si>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</si>
  <si>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</si>
  <si>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</si>
  <si>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</si>
  <si>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</si>
  <si>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</si>
  <si>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</si>
  <si>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</si>
  <si>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</si>
  <si>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</si>
  <si>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</si>
  <si>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</si>
  <si>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</si>
  <si>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</si>
  <si>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</si>
  <si>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</si>
  <si>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</si>
  <si>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</si>
  <si>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</si>
  <si>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</si>
  <si>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</si>
  <si>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</si>
  <si>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</si>
  <si>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</si>
  <si>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</si>
  <si>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</si>
  <si>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</si>
  <si>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</si>
  <si>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</si>
  <si>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</si>
  <si>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</si>
  <si>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</si>
  <si>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</si>
  <si>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</si>
  <si>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</si>
  <si>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</si>
  <si>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</si>
  <si>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</si>
  <si>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</si>
  <si>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</si>
  <si>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</si>
  <si>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</si>
  <si>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</si>
  <si>
    <t>开发</t>
    <phoneticPr fontId="1" type="noConversion"/>
  </si>
  <si>
    <t>数据分析</t>
    <phoneticPr fontId="1" type="noConversion"/>
  </si>
  <si>
    <t>数据挖掘</t>
    <phoneticPr fontId="1" type="noConversion"/>
  </si>
  <si>
    <t>机器学习</t>
    <phoneticPr fontId="1" type="noConversion"/>
  </si>
  <si>
    <t>人工智能</t>
    <phoneticPr fontId="1" type="noConversion"/>
  </si>
  <si>
    <t>产品基础</t>
    <phoneticPr fontId="1" type="noConversion"/>
  </si>
  <si>
    <t>了解谈判基础</t>
    <phoneticPr fontId="1" type="noConversion"/>
  </si>
  <si>
    <t>开发</t>
    <phoneticPr fontId="1" type="noConversion"/>
  </si>
  <si>
    <t>产品</t>
    <phoneticPr fontId="1" type="noConversion"/>
  </si>
  <si>
    <t>数据产品经理</t>
    <phoneticPr fontId="1" type="noConversion"/>
  </si>
  <si>
    <t>2018年</t>
    <phoneticPr fontId="1" type="noConversion"/>
  </si>
  <si>
    <t>产品基础、数据产品经理</t>
    <phoneticPr fontId="1" type="noConversion"/>
  </si>
  <si>
    <t>2017年</t>
    <phoneticPr fontId="1" type="noConversion"/>
  </si>
  <si>
    <t>项目</t>
    <phoneticPr fontId="1" type="noConversion"/>
  </si>
  <si>
    <t>数据分析阶段1</t>
    <phoneticPr fontId="1" type="noConversion"/>
  </si>
  <si>
    <t>数据分析阶段2</t>
    <phoneticPr fontId="1" type="noConversion"/>
  </si>
  <si>
    <t>数据分析阶段3</t>
    <phoneticPr fontId="1" type="noConversion"/>
  </si>
  <si>
    <t>《深入浅出数据分析》《深入浅出统计学》</t>
    <phoneticPr fontId="1" type="noConversion"/>
  </si>
  <si>
    <r>
      <t>《商务经济</t>
    </r>
    <r>
      <rPr>
        <sz val="11"/>
        <color rgb="FFFF0000"/>
        <rFont val="等线"/>
        <family val="3"/>
        <charset val="134"/>
        <scheme val="minor"/>
      </rPr>
      <t>统计学</t>
    </r>
    <r>
      <rPr>
        <sz val="11"/>
        <color theme="1"/>
        <rFont val="等线"/>
        <family val="2"/>
        <scheme val="minor"/>
      </rPr>
      <t>》;《R in action》 ;《深入浅出数据分析》;复习</t>
    </r>
    <phoneticPr fontId="1" type="noConversion"/>
  </si>
  <si>
    <r>
      <t>《数据挖掘导论》、《利用</t>
    </r>
    <r>
      <rPr>
        <sz val="11"/>
        <color rgb="FFFF0000"/>
        <rFont val="等线"/>
        <family val="3"/>
        <charset val="134"/>
        <scheme val="minor"/>
      </rPr>
      <t>python</t>
    </r>
    <r>
      <rPr>
        <sz val="11"/>
        <color theme="1"/>
        <rFont val="等线"/>
        <family val="2"/>
        <scheme val="minor"/>
      </rPr>
      <t>进行数据分析》、scikit-learn；复习</t>
    </r>
    <phoneticPr fontId="1" type="noConversion"/>
  </si>
  <si>
    <r>
      <t>《深入浅出</t>
    </r>
    <r>
      <rPr>
        <sz val="11"/>
        <color rgb="FFFF0000"/>
        <rFont val="等线"/>
        <family val="3"/>
        <charset val="134"/>
        <scheme val="minor"/>
      </rPr>
      <t>SQL</t>
    </r>
    <r>
      <rPr>
        <sz val="11"/>
        <color theme="1"/>
        <rFont val="等线"/>
        <family val="2"/>
        <scheme val="minor"/>
      </rPr>
      <t>》、《网站分析》；复习阶段二内容；</t>
    </r>
    <phoneticPr fontId="1" type="noConversion"/>
  </si>
  <si>
    <t>用水/吨</t>
    <phoneticPr fontId="1" type="noConversion"/>
  </si>
  <si>
    <t>水费/元</t>
    <phoneticPr fontId="1" type="noConversion"/>
  </si>
  <si>
    <t>用电/度</t>
    <phoneticPr fontId="1" type="noConversion"/>
  </si>
  <si>
    <t>电费/元</t>
    <phoneticPr fontId="1" type="noConversion"/>
  </si>
  <si>
    <t>统计</t>
    <phoneticPr fontId="1" type="noConversion"/>
  </si>
  <si>
    <t>《统计》</t>
    <phoneticPr fontId="1" type="noConversion"/>
  </si>
  <si>
    <t>8月15</t>
    <phoneticPr fontId="1" type="noConversion"/>
  </si>
  <si>
    <t>9月15</t>
    <phoneticPr fontId="1" type="noConversion"/>
  </si>
  <si>
    <t>10月15</t>
    <phoneticPr fontId="1" type="noConversion"/>
  </si>
  <si>
    <t>11月15</t>
    <phoneticPr fontId="1" type="noConversion"/>
  </si>
  <si>
    <t>12月15</t>
    <phoneticPr fontId="1" type="noConversion"/>
  </si>
  <si>
    <t>到手工资</t>
    <phoneticPr fontId="1" type="noConversion"/>
  </si>
  <si>
    <t>2月15</t>
    <phoneticPr fontId="1" type="noConversion"/>
  </si>
  <si>
    <t>3月15</t>
    <phoneticPr fontId="1" type="noConversion"/>
  </si>
  <si>
    <t>4月15</t>
    <phoneticPr fontId="1" type="noConversion"/>
  </si>
  <si>
    <t>5月15</t>
    <phoneticPr fontId="1" type="noConversion"/>
  </si>
  <si>
    <t>6月15</t>
    <phoneticPr fontId="1" type="noConversion"/>
  </si>
  <si>
    <t>7月15</t>
    <phoneticPr fontId="1" type="noConversion"/>
  </si>
  <si>
    <t>奖金</t>
    <phoneticPr fontId="1" type="noConversion"/>
  </si>
  <si>
    <t>公积金</t>
    <phoneticPr fontId="1" type="noConversion"/>
  </si>
  <si>
    <t>个税</t>
    <phoneticPr fontId="1" type="noConversion"/>
  </si>
  <si>
    <t>社保</t>
    <phoneticPr fontId="1" type="noConversion"/>
  </si>
  <si>
    <t>时间</t>
    <phoneticPr fontId="1" type="noConversion"/>
  </si>
  <si>
    <t>日</t>
    <phoneticPr fontId="1" type="noConversion"/>
  </si>
  <si>
    <t>python</t>
    <phoneticPr fontId="1" type="noConversion"/>
  </si>
  <si>
    <t>端午节+500</t>
    <phoneticPr fontId="1" type="noConversion"/>
  </si>
  <si>
    <t>借出-3000</t>
    <phoneticPr fontId="1" type="noConversion"/>
  </si>
  <si>
    <t>买电脑-5100，借出-4000</t>
    <phoneticPr fontId="1" type="noConversion"/>
  </si>
  <si>
    <t>总共扣除</t>
    <phoneticPr fontId="1" type="noConversion"/>
  </si>
  <si>
    <t>月初资金（15号）</t>
    <phoneticPr fontId="1" type="noConversion"/>
  </si>
  <si>
    <t>上月剩余（15号）</t>
    <phoneticPr fontId="1" type="noConversion"/>
  </si>
  <si>
    <t>房租</t>
    <phoneticPr fontId="1" type="noConversion"/>
  </si>
  <si>
    <t>连续性概率分布</t>
    <phoneticPr fontId="1" type="noConversion"/>
  </si>
  <si>
    <t>跑步</t>
    <phoneticPr fontId="1" type="noConversion"/>
  </si>
  <si>
    <t>《风骚律师》本月回归</t>
    <phoneticPr fontId="1" type="noConversion"/>
  </si>
  <si>
    <t>区间估计</t>
    <phoneticPr fontId="1" type="noConversion"/>
  </si>
  <si>
    <t>抽样和抽样分布</t>
    <phoneticPr fontId="1" type="noConversion"/>
  </si>
  <si>
    <t>《线代》</t>
    <phoneticPr fontId="1" type="noConversion"/>
  </si>
  <si>
    <t>矩阵加法、乘法、逆（高斯消元法）</t>
    <phoneticPr fontId="1" type="noConversion"/>
  </si>
  <si>
    <t>线代：张宇</t>
    <phoneticPr fontId="1" type="noConversion"/>
  </si>
  <si>
    <t>基础篇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</si>
</sst>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1"/>
      <color theme="0" tint="-0.14999847407452621"/>
      <name val="等线"/>
      <family val="2"/>
      <scheme val="minor"/>
    </font>
    <font>
      <sz val="11"/>
      <color theme="0" tint="-0.1499984740745262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auto="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 tint="-0.2499465926084170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1">
      <alignment horizontal="left" vertical="top" wrapText="1" indent="1"/>
    </xf>
    <xf numFmtId="176" fontId="4" fillId="0" borderId="1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1" applyFont="1">
      <alignment horizontal="left" vertical="top" wrapText="1" indent="1"/>
    </xf>
    <xf numFmtId="0" fontId="3" fillId="0" borderId="1" xfId="2" applyFont="1">
      <alignment horizontal="left" vertical="top" wrapText="1" indent="1"/>
    </xf>
    <xf numFmtId="176" fontId="5" fillId="0" borderId="1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1" xfId="3" applyFont="1" applyBorder="1">
      <alignment horizontal="left" indent="1"/>
    </xf>
    <xf numFmtId="0" fontId="3" fillId="0" borderId="1" xfId="1" applyFont="1" applyBorder="1">
      <alignment horizontal="left" vertical="top" wrapText="1" indent="1"/>
    </xf>
    <xf numFmtId="0" fontId="3" fillId="2" borderId="1" xfId="2" applyFont="1" applyFill="1">
      <alignment horizontal="left" vertical="top" wrapText="1" indent="1"/>
    </xf>
    <xf numFmtId="0" fontId="17" fillId="3" borderId="11" xfId="0" applyFont="1" applyFill="1" applyBorder="1"/>
    <xf numFmtId="0" fontId="0" fillId="3" borderId="11" xfId="0" applyFill="1" applyBorder="1"/>
    <xf numFmtId="0" fontId="0" fillId="3" borderId="12" xfId="0" applyFill="1" applyBorder="1" applyAlignment="1">
      <alignment horizontal="center"/>
    </xf>
    <xf numFmtId="58" fontId="0" fillId="3" borderId="11" xfId="0" applyNumberFormat="1" applyFill="1" applyBorder="1"/>
    <xf numFmtId="0" fontId="0" fillId="0" borderId="0" xfId="0" applyFill="1"/>
    <xf numFmtId="0" fontId="17" fillId="4" borderId="11" xfId="0" applyFont="1" applyFill="1" applyBorder="1"/>
    <xf numFmtId="0" fontId="0" fillId="4" borderId="11" xfId="0" applyFill="1" applyBorder="1"/>
    <xf numFmtId="0" fontId="0" fillId="4" borderId="12" xfId="0" applyFill="1" applyBorder="1" applyAlignment="1">
      <alignment horizontal="center"/>
    </xf>
    <xf numFmtId="58" fontId="0" fillId="4" borderId="11" xfId="0" applyNumberFormat="1" applyFill="1" applyBorder="1"/>
    <xf numFmtId="0" fontId="18" fillId="5" borderId="13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9" fillId="3" borderId="11" xfId="0" applyFont="1" applyFill="1" applyBorder="1"/>
    <xf numFmtId="0" fontId="17" fillId="2" borderId="11" xfId="0" applyFont="1" applyFill="1" applyBorder="1"/>
    <xf numFmtId="0" fontId="0" fillId="6" borderId="0" xfId="0" applyFill="1"/>
    <xf numFmtId="49" fontId="0" fillId="0" borderId="0" xfId="0" applyNumberFormat="1" applyAlignment="1">
      <alignment horizontal="center"/>
    </xf>
    <xf numFmtId="0" fontId="20" fillId="0" borderId="0" xfId="0" applyFont="1"/>
    <xf numFmtId="0" fontId="0" fillId="6" borderId="0" xfId="0" applyFill="1" applyAlignment="1">
      <alignment horizontal="center"/>
    </xf>
    <xf numFmtId="0" fontId="22" fillId="6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 wrapText="1"/>
    </xf>
    <xf numFmtId="0" fontId="0" fillId="7" borderId="16" xfId="0" applyFill="1" applyBorder="1"/>
    <xf numFmtId="0" fontId="0" fillId="0" borderId="16" xfId="0" applyFill="1" applyBorder="1"/>
    <xf numFmtId="0" fontId="0" fillId="7" borderId="18" xfId="0" applyFill="1" applyBorder="1"/>
    <xf numFmtId="0" fontId="0" fillId="0" borderId="15" xfId="0" applyFill="1" applyBorder="1"/>
    <xf numFmtId="0" fontId="0" fillId="7" borderId="19" xfId="0" applyFill="1" applyBorder="1"/>
    <xf numFmtId="0" fontId="0" fillId="7" borderId="20" xfId="0" applyFill="1" applyBorder="1"/>
    <xf numFmtId="0" fontId="0" fillId="0" borderId="17" xfId="0" applyFill="1" applyBorder="1"/>
    <xf numFmtId="0" fontId="0" fillId="7" borderId="21" xfId="0" applyFill="1" applyBorder="1"/>
    <xf numFmtId="0" fontId="0" fillId="7" borderId="22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0" borderId="29" xfId="0" applyFill="1" applyBorder="1"/>
    <xf numFmtId="0" fontId="0" fillId="0" borderId="27" xfId="0" applyFill="1" applyBorder="1"/>
    <xf numFmtId="0" fontId="0" fillId="0" borderId="30" xfId="0" applyFill="1" applyBorder="1"/>
    <xf numFmtId="0" fontId="0" fillId="7" borderId="31" xfId="0" applyFill="1" applyBorder="1"/>
    <xf numFmtId="0" fontId="0" fillId="8" borderId="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0" fillId="8" borderId="33" xfId="0" applyFill="1" applyBorder="1" applyAlignment="1">
      <alignment horizontal="center" vertical="center" wrapText="1"/>
    </xf>
    <xf numFmtId="0" fontId="0" fillId="8" borderId="34" xfId="0" applyFill="1" applyBorder="1" applyAlignment="1">
      <alignment horizontal="center" vertical="center" wrapText="1"/>
    </xf>
    <xf numFmtId="0" fontId="0" fillId="8" borderId="35" xfId="0" applyFill="1" applyBorder="1" applyAlignment="1">
      <alignment horizontal="center" vertical="center" wrapText="1"/>
    </xf>
    <xf numFmtId="0" fontId="0" fillId="8" borderId="36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7" borderId="37" xfId="0" applyFill="1" applyBorder="1"/>
    <xf numFmtId="0" fontId="0" fillId="7" borderId="38" xfId="0" applyFill="1" applyBorder="1"/>
    <xf numFmtId="0" fontId="0" fillId="7" borderId="39" xfId="0" applyFill="1" applyBorder="1"/>
    <xf numFmtId="0" fontId="25" fillId="7" borderId="20" xfId="0" applyFont="1" applyFill="1" applyBorder="1"/>
    <xf numFmtId="0" fontId="25" fillId="7" borderId="31" xfId="0" applyFont="1" applyFill="1" applyBorder="1"/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3" fillId="0" borderId="6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0" fontId="3" fillId="0" borderId="9" xfId="1" applyFont="1" applyBorder="1" applyAlignment="1">
      <alignment horizontal="left" vertical="top" wrapText="1"/>
    </xf>
    <xf numFmtId="0" fontId="3" fillId="0" borderId="5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资金</a:t>
            </a:r>
            <a:r>
              <a:rPr lang="zh-CN"/>
              <a:t>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'资金流-表'!$G$1</c:f>
              <c:strCache>
                <c:ptCount val="1"/>
                <c:pt idx="0">
                  <c:v>到手工资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'资金流-表'!$G$2:$G$12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1-4ED1-9042-9A78C33E14BA}"/>
            </c:ext>
          </c:extLst>
        </c:ser>
        <c:ser>
          <c:idx val="3"/>
          <c:order val="3"/>
          <c:tx>
            <c:strRef>
              <c:f>'资金流-表'!$C$1</c:f>
              <c:strCache>
                <c:ptCount val="1"/>
                <c:pt idx="0">
                  <c:v>社保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'资金流-表'!$C$2:$C$12</c:f>
              <c:numCache>
                <c:formatCode>General</c:formatCode>
                <c:ptCount val="11"/>
                <c:pt idx="0">
                  <c:v>346.7</c:v>
                </c:pt>
                <c:pt idx="1">
                  <c:v>346.7</c:v>
                </c:pt>
                <c:pt idx="2">
                  <c:v>346.7</c:v>
                </c:pt>
                <c:pt idx="3">
                  <c:v>346.7</c:v>
                </c:pt>
                <c:pt idx="4">
                  <c:v>346.7</c:v>
                </c:pt>
                <c:pt idx="5">
                  <c:v>346.7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F1-4ED1-9042-9A78C33E14BA}"/>
            </c:ext>
          </c:extLst>
        </c:ser>
        <c:ser>
          <c:idx val="5"/>
          <c:order val="4"/>
          <c:tx>
            <c:strRef>
              <c:f>'资金流-表'!$E$1</c:f>
              <c:strCache>
                <c:ptCount val="1"/>
                <c:pt idx="0">
                  <c:v>个税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'资金流-表'!$E$2:$E$12</c:f>
              <c:numCache>
                <c:formatCode>General</c:formatCode>
                <c:ptCount val="11"/>
                <c:pt idx="1">
                  <c:v>195.33</c:v>
                </c:pt>
                <c:pt idx="2">
                  <c:v>164.24</c:v>
                </c:pt>
                <c:pt idx="3">
                  <c:v>148.33000000000001</c:v>
                </c:pt>
                <c:pt idx="4">
                  <c:v>295.33</c:v>
                </c:pt>
                <c:pt idx="5">
                  <c:v>245.33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F1-4ED1-9042-9A78C33E14BA}"/>
            </c:ext>
          </c:extLst>
        </c:ser>
        <c:ser>
          <c:idx val="4"/>
          <c:order val="5"/>
          <c:tx>
            <c:strRef>
              <c:f>'资金流-表'!$D$1</c:f>
              <c:strCache>
                <c:ptCount val="1"/>
                <c:pt idx="0">
                  <c:v>公积金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'资金流-表'!$D$2:$D$12</c:f>
              <c:numCache>
                <c:formatCode>General</c:formatCode>
                <c:ptCount val="11"/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F1-4ED1-9042-9A78C33E1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50272440"/>
        <c:axId val="750272760"/>
      </c:barChart>
      <c:lineChart>
        <c:grouping val="standard"/>
        <c:varyColors val="0"/>
        <c:ser>
          <c:idx val="0"/>
          <c:order val="0"/>
          <c:tx>
            <c:strRef>
              <c:f>'资金流-表'!$B$1</c:f>
              <c:strCache>
                <c:ptCount val="1"/>
                <c:pt idx="0">
                  <c:v>上月剩余（15号）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F1-4ED1-9042-9A78C33E14BA}"/>
            </c:ext>
          </c:extLst>
        </c:ser>
        <c:ser>
          <c:idx val="2"/>
          <c:order val="2"/>
          <c:tx>
            <c:strRef>
              <c:f>'资金流-表'!$I$1</c:f>
              <c:strCache>
                <c:ptCount val="1"/>
                <c:pt idx="0">
                  <c:v>月初资金（15号）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'资金流-表'!$I$2:$I$12</c:f>
              <c:numCache>
                <c:formatCode>General</c:formatCode>
                <c:ptCount val="11"/>
                <c:pt idx="0">
                  <c:v>3484.91</c:v>
                </c:pt>
                <c:pt idx="1">
                  <c:v>6307.97</c:v>
                </c:pt>
                <c:pt idx="2">
                  <c:v>6028.14</c:v>
                </c:pt>
                <c:pt idx="3">
                  <c:v>5884.97</c:v>
                </c:pt>
                <c:pt idx="4">
                  <c:v>7207.97</c:v>
                </c:pt>
                <c:pt idx="5">
                  <c:v>6757.97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F1-4ED1-9042-9A78C33E14BA}"/>
            </c:ext>
          </c:extLst>
        </c:ser>
        <c:ser>
          <c:idx val="8"/>
          <c:order val="6"/>
          <c:tx>
            <c:strRef>
              <c:f>'资金流-表'!$N$1</c:f>
              <c:strCache>
                <c:ptCount val="1"/>
                <c:pt idx="0">
                  <c:v>房租</c:v>
                </c:pt>
              </c:strCache>
            </c:strRef>
          </c:tx>
          <c:spPr>
            <a:ln w="34925" cap="rnd">
              <a:solidFill>
                <a:schemeClr val="bg1">
                  <a:lumMod val="5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'资金流-表'!$N$2:$N$12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F1-4ED1-9042-9A78C33E1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0272440"/>
        <c:axId val="750272760"/>
      </c:lineChart>
      <c:catAx>
        <c:axId val="75027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760"/>
        <c:crosses val="autoZero"/>
        <c:auto val="1"/>
        <c:lblAlgn val="ctr"/>
        <c:lblOffset val="100"/>
        <c:noMultiLvlLbl val="0"/>
      </c:catAx>
      <c:valAx>
        <c:axId val="75027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027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 altLang="en-US"/>
              <a:t>支出分析表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'资金流-表'!$M$1</c:f>
              <c:strCache>
                <c:ptCount val="1"/>
                <c:pt idx="0">
                  <c:v>电费/元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'资金流-表'!$M$2:$M$12</c:f>
              <c:numCache>
                <c:formatCode>General</c:formatCode>
                <c:ptCount val="11"/>
                <c:pt idx="0">
                  <c:v>99.75</c:v>
                </c:pt>
                <c:pt idx="1">
                  <c:v>56.25</c:v>
                </c:pt>
                <c:pt idx="2">
                  <c:v>67.5</c:v>
                </c:pt>
                <c:pt idx="3">
                  <c:v>30</c:v>
                </c:pt>
                <c:pt idx="4">
                  <c:v>130.5</c:v>
                </c:pt>
                <c:pt idx="5">
                  <c:v>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D8-4CCA-BC57-60B257D67937}"/>
            </c:ext>
          </c:extLst>
        </c:ser>
        <c:ser>
          <c:idx val="0"/>
          <c:order val="1"/>
          <c:tx>
            <c:strRef>
              <c:f>'资金流-表'!$K$1</c:f>
              <c:strCache>
                <c:ptCount val="1"/>
                <c:pt idx="0">
                  <c:v>水费/元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'资金流-表'!$K$2:$K$12</c:f>
              <c:numCache>
                <c:formatCode>General</c:formatCode>
                <c:ptCount val="11"/>
                <c:pt idx="0">
                  <c:v>15</c:v>
                </c:pt>
                <c:pt idx="1">
                  <c:v>7.5</c:v>
                </c:pt>
                <c:pt idx="2">
                  <c:v>10</c:v>
                </c:pt>
                <c:pt idx="3">
                  <c:v>4</c:v>
                </c:pt>
                <c:pt idx="4">
                  <c:v>16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D8-4CCA-BC57-60B257D67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948408"/>
        <c:axId val="841949048"/>
      </c:barChart>
      <c:lineChart>
        <c:grouping val="standard"/>
        <c:varyColors val="0"/>
        <c:ser>
          <c:idx val="3"/>
          <c:order val="2"/>
          <c:tx>
            <c:strRef>
              <c:f>'资金流-表'!$N$1</c:f>
              <c:strCache>
                <c:ptCount val="1"/>
                <c:pt idx="0">
                  <c:v>房租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'资金流-表'!$A$2:$A$12</c:f>
              <c:strCache>
                <c:ptCount val="11"/>
                <c:pt idx="0">
                  <c:v>2月15</c:v>
                </c:pt>
                <c:pt idx="1">
                  <c:v>3月15</c:v>
                </c:pt>
                <c:pt idx="2">
                  <c:v>4月15</c:v>
                </c:pt>
                <c:pt idx="3">
                  <c:v>5月15</c:v>
                </c:pt>
                <c:pt idx="4">
                  <c:v>6月15</c:v>
                </c:pt>
                <c:pt idx="5">
                  <c:v>7月15</c:v>
                </c:pt>
                <c:pt idx="6">
                  <c:v>8月15</c:v>
                </c:pt>
                <c:pt idx="7">
                  <c:v>9月15</c:v>
                </c:pt>
                <c:pt idx="8">
                  <c:v>10月15</c:v>
                </c:pt>
                <c:pt idx="9">
                  <c:v>11月15</c:v>
                </c:pt>
                <c:pt idx="10">
                  <c:v>12月15</c:v>
                </c:pt>
              </c:strCache>
            </c:strRef>
          </c:cat>
          <c:val>
            <c:numRef>
              <c:f>'资金流-表'!$N$2:$N$12</c:f>
              <c:numCache>
                <c:formatCode>General</c:formatCode>
                <c:ptCount val="11"/>
                <c:pt idx="0">
                  <c:v>684.75</c:v>
                </c:pt>
                <c:pt idx="1">
                  <c:v>633.75</c:v>
                </c:pt>
                <c:pt idx="2">
                  <c:v>647.5</c:v>
                </c:pt>
                <c:pt idx="3">
                  <c:v>1490</c:v>
                </c:pt>
                <c:pt idx="4">
                  <c:v>1652.5</c:v>
                </c:pt>
                <c:pt idx="5">
                  <c:v>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8-4CCA-BC57-60B257D67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0107384"/>
        <c:axId val="820106104"/>
      </c:lineChart>
      <c:catAx>
        <c:axId val="8419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9048"/>
        <c:crosses val="autoZero"/>
        <c:auto val="1"/>
        <c:lblAlgn val="ctr"/>
        <c:lblOffset val="100"/>
        <c:noMultiLvlLbl val="0"/>
      </c:catAx>
      <c:valAx>
        <c:axId val="841949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948408"/>
        <c:crosses val="autoZero"/>
        <c:crossBetween val="between"/>
      </c:valAx>
      <c:valAx>
        <c:axId val="8201061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20107384"/>
        <c:crosses val="max"/>
        <c:crossBetween val="between"/>
      </c:valAx>
      <c:catAx>
        <c:axId val="8201073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0106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253991</xdr:colOff>
      <xdr:row>0</xdr:row>
      <xdr:rowOff>145141</xdr:rowOff>
    </xdr:from>
    <xdr:to>
      <xdr:col>12</xdr:col>
      <xdr:colOff>616858</xdr:colOff>
      <xdr:row>39</xdr:row>
      <xdr:rowOff>9073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3535AD9-7344-4181-8437-28D0258C6E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164931</xdr:colOff>
      <xdr:row>0</xdr:row>
      <xdr:rowOff>145141</xdr:rowOff>
    </xdr:from>
    <xdr:to>
      <xdr:col>25</xdr:col>
      <xdr:colOff>306593</xdr:colOff>
      <xdr:row>39</xdr:row>
      <xdr:rowOff>7279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A45F8EA-38B2-4F19-B74D-7DDE3F70B7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0D00-AB1E-4A3C-853E-FD68C790CF8B}">
  <dimension ref="A1:F11"/>
  <sheetViews>
    <sheetView workbookViewId="0">
      <selection activeCell="A14" sqref="A14"/>
    </sheetView>
  </sheetViews>
  <sheetFormatPr defaultRowHeight="14" x14ac:dyDescent="0.3"/>
  <cols>
    <col min="1" max="1" width="11.9140625" style="34" customWidth="1"/>
    <col min="2" max="2" width="16.25" customWidth="1"/>
    <col min="3" max="3" width="62.83203125" customWidth="1"/>
    <col min="4" max="9" width="30.58203125" customWidth="1"/>
  </cols>
  <sheetData>
    <row r="1" spans="1:6" s="28" customFormat="1" x14ac:dyDescent="0.3">
      <c r="A1" s="32" t="s">
        <v>117</v>
      </c>
      <c r="B1" s="31" t="s">
        <v>116</v>
      </c>
      <c r="C1" s="31" t="s">
        <v>114</v>
      </c>
    </row>
    <row r="2" spans="1:6" x14ac:dyDescent="0.3">
      <c r="A2" s="33" t="s">
        <v>2</v>
      </c>
      <c r="B2" t="s">
        <v>109</v>
      </c>
      <c r="C2" s="19" t="s">
        <v>115</v>
      </c>
      <c r="D2" s="68" t="s">
        <v>106</v>
      </c>
      <c r="E2" s="69" t="s">
        <v>107</v>
      </c>
      <c r="F2" s="69" t="s">
        <v>108</v>
      </c>
    </row>
    <row r="3" spans="1:6" x14ac:dyDescent="0.3">
      <c r="A3" s="33" t="s">
        <v>104</v>
      </c>
      <c r="B3" t="s">
        <v>149</v>
      </c>
      <c r="C3" s="19" t="s">
        <v>105</v>
      </c>
      <c r="D3" s="68"/>
      <c r="E3" s="69"/>
      <c r="F3" s="69"/>
    </row>
    <row r="4" spans="1:6" x14ac:dyDescent="0.3">
      <c r="A4" s="33" t="s">
        <v>0</v>
      </c>
      <c r="B4" t="s">
        <v>111</v>
      </c>
      <c r="C4" s="19" t="s">
        <v>112</v>
      </c>
      <c r="D4" s="30" t="s">
        <v>113</v>
      </c>
    </row>
    <row r="5" spans="1:6" x14ac:dyDescent="0.3">
      <c r="A5" s="33" t="s">
        <v>1</v>
      </c>
      <c r="C5" t="s">
        <v>110</v>
      </c>
      <c r="D5" s="29"/>
    </row>
    <row r="6" spans="1:6" x14ac:dyDescent="0.3">
      <c r="A6" s="33" t="s">
        <v>3</v>
      </c>
    </row>
    <row r="9" spans="1:6" x14ac:dyDescent="0.3">
      <c r="A9" s="34" t="s">
        <v>118</v>
      </c>
      <c r="C9" t="s">
        <v>122</v>
      </c>
    </row>
    <row r="10" spans="1:6" x14ac:dyDescent="0.3">
      <c r="A10" s="34" t="s">
        <v>119</v>
      </c>
      <c r="C10" t="s">
        <v>123</v>
      </c>
    </row>
    <row r="11" spans="1:6" x14ac:dyDescent="0.3">
      <c r="A11" s="34" t="s">
        <v>120</v>
      </c>
      <c r="C11" t="s">
        <v>124</v>
      </c>
    </row>
  </sheetData>
  <mergeCells count="3"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ACEE-FA30-4728-A112-2CCCD5F01CBB}">
  <dimension ref="A1:O35"/>
  <sheetViews>
    <sheetView zoomScale="145" zoomScaleNormal="145" zoomScalePageLayoutView="58" workbookViewId="0">
      <selection activeCell="O7" sqref="O7"/>
    </sheetView>
  </sheetViews>
  <sheetFormatPr defaultRowHeight="14" x14ac:dyDescent="0.3"/>
  <cols>
    <col min="1" max="1" width="6.1640625" style="44" customWidth="1"/>
    <col min="2" max="2" width="5.6640625" style="45" customWidth="1"/>
    <col min="3" max="3" width="5.9140625" style="41" customWidth="1"/>
    <col min="4" max="4" width="5.25" style="37" customWidth="1"/>
    <col min="5" max="5" width="7.33203125" style="37" customWidth="1"/>
    <col min="6" max="6" width="8.08203125" style="37" customWidth="1"/>
    <col min="7" max="7" width="8.6640625" style="37"/>
    <col min="8" max="8" width="5.5" style="37" customWidth="1"/>
    <col min="9" max="9" width="9.08203125" style="39" customWidth="1"/>
    <col min="10" max="10" width="4.6640625" style="40" customWidth="1"/>
    <col min="11" max="13" width="4.6640625" style="38" customWidth="1"/>
    <col min="14" max="14" width="5.83203125" style="43" customWidth="1"/>
    <col min="15" max="15" width="18.1640625" style="42" customWidth="1"/>
    <col min="16" max="16384" width="8.6640625" style="35"/>
  </cols>
  <sheetData>
    <row r="1" spans="1:15" s="36" customFormat="1" ht="28" customHeight="1" x14ac:dyDescent="0.3">
      <c r="A1" s="55" t="s">
        <v>147</v>
      </c>
      <c r="B1" s="56" t="s">
        <v>155</v>
      </c>
      <c r="C1" s="57" t="s">
        <v>146</v>
      </c>
      <c r="D1" s="58" t="s">
        <v>144</v>
      </c>
      <c r="E1" s="58" t="s">
        <v>145</v>
      </c>
      <c r="F1" s="58" t="s">
        <v>153</v>
      </c>
      <c r="G1" s="58" t="s">
        <v>136</v>
      </c>
      <c r="H1" s="58" t="s">
        <v>143</v>
      </c>
      <c r="I1" s="59" t="s">
        <v>154</v>
      </c>
      <c r="J1" s="60" t="s">
        <v>125</v>
      </c>
      <c r="K1" s="58" t="s">
        <v>126</v>
      </c>
      <c r="L1" s="58" t="s">
        <v>127</v>
      </c>
      <c r="M1" s="58" t="s">
        <v>128</v>
      </c>
      <c r="N1" s="61" t="s">
        <v>156</v>
      </c>
      <c r="O1" s="62" t="s">
        <v>69</v>
      </c>
    </row>
    <row r="2" spans="1:15" x14ac:dyDescent="0.3">
      <c r="A2" s="46" t="s">
        <v>137</v>
      </c>
      <c r="B2" s="47">
        <v>0</v>
      </c>
      <c r="C2" s="48">
        <v>346.7</v>
      </c>
      <c r="D2" s="49"/>
      <c r="E2" s="49"/>
      <c r="F2" s="49">
        <f t="shared" ref="F2:F6" si="0">C2+D2+E2</f>
        <v>346.7</v>
      </c>
      <c r="G2" s="49">
        <v>3484.91</v>
      </c>
      <c r="H2" s="49"/>
      <c r="I2" s="50">
        <f t="shared" ref="I2:I7" si="1">G2+B2</f>
        <v>3484.91</v>
      </c>
      <c r="J2" s="51">
        <v>3</v>
      </c>
      <c r="K2" s="52">
        <f t="shared" ref="K2:K3" si="2">J2*5</f>
        <v>15</v>
      </c>
      <c r="L2" s="52">
        <v>66.5</v>
      </c>
      <c r="M2" s="52">
        <f t="shared" ref="M2:M3" si="3">L2*1.5</f>
        <v>99.75</v>
      </c>
      <c r="N2" s="53">
        <f>M2+K2+(1050+90)/2</f>
        <v>684.75</v>
      </c>
      <c r="O2" s="67"/>
    </row>
    <row r="3" spans="1:15" x14ac:dyDescent="0.3">
      <c r="A3" s="44" t="s">
        <v>138</v>
      </c>
      <c r="B3" s="45">
        <v>0</v>
      </c>
      <c r="C3" s="41">
        <v>346.7</v>
      </c>
      <c r="E3" s="37">
        <v>195.33</v>
      </c>
      <c r="F3" s="37">
        <f t="shared" si="0"/>
        <v>542.03</v>
      </c>
      <c r="G3" s="37">
        <v>6307.97</v>
      </c>
      <c r="I3" s="39">
        <f t="shared" si="1"/>
        <v>6307.97</v>
      </c>
      <c r="J3" s="40">
        <v>1.5</v>
      </c>
      <c r="K3" s="38">
        <f t="shared" si="2"/>
        <v>7.5</v>
      </c>
      <c r="L3" s="38">
        <v>37.5</v>
      </c>
      <c r="M3" s="38">
        <f t="shared" si="3"/>
        <v>56.25</v>
      </c>
      <c r="N3" s="43">
        <f t="shared" ref="N3:N4" si="4">M3+K3+(1050+90)/2</f>
        <v>633.75</v>
      </c>
      <c r="O3" s="66"/>
    </row>
    <row r="4" spans="1:15" x14ac:dyDescent="0.3">
      <c r="A4" s="44" t="s">
        <v>139</v>
      </c>
      <c r="B4" s="45">
        <v>0</v>
      </c>
      <c r="C4" s="41">
        <v>346.7</v>
      </c>
      <c r="E4" s="37">
        <v>164.24</v>
      </c>
      <c r="F4" s="37">
        <f t="shared" si="0"/>
        <v>510.94</v>
      </c>
      <c r="G4" s="37">
        <v>6028.14</v>
      </c>
      <c r="I4" s="39">
        <f t="shared" si="1"/>
        <v>6028.14</v>
      </c>
      <c r="J4" s="40">
        <v>2</v>
      </c>
      <c r="K4" s="38">
        <f>J4*5</f>
        <v>10</v>
      </c>
      <c r="L4" s="38">
        <v>45</v>
      </c>
      <c r="M4" s="38">
        <f>L4*1.5</f>
        <v>67.5</v>
      </c>
      <c r="N4" s="43">
        <f t="shared" si="4"/>
        <v>647.5</v>
      </c>
      <c r="O4" s="66" t="s">
        <v>151</v>
      </c>
    </row>
    <row r="5" spans="1:15" x14ac:dyDescent="0.3">
      <c r="A5" s="44" t="s">
        <v>140</v>
      </c>
      <c r="B5" s="45">
        <v>0</v>
      </c>
      <c r="C5" s="41">
        <v>346.7</v>
      </c>
      <c r="D5" s="37">
        <v>350</v>
      </c>
      <c r="E5" s="37">
        <v>148.33000000000001</v>
      </c>
      <c r="F5" s="37">
        <f t="shared" si="0"/>
        <v>845.03000000000009</v>
      </c>
      <c r="G5" s="37">
        <v>5884.97</v>
      </c>
      <c r="I5" s="39">
        <f t="shared" si="1"/>
        <v>5884.97</v>
      </c>
      <c r="J5" s="40">
        <v>1</v>
      </c>
      <c r="K5" s="38">
        <f>4*J5</f>
        <v>4</v>
      </c>
      <c r="L5" s="38">
        <v>20</v>
      </c>
      <c r="M5" s="38">
        <f>1.5*L5</f>
        <v>30</v>
      </c>
      <c r="N5" s="43">
        <f>800+K5+M5+656</f>
        <v>1490</v>
      </c>
      <c r="O5" s="66"/>
    </row>
    <row r="6" spans="1:15" x14ac:dyDescent="0.3">
      <c r="A6" s="44" t="s">
        <v>141</v>
      </c>
      <c r="B6" s="45">
        <v>0</v>
      </c>
      <c r="C6" s="41">
        <v>346.7</v>
      </c>
      <c r="D6" s="37">
        <v>350</v>
      </c>
      <c r="E6" s="37">
        <v>295.33</v>
      </c>
      <c r="F6" s="37">
        <f t="shared" si="0"/>
        <v>992.03</v>
      </c>
      <c r="G6" s="37">
        <v>7207.97</v>
      </c>
      <c r="H6" s="37">
        <v>500</v>
      </c>
      <c r="I6" s="39">
        <f t="shared" si="1"/>
        <v>7207.97</v>
      </c>
      <c r="J6" s="40">
        <v>4</v>
      </c>
      <c r="K6" s="38">
        <f>4*J6</f>
        <v>16</v>
      </c>
      <c r="L6" s="38">
        <v>87</v>
      </c>
      <c r="M6" s="38">
        <f t="shared" ref="M6:M7" si="5">1.5*L6</f>
        <v>130.5</v>
      </c>
      <c r="N6" s="43">
        <f>800+K6+M6+706</f>
        <v>1652.5</v>
      </c>
      <c r="O6" s="66" t="s">
        <v>150</v>
      </c>
    </row>
    <row r="7" spans="1:15" x14ac:dyDescent="0.3">
      <c r="A7" s="44" t="s">
        <v>142</v>
      </c>
      <c r="B7" s="45">
        <v>0</v>
      </c>
      <c r="C7" s="41">
        <v>346.7</v>
      </c>
      <c r="D7" s="37">
        <v>350</v>
      </c>
      <c r="E7" s="37">
        <v>245.33</v>
      </c>
      <c r="F7" s="37">
        <f>C7+D7+E7</f>
        <v>942.03000000000009</v>
      </c>
      <c r="G7" s="37">
        <v>6757.97</v>
      </c>
      <c r="I7" s="39">
        <f t="shared" si="1"/>
        <v>6757.97</v>
      </c>
      <c r="J7" s="40">
        <v>3</v>
      </c>
      <c r="K7" s="38">
        <f>4*J7</f>
        <v>12</v>
      </c>
      <c r="L7" s="38">
        <v>108</v>
      </c>
      <c r="M7" s="38">
        <f t="shared" si="5"/>
        <v>162</v>
      </c>
      <c r="N7" s="43">
        <f>800+K7+M7</f>
        <v>974</v>
      </c>
      <c r="O7" s="66" t="s">
        <v>152</v>
      </c>
    </row>
    <row r="8" spans="1:15" x14ac:dyDescent="0.3">
      <c r="A8" s="44" t="s">
        <v>131</v>
      </c>
      <c r="O8" s="66"/>
    </row>
    <row r="9" spans="1:15" x14ac:dyDescent="0.3">
      <c r="A9" s="44" t="s">
        <v>132</v>
      </c>
      <c r="O9" s="66"/>
    </row>
    <row r="10" spans="1:15" x14ac:dyDescent="0.3">
      <c r="A10" s="44" t="s">
        <v>133</v>
      </c>
      <c r="O10" s="66"/>
    </row>
    <row r="11" spans="1:15" x14ac:dyDescent="0.3">
      <c r="A11" s="44" t="s">
        <v>134</v>
      </c>
      <c r="O11" s="66"/>
    </row>
    <row r="12" spans="1:15" x14ac:dyDescent="0.3">
      <c r="A12" s="44" t="s">
        <v>135</v>
      </c>
      <c r="O12" s="66"/>
    </row>
    <row r="13" spans="1:15" s="64" customFormat="1" x14ac:dyDescent="0.3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</row>
    <row r="14" spans="1:15" s="65" customFormat="1" x14ac:dyDescent="0.3"/>
    <row r="15" spans="1:15" s="65" customFormat="1" x14ac:dyDescent="0.3"/>
    <row r="16" spans="1:15" s="65" customFormat="1" x14ac:dyDescent="0.3"/>
    <row r="17" s="65" customFormat="1" x14ac:dyDescent="0.3"/>
    <row r="18" s="65" customFormat="1" x14ac:dyDescent="0.3"/>
    <row r="19" s="65" customFormat="1" x14ac:dyDescent="0.3"/>
    <row r="20" s="65" customFormat="1" x14ac:dyDescent="0.3"/>
    <row r="21" s="65" customFormat="1" x14ac:dyDescent="0.3"/>
    <row r="22" s="65" customFormat="1" x14ac:dyDescent="0.3"/>
    <row r="23" s="65" customFormat="1" x14ac:dyDescent="0.3"/>
    <row r="24" s="65" customFormat="1" x14ac:dyDescent="0.3"/>
    <row r="25" s="65" customFormat="1" x14ac:dyDescent="0.3"/>
    <row r="26" s="65" customFormat="1" x14ac:dyDescent="0.3"/>
    <row r="27" s="65" customFormat="1" x14ac:dyDescent="0.3"/>
    <row r="28" s="65" customFormat="1" x14ac:dyDescent="0.3"/>
    <row r="29" s="65" customFormat="1" x14ac:dyDescent="0.3"/>
    <row r="30" s="65" customFormat="1" x14ac:dyDescent="0.3"/>
    <row r="31" s="65" customFormat="1" x14ac:dyDescent="0.3"/>
    <row r="32" s="65" customFormat="1" x14ac:dyDescent="0.3"/>
    <row r="33" spans="1:15" s="65" customFormat="1" x14ac:dyDescent="0.3"/>
    <row r="34" spans="1:15" s="65" customFormat="1" x14ac:dyDescent="0.3"/>
    <row r="35" spans="1:15" x14ac:dyDescent="0.3">
      <c r="A35" s="46"/>
      <c r="B35" s="47"/>
      <c r="C35" s="48"/>
      <c r="D35" s="49"/>
      <c r="E35" s="49"/>
      <c r="F35" s="49"/>
      <c r="G35" s="49"/>
      <c r="H35" s="49"/>
      <c r="I35" s="50"/>
      <c r="J35" s="51"/>
      <c r="K35" s="52"/>
      <c r="L35" s="52"/>
      <c r="M35" s="52"/>
      <c r="N35" s="53"/>
      <c r="O35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6E87-1593-4850-B4C8-2619E2D51362}">
  <dimension ref="A1"/>
  <sheetViews>
    <sheetView showGridLines="0" showRowColHeaders="0" zoomScale="70" zoomScaleNormal="70" workbookViewId="0">
      <selection activeCell="M43" sqref="M43"/>
    </sheetView>
  </sheetViews>
  <sheetFormatPr defaultRowHeight="14" x14ac:dyDescent="0.3"/>
  <cols>
    <col min="1" max="16384" width="8.6640625" style="35"/>
  </cols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15" customHeight="1" x14ac:dyDescent="0.3">
      <c r="B1" s="11" t="s">
        <v>9</v>
      </c>
      <c r="C1" s="8"/>
      <c r="D1" s="8"/>
      <c r="E1" s="8"/>
      <c r="F1" s="8"/>
      <c r="G1" s="8"/>
      <c r="H1" s="8"/>
    </row>
    <row r="2" spans="2:8" ht="36" customHeight="1" x14ac:dyDescent="0.3">
      <c r="B2" s="10" t="s">
        <v>8</v>
      </c>
      <c r="C2" s="10">
        <f ca="1">YEAR(TODAY())</f>
        <v>2018</v>
      </c>
      <c r="D2" s="10" t="s">
        <v>7</v>
      </c>
      <c r="E2" s="10" t="s">
        <v>6</v>
      </c>
    </row>
    <row r="3" spans="2:8" ht="30" customHeight="1" x14ac:dyDescent="0.75">
      <c r="B3" s="9">
        <f ca="1">CalendarYear</f>
        <v>2018</v>
      </c>
      <c r="D3" s="7" t="s">
        <v>5</v>
      </c>
      <c r="E3" s="8"/>
      <c r="G3" s="7"/>
      <c r="H3" s="7"/>
    </row>
    <row r="4" spans="2:8" ht="45" customHeight="1" x14ac:dyDescent="0.3">
      <c r="B4" s="6" t="s">
        <v>4</v>
      </c>
      <c r="C4" s="6"/>
      <c r="D4" s="6"/>
      <c r="E4" s="6"/>
      <c r="F4" s="5"/>
    </row>
    <row r="5" spans="2:8" ht="18.75" customHeight="1" x14ac:dyDescent="0.3">
      <c r="B5" s="4" t="str">
        <f>周开始日期</f>
        <v>一</v>
      </c>
      <c r="C5" s="4" t="str">
        <f t="shared" ref="C5:H5" ca="1" si="0">LEFT(TEXT(C6,"aaa"),1)</f>
        <v>二</v>
      </c>
      <c r="D5" s="4" t="str">
        <f t="shared" ca="1" si="0"/>
        <v>三</v>
      </c>
      <c r="E5" s="4" t="str">
        <f t="shared" ca="1" si="0"/>
        <v>四</v>
      </c>
      <c r="F5" s="4" t="str">
        <f t="shared" ca="1" si="0"/>
        <v>五</v>
      </c>
      <c r="G5" s="4" t="str">
        <f t="shared" ca="1" si="0"/>
        <v>六</v>
      </c>
      <c r="H5" s="4" t="str">
        <f t="shared" ca="1" si="0"/>
        <v>日</v>
      </c>
    </row>
    <row r="6" spans="2:8" ht="16.5" customHeight="1" x14ac:dyDescent="0.45">
      <c r="B6" s="3">
        <f t="array" aca="1" ref="B6:H6" ca="1">星期日期和周+DATE(CalendarYear,1,1)-WEEKDAY(DATE(CalendarYear,1,1),(周开始日期="一")+1)+1</f>
        <v>43101</v>
      </c>
      <c r="C6" s="3">
        <f ca="1"/>
        <v>43102</v>
      </c>
      <c r="D6" s="3">
        <f ca="1"/>
        <v>43103</v>
      </c>
      <c r="E6" s="3">
        <f ca="1"/>
        <v>43104</v>
      </c>
      <c r="F6" s="3">
        <f ca="1"/>
        <v>43105</v>
      </c>
      <c r="G6" s="3">
        <f ca="1"/>
        <v>43106</v>
      </c>
      <c r="H6" s="3">
        <f ca="1"/>
        <v>43107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3">
        <f t="array" aca="1" ref="B8:H8" ca="1">星期日期和周+DATE(CalendarYear,1,1)-WEEKDAY(DATE(CalendarYear,1,1),(周开始日期="一")+1)+8</f>
        <v>43108</v>
      </c>
      <c r="C8" s="3">
        <f ca="1"/>
        <v>43109</v>
      </c>
      <c r="D8" s="3">
        <f ca="1"/>
        <v>43110</v>
      </c>
      <c r="E8" s="3">
        <f ca="1"/>
        <v>43111</v>
      </c>
      <c r="F8" s="3">
        <f ca="1"/>
        <v>43112</v>
      </c>
      <c r="G8" s="3">
        <f ca="1"/>
        <v>43113</v>
      </c>
      <c r="H8" s="3">
        <f ca="1"/>
        <v>43114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3">
        <f t="array" aca="1" ref="B10:H10" ca="1">星期日期和周+DATE(CalendarYear,1,1)-WEEKDAY(DATE(CalendarYear,1,1),(周开始日期="一")+1)+15</f>
        <v>43115</v>
      </c>
      <c r="C10" s="3">
        <f ca="1"/>
        <v>43116</v>
      </c>
      <c r="D10" s="3">
        <f ca="1"/>
        <v>43117</v>
      </c>
      <c r="E10" s="3">
        <f ca="1"/>
        <v>43118</v>
      </c>
      <c r="F10" s="3">
        <f ca="1"/>
        <v>43119</v>
      </c>
      <c r="G10" s="3">
        <f ca="1"/>
        <v>43120</v>
      </c>
      <c r="H10" s="3">
        <f ca="1"/>
        <v>43121</v>
      </c>
    </row>
    <row r="11" spans="2:8" ht="39.7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3">
        <f t="array" aca="1" ref="B12:H12" ca="1">星期日期和周+DATE(CalendarYear,1,1)-WEEKDAY(DATE(CalendarYear,1,1),(周开始日期="一")+1)+22</f>
        <v>43122</v>
      </c>
      <c r="C12" s="3">
        <f ca="1"/>
        <v>43123</v>
      </c>
      <c r="D12" s="3">
        <f ca="1"/>
        <v>43124</v>
      </c>
      <c r="E12" s="3">
        <f ca="1"/>
        <v>43125</v>
      </c>
      <c r="F12" s="3">
        <f ca="1"/>
        <v>43126</v>
      </c>
      <c r="G12" s="3">
        <f ca="1"/>
        <v>43127</v>
      </c>
      <c r="H12" s="3">
        <f ca="1"/>
        <v>43128</v>
      </c>
    </row>
    <row r="13" spans="2:8" ht="40.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3">
        <f t="array" aca="1" ref="B14:H14" ca="1">星期日期和周+DATE(CalendarYear,1,1)-WEEKDAY(DATE(CalendarYear,1,1),(周开始日期="一")+1)+29</f>
        <v>43129</v>
      </c>
      <c r="C14" s="3">
        <f ca="1"/>
        <v>43130</v>
      </c>
      <c r="D14" s="3">
        <f ca="1"/>
        <v>43131</v>
      </c>
      <c r="E14" s="3">
        <f ca="1"/>
        <v>43132</v>
      </c>
      <c r="F14" s="3">
        <f ca="1"/>
        <v>43133</v>
      </c>
      <c r="G14" s="3">
        <f ca="1"/>
        <v>43134</v>
      </c>
      <c r="H14" s="3">
        <f ca="1"/>
        <v>43135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  <row r="16" spans="2:8" ht="15" customHeight="1" x14ac:dyDescent="0.45">
      <c r="B16" s="3">
        <f t="array" aca="1" ref="B16:H16" ca="1">星期日期和周+DATE(CalendarYear,1,1)-WEEKDAY(DATE(CalendarYear,1,1),(周开始日期="一")+1)+36</f>
        <v>43136</v>
      </c>
      <c r="C16" s="3">
        <f ca="1"/>
        <v>43137</v>
      </c>
      <c r="D16" s="3">
        <f ca="1"/>
        <v>43138</v>
      </c>
      <c r="E16" s="3">
        <f ca="1"/>
        <v>43139</v>
      </c>
      <c r="F16" s="3">
        <f ca="1"/>
        <v>43140</v>
      </c>
      <c r="G16" s="3">
        <f ca="1"/>
        <v>43141</v>
      </c>
      <c r="H16" s="3">
        <f ca="1"/>
        <v>43142</v>
      </c>
    </row>
    <row r="17" spans="2:8" ht="39.75" customHeight="1" x14ac:dyDescent="0.3">
      <c r="B17" s="2"/>
      <c r="C17" s="2"/>
      <c r="D17" s="2"/>
      <c r="E17" s="2"/>
      <c r="F17" s="2"/>
      <c r="G17" s="2"/>
      <c r="H17" s="2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12</v>
      </c>
      <c r="D1" s="7" t="s">
        <v>11</v>
      </c>
      <c r="E1" s="8"/>
    </row>
    <row r="2" spans="2:8" ht="45" customHeight="1" x14ac:dyDescent="0.3">
      <c r="B2" s="6" t="s">
        <v>10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星期日期和周+DATE(CalendarYear,2,1)-WEEKDAY(DATE(CalendarYear,2,1),(周开始日期="一")+1)+1</f>
        <v>43129</v>
      </c>
      <c r="C4" s="12">
        <f ca="1"/>
        <v>43130</v>
      </c>
      <c r="D4" s="12">
        <f ca="1"/>
        <v>43131</v>
      </c>
      <c r="E4" s="12">
        <f ca="1"/>
        <v>43132</v>
      </c>
      <c r="F4" s="12">
        <f ca="1"/>
        <v>43133</v>
      </c>
      <c r="G4" s="12">
        <f ca="1"/>
        <v>43134</v>
      </c>
      <c r="H4" s="12">
        <f ca="1"/>
        <v>43135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星期日期和周+DATE(CalendarYear,2,1)-WEEKDAY(DATE(CalendarYear,2,1),(周开始日期="一")+1)+8</f>
        <v>43136</v>
      </c>
      <c r="C6" s="12">
        <f ca="1"/>
        <v>43137</v>
      </c>
      <c r="D6" s="12">
        <f ca="1"/>
        <v>43138</v>
      </c>
      <c r="E6" s="12">
        <f ca="1"/>
        <v>43139</v>
      </c>
      <c r="F6" s="12">
        <f ca="1"/>
        <v>43140</v>
      </c>
      <c r="G6" s="12">
        <f ca="1"/>
        <v>43141</v>
      </c>
      <c r="H6" s="12">
        <f ca="1"/>
        <v>43142</v>
      </c>
    </row>
    <row r="7" spans="2:8" ht="39.75" customHeight="1" x14ac:dyDescent="0.3">
      <c r="B7" s="2"/>
      <c r="C7" s="2"/>
      <c r="D7" s="2"/>
      <c r="E7" s="2"/>
      <c r="F7" s="2"/>
      <c r="G7" s="2"/>
      <c r="H7" s="2"/>
    </row>
    <row r="8" spans="2:8" ht="15" customHeight="1" x14ac:dyDescent="0.45">
      <c r="B8" s="12">
        <f t="array" aca="1" ref="B8:H8" ca="1">星期日期和周+DATE(CalendarYear,2,1)-WEEKDAY(DATE(CalendarYear,2,1),(周开始日期="一")+1)+15</f>
        <v>43143</v>
      </c>
      <c r="C8" s="12">
        <f ca="1"/>
        <v>43144</v>
      </c>
      <c r="D8" s="12">
        <f ca="1"/>
        <v>43145</v>
      </c>
      <c r="E8" s="12">
        <f ca="1"/>
        <v>43146</v>
      </c>
      <c r="F8" s="12">
        <f ca="1"/>
        <v>43147</v>
      </c>
      <c r="G8" s="12">
        <f ca="1"/>
        <v>43148</v>
      </c>
      <c r="H8" s="12">
        <f ca="1"/>
        <v>43149</v>
      </c>
    </row>
    <row r="9" spans="2:8" ht="39.75" customHeight="1" x14ac:dyDescent="0.3">
      <c r="B9" s="2"/>
      <c r="C9" s="2"/>
      <c r="D9" s="2"/>
      <c r="E9" s="2"/>
      <c r="F9" s="2"/>
      <c r="G9" s="2"/>
      <c r="H9" s="2"/>
    </row>
    <row r="10" spans="2:8" ht="15" customHeight="1" x14ac:dyDescent="0.45">
      <c r="B10" s="12">
        <f t="array" aca="1" ref="B10:H10" ca="1">星期日期和周+DATE(CalendarYear,2,1)-WEEKDAY(DATE(CalendarYear,2,1),(周开始日期="一")+1)+22</f>
        <v>43150</v>
      </c>
      <c r="C10" s="12">
        <f ca="1"/>
        <v>43151</v>
      </c>
      <c r="D10" s="12">
        <f ca="1"/>
        <v>43152</v>
      </c>
      <c r="E10" s="12">
        <f ca="1"/>
        <v>43153</v>
      </c>
      <c r="F10" s="12">
        <f ca="1"/>
        <v>43154</v>
      </c>
      <c r="G10" s="12">
        <f ca="1"/>
        <v>43155</v>
      </c>
      <c r="H10" s="12">
        <f ca="1"/>
        <v>43156</v>
      </c>
    </row>
    <row r="11" spans="2:8" ht="40.5" customHeight="1" x14ac:dyDescent="0.3">
      <c r="B11" s="2"/>
      <c r="C11" s="2"/>
      <c r="D11" s="2"/>
      <c r="E11" s="2"/>
      <c r="F11" s="2"/>
      <c r="G11" s="2"/>
      <c r="H11" s="2"/>
    </row>
    <row r="12" spans="2:8" ht="15" customHeight="1" x14ac:dyDescent="0.45">
      <c r="B12" s="12">
        <f t="array" aca="1" ref="B12:H12" ca="1">星期日期和周+DATE(CalendarYear,2,1)-WEEKDAY(DATE(CalendarYear,2,1),(周开始日期="一")+1)+29</f>
        <v>43157</v>
      </c>
      <c r="C12" s="12">
        <f ca="1"/>
        <v>43158</v>
      </c>
      <c r="D12" s="12">
        <f ca="1"/>
        <v>43159</v>
      </c>
      <c r="E12" s="12">
        <f ca="1"/>
        <v>43160</v>
      </c>
      <c r="F12" s="12">
        <f ca="1"/>
        <v>43161</v>
      </c>
      <c r="G12" s="12">
        <f ca="1"/>
        <v>43162</v>
      </c>
      <c r="H12" s="12">
        <f ca="1"/>
        <v>43163</v>
      </c>
    </row>
    <row r="13" spans="2:8" ht="39.75" customHeight="1" x14ac:dyDescent="0.3">
      <c r="B13" s="2"/>
      <c r="C13" s="2"/>
      <c r="D13" s="2"/>
      <c r="E13" s="2"/>
      <c r="F13" s="2"/>
      <c r="G13" s="2"/>
      <c r="H13" s="2"/>
    </row>
    <row r="14" spans="2:8" ht="15" customHeight="1" x14ac:dyDescent="0.45">
      <c r="B14" s="12">
        <f t="array" aca="1" ref="B14:H14" ca="1">星期日期和周+DATE(CalendarYear,2,1)-WEEKDAY(DATE(CalendarYear,2,1),(周开始日期="一")+1)+36</f>
        <v>43164</v>
      </c>
      <c r="C14" s="12">
        <f ca="1"/>
        <v>43165</v>
      </c>
      <c r="D14" s="12">
        <f ca="1"/>
        <v>43166</v>
      </c>
      <c r="E14" s="12">
        <f ca="1"/>
        <v>43167</v>
      </c>
      <c r="F14" s="12">
        <f ca="1"/>
        <v>43168</v>
      </c>
      <c r="G14" s="12">
        <f ca="1"/>
        <v>43169</v>
      </c>
      <c r="H14" s="12">
        <f ca="1"/>
        <v>43170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8" ht="30" customHeight="1" x14ac:dyDescent="0.75">
      <c r="B1" s="9">
        <f ca="1">CalendarYear</f>
        <v>2018</v>
      </c>
      <c r="C1" s="7" t="s">
        <v>15</v>
      </c>
      <c r="D1" s="7" t="s">
        <v>14</v>
      </c>
      <c r="E1" s="8"/>
      <c r="F1" s="8"/>
      <c r="G1" s="8"/>
      <c r="H1" s="7"/>
    </row>
    <row r="2" spans="2:8" ht="45" customHeight="1" x14ac:dyDescent="0.3">
      <c r="B2" s="6" t="s">
        <v>13</v>
      </c>
      <c r="C2" s="6"/>
      <c r="D2" s="6"/>
      <c r="E2" s="6"/>
      <c r="F2" s="5"/>
    </row>
    <row r="3" spans="2:8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</row>
    <row r="4" spans="2:8" ht="16.5" customHeight="1" x14ac:dyDescent="0.45">
      <c r="B4" s="12">
        <f t="array" aca="1" ref="B4:H4" ca="1">星期日期和周+DATE(CalendarYear,3,1)-WEEKDAY(DATE(CalendarYear,3,1),(周开始日期="一")+1)+1</f>
        <v>43157</v>
      </c>
      <c r="C4" s="12">
        <f ca="1"/>
        <v>43158</v>
      </c>
      <c r="D4" s="12">
        <f ca="1"/>
        <v>43159</v>
      </c>
      <c r="E4" s="12">
        <f ca="1"/>
        <v>43160</v>
      </c>
      <c r="F4" s="12">
        <f ca="1"/>
        <v>43161</v>
      </c>
      <c r="G4" s="12">
        <f ca="1"/>
        <v>43162</v>
      </c>
      <c r="H4" s="12">
        <f ca="1"/>
        <v>43163</v>
      </c>
    </row>
    <row r="5" spans="2:8" ht="39.75" customHeight="1" x14ac:dyDescent="0.3">
      <c r="B5" s="2"/>
      <c r="C5" s="2"/>
      <c r="D5" s="2"/>
      <c r="E5" s="2"/>
      <c r="F5" s="2"/>
      <c r="G5" s="2"/>
      <c r="H5" s="2"/>
    </row>
    <row r="6" spans="2:8" ht="15" customHeight="1" x14ac:dyDescent="0.45">
      <c r="B6" s="12">
        <f t="array" aca="1" ref="B6:H6" ca="1">星期日期和周+DATE(CalendarYear,3,1)-WEEKDAY(DATE(CalendarYear,3,1),(周开始日期="一")+1)+8</f>
        <v>43164</v>
      </c>
      <c r="C6" s="12">
        <f ca="1"/>
        <v>43165</v>
      </c>
      <c r="D6" s="12">
        <f ca="1"/>
        <v>43166</v>
      </c>
      <c r="E6" s="12">
        <f ca="1"/>
        <v>43167</v>
      </c>
      <c r="F6" s="12">
        <f ca="1"/>
        <v>43168</v>
      </c>
      <c r="G6" s="12">
        <f ca="1"/>
        <v>43169</v>
      </c>
      <c r="H6" s="12">
        <f ca="1"/>
        <v>43170</v>
      </c>
    </row>
    <row r="7" spans="2:8" ht="39.75" customHeight="1" x14ac:dyDescent="0.3">
      <c r="B7" s="2"/>
      <c r="C7" s="2"/>
      <c r="D7" s="2"/>
      <c r="E7" s="2"/>
      <c r="F7" s="2"/>
      <c r="G7" s="2"/>
      <c r="H7" s="14" t="s">
        <v>43</v>
      </c>
    </row>
    <row r="8" spans="2:8" ht="15" customHeight="1" x14ac:dyDescent="0.45">
      <c r="B8" s="12">
        <f t="array" aca="1" ref="B8:H8" ca="1">星期日期和周+DATE(CalendarYear,3,1)-WEEKDAY(DATE(CalendarYear,3,1),(周开始日期="一")+1)+15</f>
        <v>43171</v>
      </c>
      <c r="C8" s="12">
        <f ca="1"/>
        <v>43172</v>
      </c>
      <c r="D8" s="12">
        <f ca="1"/>
        <v>43173</v>
      </c>
      <c r="E8" s="12">
        <f ca="1"/>
        <v>43174</v>
      </c>
      <c r="F8" s="12">
        <f ca="1"/>
        <v>43175</v>
      </c>
      <c r="G8" s="12">
        <f ca="1"/>
        <v>43176</v>
      </c>
      <c r="H8" s="12">
        <f ca="1"/>
        <v>43177</v>
      </c>
    </row>
    <row r="9" spans="2:8" ht="39.75" customHeight="1" x14ac:dyDescent="0.3">
      <c r="B9" s="14"/>
      <c r="C9" s="14"/>
      <c r="D9" s="14"/>
      <c r="E9" s="2"/>
      <c r="F9" s="14"/>
      <c r="G9" s="2"/>
      <c r="H9" s="14"/>
    </row>
    <row r="10" spans="2:8" ht="15" customHeight="1" x14ac:dyDescent="0.45">
      <c r="B10" s="12">
        <f t="array" aca="1" ref="B10:H10" ca="1">星期日期和周+DATE(CalendarYear,3,1)-WEEKDAY(DATE(CalendarYear,3,1),(周开始日期="一")+1)+22</f>
        <v>43178</v>
      </c>
      <c r="C10" s="12">
        <f ca="1"/>
        <v>43179</v>
      </c>
      <c r="D10" s="12">
        <f ca="1"/>
        <v>43180</v>
      </c>
      <c r="E10" s="12">
        <f ca="1"/>
        <v>43181</v>
      </c>
      <c r="F10" s="12">
        <f ca="1"/>
        <v>43182</v>
      </c>
      <c r="G10" s="12">
        <f ca="1"/>
        <v>43183</v>
      </c>
      <c r="H10" s="12">
        <f ca="1"/>
        <v>43184</v>
      </c>
    </row>
    <row r="11" spans="2:8" ht="40.5" customHeight="1" x14ac:dyDescent="0.3">
      <c r="B11" s="2"/>
      <c r="C11" s="14"/>
      <c r="D11" s="2"/>
      <c r="E11" s="14"/>
      <c r="F11" s="14" t="s">
        <v>44</v>
      </c>
      <c r="G11" s="2"/>
      <c r="H11" s="14"/>
    </row>
    <row r="12" spans="2:8" ht="15" customHeight="1" x14ac:dyDescent="0.45">
      <c r="B12" s="12">
        <f t="array" aca="1" ref="B12:H12" ca="1">星期日期和周+DATE(CalendarYear,3,1)-WEEKDAY(DATE(CalendarYear,3,1),(周开始日期="一")+1)+29</f>
        <v>43185</v>
      </c>
      <c r="C12" s="12">
        <f ca="1"/>
        <v>43186</v>
      </c>
      <c r="D12" s="12">
        <f ca="1"/>
        <v>43187</v>
      </c>
      <c r="E12" s="12">
        <f ca="1"/>
        <v>43188</v>
      </c>
      <c r="F12" s="12">
        <f ca="1"/>
        <v>43189</v>
      </c>
      <c r="G12" s="12">
        <f ca="1"/>
        <v>43190</v>
      </c>
      <c r="H12" s="12">
        <f ca="1"/>
        <v>43191</v>
      </c>
    </row>
    <row r="13" spans="2:8" ht="39.75" customHeight="1" x14ac:dyDescent="0.3">
      <c r="B13" s="14"/>
      <c r="C13" s="14"/>
      <c r="D13" s="14"/>
      <c r="E13" s="14"/>
      <c r="F13" s="2"/>
      <c r="G13" s="2"/>
      <c r="H13" s="14"/>
    </row>
    <row r="14" spans="2:8" ht="15" customHeight="1" x14ac:dyDescent="0.45">
      <c r="B14" s="12">
        <f t="array" aca="1" ref="B14:H14" ca="1">星期日期和周+DATE(CalendarYear,3,1)-WEEKDAY(DATE(CalendarYear,3,1),(周开始日期="一")+1)+36</f>
        <v>43192</v>
      </c>
      <c r="C14" s="12">
        <f ca="1"/>
        <v>43193</v>
      </c>
      <c r="D14" s="12">
        <f ca="1"/>
        <v>43194</v>
      </c>
      <c r="E14" s="12">
        <f ca="1"/>
        <v>43195</v>
      </c>
      <c r="F14" s="12">
        <f ca="1"/>
        <v>43196</v>
      </c>
      <c r="G14" s="12">
        <f ca="1"/>
        <v>43197</v>
      </c>
      <c r="H14" s="12">
        <f ca="1"/>
        <v>43198</v>
      </c>
    </row>
    <row r="15" spans="2:8" ht="39.75" customHeight="1" x14ac:dyDescent="0.3">
      <c r="B15" s="2"/>
      <c r="C15" s="2"/>
      <c r="D15" s="2"/>
      <c r="E15" s="2"/>
      <c r="F15" s="2"/>
      <c r="G15" s="2"/>
      <c r="H15" s="2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18</v>
      </c>
      <c r="D1" s="7" t="s">
        <v>17</v>
      </c>
      <c r="E1" s="8"/>
      <c r="F1" s="8"/>
      <c r="G1" s="8"/>
      <c r="H1" s="7"/>
    </row>
    <row r="2" spans="2:13" ht="45" customHeight="1" x14ac:dyDescent="0.3">
      <c r="B2" s="6" t="s">
        <v>16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星期日期和周+DATE(CalendarYear,4,1)-WEEKDAY(DATE(CalendarYear,4,1),(周开始日期="一")+1)+1</f>
        <v>43185</v>
      </c>
      <c r="C4" s="12">
        <f ca="1"/>
        <v>43186</v>
      </c>
      <c r="D4" s="12">
        <f ca="1"/>
        <v>43187</v>
      </c>
      <c r="E4" s="12">
        <f ca="1"/>
        <v>43188</v>
      </c>
      <c r="F4" s="12">
        <f ca="1"/>
        <v>43189</v>
      </c>
      <c r="G4" s="12">
        <f ca="1"/>
        <v>43190</v>
      </c>
      <c r="H4" s="12">
        <f ca="1"/>
        <v>43191</v>
      </c>
      <c r="J4" s="70"/>
      <c r="K4" s="71"/>
      <c r="L4" s="71"/>
      <c r="M4" s="72"/>
    </row>
    <row r="5" spans="2:13" ht="39.75" customHeight="1" x14ac:dyDescent="0.3">
      <c r="B5" s="14"/>
      <c r="C5" s="14"/>
      <c r="D5" s="14"/>
      <c r="E5" s="14"/>
      <c r="F5" s="2"/>
      <c r="G5" s="2"/>
      <c r="H5" s="14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星期日期和周+DATE(CalendarYear,4,1)-WEEKDAY(DATE(CalendarYear,4,1),(周开始日期="一")+1)+8</f>
        <v>43192</v>
      </c>
      <c r="C6" s="12">
        <f ca="1"/>
        <v>43193</v>
      </c>
      <c r="D6" s="12">
        <f ca="1"/>
        <v>43194</v>
      </c>
      <c r="E6" s="12">
        <f ca="1"/>
        <v>43195</v>
      </c>
      <c r="F6" s="12">
        <f ca="1"/>
        <v>43196</v>
      </c>
      <c r="G6" s="12">
        <f ca="1"/>
        <v>43197</v>
      </c>
      <c r="H6" s="12">
        <f ca="1"/>
        <v>43198</v>
      </c>
      <c r="J6" s="70"/>
      <c r="K6" s="71"/>
      <c r="L6" s="71"/>
      <c r="M6" s="72"/>
    </row>
    <row r="7" spans="2:13" ht="39.75" customHeight="1" x14ac:dyDescent="0.3">
      <c r="B7" s="2"/>
      <c r="C7" s="14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星期日期和周+DATE(CalendarYear,4,1)-WEEKDAY(DATE(CalendarYear,4,1),(周开始日期="一")+1)+15</f>
        <v>43199</v>
      </c>
      <c r="C8" s="12">
        <f ca="1"/>
        <v>43200</v>
      </c>
      <c r="D8" s="12">
        <f ca="1"/>
        <v>43201</v>
      </c>
      <c r="E8" s="12">
        <f ca="1"/>
        <v>43202</v>
      </c>
      <c r="F8" s="12">
        <f ca="1"/>
        <v>43203</v>
      </c>
      <c r="G8" s="12">
        <f ca="1"/>
        <v>43204</v>
      </c>
      <c r="H8" s="12">
        <f ca="1"/>
        <v>43205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星期日期和周+DATE(CalendarYear,4,1)-WEEKDAY(DATE(CalendarYear,4,1),(周开始日期="一")+1)+22</f>
        <v>43206</v>
      </c>
      <c r="C10" s="12">
        <f ca="1"/>
        <v>43207</v>
      </c>
      <c r="D10" s="12">
        <f ca="1"/>
        <v>43208</v>
      </c>
      <c r="E10" s="12">
        <f ca="1"/>
        <v>43209</v>
      </c>
      <c r="F10" s="12">
        <f ca="1"/>
        <v>43210</v>
      </c>
      <c r="G10" s="12">
        <f ca="1"/>
        <v>43211</v>
      </c>
      <c r="H10" s="12">
        <f ca="1"/>
        <v>43212</v>
      </c>
      <c r="J10" s="70" t="s">
        <v>46</v>
      </c>
      <c r="K10" s="71"/>
      <c r="L10" s="71"/>
      <c r="M10" s="72"/>
    </row>
    <row r="11" spans="2:13" ht="40.5" customHeight="1" x14ac:dyDescent="0.3">
      <c r="B11" s="14"/>
      <c r="C11" s="2"/>
      <c r="D11" s="14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星期日期和周+DATE(CalendarYear,4,1)-WEEKDAY(DATE(CalendarYear,4,1),(周开始日期="一")+1)+29</f>
        <v>43213</v>
      </c>
      <c r="C12" s="12">
        <f ca="1"/>
        <v>43214</v>
      </c>
      <c r="D12" s="12">
        <f ca="1"/>
        <v>43215</v>
      </c>
      <c r="E12" s="12">
        <f ca="1"/>
        <v>43216</v>
      </c>
      <c r="F12" s="12">
        <f ca="1"/>
        <v>43217</v>
      </c>
      <c r="G12" s="12">
        <f ca="1"/>
        <v>43218</v>
      </c>
      <c r="H12" s="12">
        <f ca="1"/>
        <v>43219</v>
      </c>
      <c r="J12" s="70" t="s">
        <v>47</v>
      </c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 t="s">
        <v>57</v>
      </c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星期日期和周+DATE(CalendarYear,4,1)-WEEKDAY(DATE(CalendarYear,4,1),(周开始日期="一")+1)+36</f>
        <v>43220</v>
      </c>
      <c r="C14" s="12">
        <f ca="1"/>
        <v>43221</v>
      </c>
      <c r="D14" s="12">
        <f ca="1"/>
        <v>43222</v>
      </c>
      <c r="E14" s="12">
        <f ca="1"/>
        <v>43223</v>
      </c>
      <c r="F14" s="12">
        <f ca="1"/>
        <v>43224</v>
      </c>
      <c r="G14" s="12">
        <f ca="1"/>
        <v>43225</v>
      </c>
      <c r="H14" s="12">
        <f ca="1"/>
        <v>43226</v>
      </c>
      <c r="J14" s="71"/>
      <c r="K14" s="71"/>
      <c r="L14" s="71"/>
      <c r="M14" s="71"/>
    </row>
    <row r="15" spans="2:13" ht="39.75" customHeight="1" x14ac:dyDescent="0.3">
      <c r="B15" s="2" t="s">
        <v>48</v>
      </c>
      <c r="C15" s="2"/>
      <c r="D15" s="2"/>
      <c r="E15" s="2"/>
      <c r="F15" s="2"/>
      <c r="G15" s="2"/>
      <c r="H15" s="2"/>
      <c r="J15" s="76"/>
      <c r="K15" s="76"/>
      <c r="L15" s="76"/>
      <c r="M15" s="76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21</v>
      </c>
      <c r="D1" s="7" t="s">
        <v>20</v>
      </c>
      <c r="E1" s="8"/>
      <c r="F1" s="8"/>
      <c r="G1" s="8"/>
      <c r="H1" s="7"/>
    </row>
    <row r="2" spans="2:13" ht="45" customHeight="1" x14ac:dyDescent="0.3">
      <c r="B2" s="6" t="s">
        <v>19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星期日期和周+DATE(CalendarYear,5,1)-WEEKDAY(DATE(CalendarYear,5,1),(周开始日期="一")+1)+1</f>
        <v>43220</v>
      </c>
      <c r="C4" s="12">
        <f ca="1"/>
        <v>43221</v>
      </c>
      <c r="D4" s="12">
        <f ca="1"/>
        <v>43222</v>
      </c>
      <c r="E4" s="12">
        <f ca="1"/>
        <v>43223</v>
      </c>
      <c r="F4" s="12">
        <f ca="1"/>
        <v>43224</v>
      </c>
      <c r="G4" s="12">
        <f ca="1"/>
        <v>43225</v>
      </c>
      <c r="H4" s="12">
        <f ca="1"/>
        <v>43226</v>
      </c>
      <c r="J4" s="70" t="s">
        <v>49</v>
      </c>
      <c r="K4" s="71"/>
      <c r="L4" s="71"/>
      <c r="M4" s="72"/>
    </row>
    <row r="5" spans="2:13" ht="39.75" customHeight="1" x14ac:dyDescent="0.3">
      <c r="B5" s="2"/>
      <c r="C5" s="2"/>
      <c r="D5" s="2"/>
      <c r="E5" s="14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星期日期和周+DATE(CalendarYear,5,1)-WEEKDAY(DATE(CalendarYear,5,1),(周开始日期="一")+1)+8</f>
        <v>43227</v>
      </c>
      <c r="C6" s="12">
        <f ca="1"/>
        <v>43228</v>
      </c>
      <c r="D6" s="12">
        <f ca="1"/>
        <v>43229</v>
      </c>
      <c r="E6" s="12">
        <f ca="1"/>
        <v>43230</v>
      </c>
      <c r="F6" s="12">
        <f ca="1"/>
        <v>43231</v>
      </c>
      <c r="G6" s="12">
        <f ca="1"/>
        <v>43232</v>
      </c>
      <c r="H6" s="12">
        <f ca="1"/>
        <v>43233</v>
      </c>
      <c r="J6" s="70" t="s">
        <v>51</v>
      </c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星期日期和周+DATE(CalendarYear,5,1)-WEEKDAY(DATE(CalendarYear,5,1),(周开始日期="一")+1)+15</f>
        <v>43234</v>
      </c>
      <c r="C8" s="12">
        <f ca="1"/>
        <v>43235</v>
      </c>
      <c r="D8" s="12">
        <f ca="1"/>
        <v>43236</v>
      </c>
      <c r="E8" s="12">
        <f ca="1"/>
        <v>43237</v>
      </c>
      <c r="F8" s="12">
        <f ca="1"/>
        <v>43238</v>
      </c>
      <c r="G8" s="12">
        <f ca="1"/>
        <v>43239</v>
      </c>
      <c r="H8" s="12">
        <f ca="1"/>
        <v>43240</v>
      </c>
      <c r="J8" s="70" t="s">
        <v>50</v>
      </c>
      <c r="K8" s="71"/>
      <c r="L8" s="71"/>
      <c r="M8" s="72"/>
    </row>
    <row r="9" spans="2:13" ht="39.75" customHeight="1" x14ac:dyDescent="0.3">
      <c r="B9" s="2"/>
      <c r="C9" s="2"/>
      <c r="D9" s="14"/>
      <c r="E9" s="2"/>
      <c r="F9" s="14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星期日期和周+DATE(CalendarYear,5,1)-WEEKDAY(DATE(CalendarYear,5,1),(周开始日期="一")+1)+22</f>
        <v>43241</v>
      </c>
      <c r="C10" s="12">
        <f ca="1"/>
        <v>43242</v>
      </c>
      <c r="D10" s="12">
        <f ca="1"/>
        <v>43243</v>
      </c>
      <c r="E10" s="12">
        <f ca="1"/>
        <v>43244</v>
      </c>
      <c r="F10" s="12">
        <f ca="1"/>
        <v>43245</v>
      </c>
      <c r="G10" s="12">
        <f ca="1"/>
        <v>43246</v>
      </c>
      <c r="H10" s="12">
        <f ca="1"/>
        <v>43247</v>
      </c>
      <c r="J10" s="70" t="s">
        <v>52</v>
      </c>
      <c r="K10" s="71"/>
      <c r="L10" s="71"/>
      <c r="M10" s="72"/>
    </row>
    <row r="11" spans="2:13" ht="40.5" customHeight="1" x14ac:dyDescent="0.3">
      <c r="B11" s="14"/>
      <c r="C11" s="2"/>
      <c r="D11" s="14"/>
      <c r="E11" s="2"/>
      <c r="F11" s="2"/>
      <c r="G11" s="14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星期日期和周+DATE(CalendarYear,5,1)-WEEKDAY(DATE(CalendarYear,5,1),(周开始日期="一")+1)+29</f>
        <v>43248</v>
      </c>
      <c r="C12" s="12">
        <f ca="1"/>
        <v>43249</v>
      </c>
      <c r="D12" s="12">
        <f ca="1"/>
        <v>43250</v>
      </c>
      <c r="E12" s="12">
        <f ca="1"/>
        <v>43251</v>
      </c>
      <c r="F12" s="12">
        <f ca="1"/>
        <v>43252</v>
      </c>
      <c r="G12" s="12">
        <f ca="1"/>
        <v>43253</v>
      </c>
      <c r="H12" s="12">
        <f ca="1"/>
        <v>43254</v>
      </c>
      <c r="J12" s="70" t="s">
        <v>53</v>
      </c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星期日期和周+DATE(CalendarYear,5,1)-WEEKDAY(DATE(CalendarYear,5,1),(周开始日期="一")+1)+36</f>
        <v>43255</v>
      </c>
      <c r="C14" s="12">
        <f ca="1"/>
        <v>43256</v>
      </c>
      <c r="D14" s="12">
        <f ca="1"/>
        <v>43257</v>
      </c>
      <c r="E14" s="12">
        <f ca="1"/>
        <v>43258</v>
      </c>
      <c r="F14" s="12">
        <f ca="1"/>
        <v>43259</v>
      </c>
      <c r="G14" s="12">
        <f ca="1"/>
        <v>43260</v>
      </c>
      <c r="H14" s="12">
        <f ca="1"/>
        <v>43261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499984740745262"/>
    <pageSetUpPr fitToPage="1"/>
  </sheetPr>
  <dimension ref="B1:M15"/>
  <sheetViews>
    <sheetView showGridLines="0" zoomScaleNormal="100" workbookViewId="0">
      <selection activeCell="J12" sqref="J12:M13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24</v>
      </c>
      <c r="D1" s="7" t="s">
        <v>23</v>
      </c>
      <c r="E1" s="8"/>
      <c r="F1" s="8"/>
      <c r="G1" s="8"/>
      <c r="H1" s="7"/>
    </row>
    <row r="2" spans="2:13" ht="45" customHeight="1" x14ac:dyDescent="0.3">
      <c r="B2" s="6" t="s">
        <v>22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星期日期和周+DATE(CalendarYear,6,1)-WEEKDAY(DATE(CalendarYear,6,1),(周开始日期="一")+1)+1</f>
        <v>43248</v>
      </c>
      <c r="C4" s="12">
        <f ca="1"/>
        <v>43249</v>
      </c>
      <c r="D4" s="12">
        <f ca="1"/>
        <v>43250</v>
      </c>
      <c r="E4" s="12">
        <f ca="1"/>
        <v>43251</v>
      </c>
      <c r="F4" s="12">
        <f ca="1"/>
        <v>43252</v>
      </c>
      <c r="G4" s="12">
        <f ca="1"/>
        <v>43253</v>
      </c>
      <c r="H4" s="12">
        <f ca="1"/>
        <v>43254</v>
      </c>
      <c r="J4" s="70" t="s">
        <v>54</v>
      </c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星期日期和周+DATE(CalendarYear,6,1)-WEEKDAY(DATE(CalendarYear,6,1),(周开始日期="一")+1)+8</f>
        <v>43255</v>
      </c>
      <c r="C6" s="12">
        <f ca="1"/>
        <v>43256</v>
      </c>
      <c r="D6" s="12">
        <f ca="1"/>
        <v>43257</v>
      </c>
      <c r="E6" s="12">
        <f ca="1"/>
        <v>43258</v>
      </c>
      <c r="F6" s="12">
        <f ca="1"/>
        <v>43259</v>
      </c>
      <c r="G6" s="12">
        <f ca="1"/>
        <v>43260</v>
      </c>
      <c r="H6" s="12">
        <f ca="1"/>
        <v>43261</v>
      </c>
      <c r="J6" s="70" t="s">
        <v>55</v>
      </c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星期日期和周+DATE(CalendarYear,6,1)-WEEKDAY(DATE(CalendarYear,6,1),(周开始日期="一")+1)+15</f>
        <v>43262</v>
      </c>
      <c r="C8" s="12">
        <f ca="1"/>
        <v>43263</v>
      </c>
      <c r="D8" s="12">
        <f ca="1"/>
        <v>43264</v>
      </c>
      <c r="E8" s="12">
        <f ca="1"/>
        <v>43265</v>
      </c>
      <c r="F8" s="12">
        <f ca="1"/>
        <v>43266</v>
      </c>
      <c r="G8" s="12">
        <f ca="1"/>
        <v>43267</v>
      </c>
      <c r="H8" s="12">
        <f ca="1"/>
        <v>43268</v>
      </c>
      <c r="J8" s="70" t="s">
        <v>56</v>
      </c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星期日期和周+DATE(CalendarYear,6,1)-WEEKDAY(DATE(CalendarYear,6,1),(周开始日期="一")+1)+22</f>
        <v>43269</v>
      </c>
      <c r="C10" s="12">
        <f ca="1"/>
        <v>43270</v>
      </c>
      <c r="D10" s="12">
        <f ca="1"/>
        <v>43271</v>
      </c>
      <c r="E10" s="12">
        <f ca="1"/>
        <v>43272</v>
      </c>
      <c r="F10" s="12">
        <f ca="1"/>
        <v>43273</v>
      </c>
      <c r="G10" s="12">
        <f ca="1"/>
        <v>43274</v>
      </c>
      <c r="H10" s="12">
        <f ca="1"/>
        <v>43275</v>
      </c>
      <c r="J10" s="70" t="s">
        <v>58</v>
      </c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星期日期和周+DATE(CalendarYear,6,1)-WEEKDAY(DATE(CalendarYear,6,1),(周开始日期="一")+1)+29</f>
        <v>43276</v>
      </c>
      <c r="C12" s="12">
        <f ca="1"/>
        <v>43277</v>
      </c>
      <c r="D12" s="12">
        <f ca="1"/>
        <v>43278</v>
      </c>
      <c r="E12" s="12">
        <f ca="1"/>
        <v>43279</v>
      </c>
      <c r="F12" s="12">
        <f ca="1"/>
        <v>43280</v>
      </c>
      <c r="G12" s="12">
        <f ca="1"/>
        <v>43281</v>
      </c>
      <c r="H12" s="12">
        <f ca="1"/>
        <v>43282</v>
      </c>
      <c r="J12" s="70" t="s">
        <v>59</v>
      </c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星期日期和周+DATE(CalendarYear,6,1)-WEEKDAY(DATE(CalendarYear,6,1),(周开始日期="一")+1)+36</f>
        <v>43283</v>
      </c>
      <c r="C14" s="12">
        <f ca="1"/>
        <v>43284</v>
      </c>
      <c r="D14" s="12">
        <f ca="1"/>
        <v>43285</v>
      </c>
      <c r="E14" s="12">
        <f ca="1"/>
        <v>43286</v>
      </c>
      <c r="F14" s="12">
        <f ca="1"/>
        <v>43287</v>
      </c>
      <c r="G14" s="12">
        <f ca="1"/>
        <v>43288</v>
      </c>
      <c r="H14" s="12">
        <f ca="1"/>
        <v>43289</v>
      </c>
    </row>
    <row r="15" spans="2:13" ht="39.75" customHeight="1" x14ac:dyDescent="0.3">
      <c r="B15" s="2"/>
      <c r="C15" s="2"/>
      <c r="D15" s="2"/>
      <c r="E15" s="2"/>
      <c r="F15" s="2"/>
      <c r="G15" s="2"/>
      <c r="H15" s="2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G32"/>
  <sheetViews>
    <sheetView zoomScale="145" zoomScaleNormal="145" workbookViewId="0">
      <pane ySplit="1" topLeftCell="A19" activePane="bottomLeft" state="frozen"/>
      <selection activeCell="D9" sqref="D9"/>
      <selection pane="bottomLeft" activeCell="C31" sqref="C31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80</v>
      </c>
      <c r="B1" s="24" t="s">
        <v>78</v>
      </c>
      <c r="C1" s="24" t="s">
        <v>76</v>
      </c>
      <c r="D1" s="24" t="s">
        <v>74</v>
      </c>
      <c r="E1" s="24" t="s">
        <v>73</v>
      </c>
      <c r="F1" s="24" t="s">
        <v>99</v>
      </c>
      <c r="G1" s="24" t="s">
        <v>70</v>
      </c>
    </row>
    <row r="2" spans="1:7" ht="15" thickTop="1" thickBot="1" x14ac:dyDescent="0.35">
      <c r="A2" s="23">
        <v>43282</v>
      </c>
      <c r="B2" s="22" t="s">
        <v>61</v>
      </c>
      <c r="C2" s="21"/>
      <c r="D2" s="21"/>
      <c r="E2" s="21"/>
      <c r="F2" s="21"/>
      <c r="G2" s="20"/>
    </row>
    <row r="3" spans="1:7" ht="14.5" thickBot="1" x14ac:dyDescent="0.35">
      <c r="A3" s="18">
        <v>43283</v>
      </c>
      <c r="B3" s="17" t="s">
        <v>6</v>
      </c>
      <c r="C3" s="16" t="s">
        <v>68</v>
      </c>
      <c r="D3" s="16"/>
      <c r="E3" s="16"/>
      <c r="F3" s="16"/>
      <c r="G3" s="15"/>
    </row>
    <row r="4" spans="1:7" ht="14.5" thickBot="1" x14ac:dyDescent="0.35">
      <c r="A4" s="18">
        <v>43284</v>
      </c>
      <c r="B4" s="17" t="s">
        <v>60</v>
      </c>
      <c r="C4" s="16"/>
      <c r="D4" s="16"/>
      <c r="E4" s="16"/>
      <c r="F4" s="16"/>
      <c r="G4" s="15"/>
    </row>
    <row r="5" spans="1:7" ht="14.5" thickBot="1" x14ac:dyDescent="0.35">
      <c r="A5" s="18">
        <v>43285</v>
      </c>
      <c r="B5" s="17" t="s">
        <v>65</v>
      </c>
      <c r="C5" s="16"/>
      <c r="D5" s="16"/>
      <c r="E5" s="16"/>
      <c r="F5" s="16"/>
      <c r="G5" s="15"/>
    </row>
    <row r="6" spans="1:7" ht="14.5" thickBot="1" x14ac:dyDescent="0.35">
      <c r="A6" s="18">
        <v>43286</v>
      </c>
      <c r="B6" s="17" t="s">
        <v>64</v>
      </c>
      <c r="C6" s="16"/>
      <c r="D6" s="16"/>
      <c r="E6" s="16"/>
      <c r="F6" s="16"/>
      <c r="G6" s="15"/>
    </row>
    <row r="7" spans="1:7" ht="14.5" thickBot="1" x14ac:dyDescent="0.35">
      <c r="A7" s="18">
        <v>43287</v>
      </c>
      <c r="B7" s="17" t="s">
        <v>63</v>
      </c>
      <c r="C7" s="16"/>
      <c r="D7" s="16"/>
      <c r="E7" s="16"/>
      <c r="F7" s="16"/>
      <c r="G7" s="15"/>
    </row>
    <row r="8" spans="1:7" s="19" customFormat="1" ht="14.5" thickBot="1" x14ac:dyDescent="0.35">
      <c r="A8" s="23">
        <v>43288</v>
      </c>
      <c r="B8" s="22" t="s">
        <v>62</v>
      </c>
      <c r="C8" s="21"/>
      <c r="D8" s="21"/>
      <c r="E8" s="21"/>
      <c r="F8" s="21" t="s">
        <v>67</v>
      </c>
      <c r="G8" s="20"/>
    </row>
    <row r="9" spans="1:7" s="19" customFormat="1" ht="14.5" thickBot="1" x14ac:dyDescent="0.35">
      <c r="A9" s="23">
        <v>43289</v>
      </c>
      <c r="B9" s="22" t="s">
        <v>61</v>
      </c>
      <c r="C9" s="21" t="s">
        <v>66</v>
      </c>
      <c r="D9" s="21" t="s">
        <v>96</v>
      </c>
      <c r="E9" s="21"/>
      <c r="F9" s="21" t="s">
        <v>97</v>
      </c>
      <c r="G9" s="20"/>
    </row>
    <row r="10" spans="1:7" ht="14.5" thickBot="1" x14ac:dyDescent="0.35">
      <c r="A10" s="18">
        <v>43290</v>
      </c>
      <c r="B10" s="17" t="s">
        <v>6</v>
      </c>
      <c r="C10" s="16"/>
      <c r="D10" s="16"/>
      <c r="E10" s="16"/>
      <c r="F10" s="16" t="s">
        <v>97</v>
      </c>
      <c r="G10" s="15"/>
    </row>
    <row r="11" spans="1:7" ht="14.5" thickBot="1" x14ac:dyDescent="0.35">
      <c r="A11" s="18">
        <v>43291</v>
      </c>
      <c r="B11" s="17" t="s">
        <v>60</v>
      </c>
      <c r="C11" s="16"/>
      <c r="D11" s="16"/>
      <c r="E11" s="16"/>
      <c r="F11" s="16" t="s">
        <v>97</v>
      </c>
      <c r="G11" s="27"/>
    </row>
    <row r="12" spans="1:7" ht="14.5" thickBot="1" x14ac:dyDescent="0.35">
      <c r="A12" s="18">
        <v>43292</v>
      </c>
      <c r="B12" s="17" t="s">
        <v>65</v>
      </c>
      <c r="C12" s="16"/>
      <c r="D12" s="26" t="s">
        <v>98</v>
      </c>
      <c r="E12" s="16"/>
      <c r="F12" s="16" t="s">
        <v>67</v>
      </c>
      <c r="G12" s="15"/>
    </row>
    <row r="13" spans="1:7" ht="14.5" thickBot="1" x14ac:dyDescent="0.35">
      <c r="A13" s="18">
        <v>43293</v>
      </c>
      <c r="B13" s="17" t="s">
        <v>64</v>
      </c>
      <c r="C13" s="16" t="s">
        <v>103</v>
      </c>
      <c r="D13" s="16"/>
      <c r="E13" s="16"/>
      <c r="F13" s="16"/>
      <c r="G13" s="15"/>
    </row>
    <row r="14" spans="1:7" ht="14.5" thickBot="1" x14ac:dyDescent="0.35">
      <c r="A14" s="18">
        <v>43294</v>
      </c>
      <c r="B14" s="17" t="s">
        <v>63</v>
      </c>
      <c r="C14" s="16"/>
      <c r="D14" s="16"/>
      <c r="E14" s="16"/>
      <c r="F14" s="16"/>
      <c r="G14" s="15"/>
    </row>
    <row r="15" spans="1:7" s="19" customFormat="1" ht="14.5" thickBot="1" x14ac:dyDescent="0.35">
      <c r="A15" s="23">
        <v>43295</v>
      </c>
      <c r="B15" s="22" t="s">
        <v>62</v>
      </c>
      <c r="C15" s="21"/>
      <c r="D15" s="21"/>
      <c r="E15" s="21"/>
      <c r="F15" s="21"/>
      <c r="G15" s="20"/>
    </row>
    <row r="16" spans="1:7" s="19" customFormat="1" ht="14.5" thickBot="1" x14ac:dyDescent="0.35">
      <c r="A16" s="23">
        <v>43296</v>
      </c>
      <c r="B16" s="22" t="s">
        <v>61</v>
      </c>
      <c r="C16" s="21"/>
      <c r="D16" s="21"/>
      <c r="E16" s="21"/>
      <c r="F16" s="21"/>
      <c r="G16" s="20"/>
    </row>
    <row r="17" spans="1:7" ht="14.5" thickBot="1" x14ac:dyDescent="0.35">
      <c r="A17" s="18">
        <v>43297</v>
      </c>
      <c r="B17" s="17" t="s">
        <v>6</v>
      </c>
      <c r="C17" s="16"/>
      <c r="D17" s="16"/>
      <c r="E17" s="16"/>
      <c r="F17" s="16" t="s">
        <v>67</v>
      </c>
      <c r="G17" s="15"/>
    </row>
    <row r="18" spans="1:7" ht="14.5" thickBot="1" x14ac:dyDescent="0.35">
      <c r="A18" s="18">
        <v>43298</v>
      </c>
      <c r="B18" s="17" t="s">
        <v>60</v>
      </c>
      <c r="C18" s="16" t="s">
        <v>100</v>
      </c>
      <c r="D18" s="16" t="s">
        <v>101</v>
      </c>
      <c r="E18" s="16"/>
      <c r="F18" s="16" t="s">
        <v>67</v>
      </c>
      <c r="G18" s="15"/>
    </row>
    <row r="19" spans="1:7" ht="14.5" thickBot="1" x14ac:dyDescent="0.35">
      <c r="A19" s="18">
        <v>43299</v>
      </c>
      <c r="B19" s="17" t="s">
        <v>65</v>
      </c>
      <c r="C19" s="16" t="s">
        <v>102</v>
      </c>
      <c r="D19" s="16"/>
      <c r="E19" s="16"/>
      <c r="F19" s="16"/>
      <c r="G19" s="15"/>
    </row>
    <row r="20" spans="1:7" ht="14.5" thickBot="1" x14ac:dyDescent="0.35">
      <c r="A20" s="18">
        <v>43300</v>
      </c>
      <c r="B20" s="17" t="s">
        <v>64</v>
      </c>
      <c r="C20" s="16"/>
      <c r="D20" s="16"/>
      <c r="E20" s="16"/>
      <c r="F20" s="16"/>
      <c r="G20" s="15"/>
    </row>
    <row r="21" spans="1:7" ht="14.5" thickBot="1" x14ac:dyDescent="0.35">
      <c r="A21" s="18">
        <v>43301</v>
      </c>
      <c r="B21" s="17" t="s">
        <v>63</v>
      </c>
      <c r="C21" s="16"/>
      <c r="D21" s="16"/>
      <c r="E21" s="16"/>
      <c r="F21" s="16"/>
      <c r="G21" s="15"/>
    </row>
    <row r="22" spans="1:7" s="19" customFormat="1" ht="14.5" thickBot="1" x14ac:dyDescent="0.35">
      <c r="A22" s="23">
        <v>43302</v>
      </c>
      <c r="B22" s="22" t="s">
        <v>62</v>
      </c>
      <c r="C22" s="21"/>
      <c r="D22" s="21"/>
      <c r="E22" s="21"/>
      <c r="F22" s="21" t="s">
        <v>67</v>
      </c>
      <c r="G22" s="20"/>
    </row>
    <row r="23" spans="1:7" s="19" customFormat="1" ht="14.5" thickBot="1" x14ac:dyDescent="0.35">
      <c r="A23" s="23">
        <v>43303</v>
      </c>
      <c r="B23" s="22" t="s">
        <v>61</v>
      </c>
      <c r="C23" s="21" t="s">
        <v>105</v>
      </c>
      <c r="D23" s="21" t="s">
        <v>121</v>
      </c>
      <c r="E23" s="21"/>
      <c r="F23" s="21"/>
      <c r="G23" s="20"/>
    </row>
    <row r="24" spans="1:7" ht="14.5" thickBot="1" x14ac:dyDescent="0.35">
      <c r="A24" s="18">
        <v>43304</v>
      </c>
      <c r="B24" s="17" t="s">
        <v>6</v>
      </c>
      <c r="C24" s="16"/>
      <c r="D24" s="16"/>
      <c r="E24" s="16"/>
      <c r="F24" s="16"/>
      <c r="G24" s="15"/>
    </row>
    <row r="25" spans="1:7" ht="14.5" thickBot="1" x14ac:dyDescent="0.35">
      <c r="A25" s="18">
        <v>43305</v>
      </c>
      <c r="B25" s="17" t="s">
        <v>60</v>
      </c>
      <c r="C25" s="16"/>
      <c r="D25" s="16"/>
      <c r="E25" s="16"/>
      <c r="F25" s="16"/>
      <c r="G25" s="15"/>
    </row>
    <row r="26" spans="1:7" ht="14.5" thickBot="1" x14ac:dyDescent="0.35">
      <c r="A26" s="18">
        <v>43306</v>
      </c>
      <c r="B26" s="17" t="s">
        <v>65</v>
      </c>
      <c r="C26" s="16"/>
      <c r="D26" s="16"/>
      <c r="E26" s="16"/>
      <c r="F26" s="16"/>
      <c r="G26" s="15"/>
    </row>
    <row r="27" spans="1:7" ht="14.5" thickBot="1" x14ac:dyDescent="0.35">
      <c r="A27" s="18">
        <v>43307</v>
      </c>
      <c r="B27" s="17" t="s">
        <v>64</v>
      </c>
      <c r="C27" s="16"/>
      <c r="D27" s="16"/>
      <c r="E27" s="16"/>
      <c r="F27" s="16"/>
      <c r="G27" s="15"/>
    </row>
    <row r="28" spans="1:7" ht="14.5" thickBot="1" x14ac:dyDescent="0.35">
      <c r="A28" s="18">
        <v>43308</v>
      </c>
      <c r="B28" s="17" t="s">
        <v>63</v>
      </c>
      <c r="C28" s="16"/>
      <c r="D28" s="16"/>
      <c r="E28" s="16"/>
      <c r="F28" s="16"/>
      <c r="G28" s="15"/>
    </row>
    <row r="29" spans="1:7" s="19" customFormat="1" ht="14.5" thickBot="1" x14ac:dyDescent="0.35">
      <c r="A29" s="23">
        <v>43309</v>
      </c>
      <c r="B29" s="22" t="s">
        <v>62</v>
      </c>
      <c r="C29" s="21"/>
      <c r="D29" s="21"/>
      <c r="E29" s="21"/>
      <c r="F29" s="21"/>
      <c r="G29" s="20"/>
    </row>
    <row r="30" spans="1:7" s="19" customFormat="1" ht="14.5" thickBot="1" x14ac:dyDescent="0.35">
      <c r="A30" s="23">
        <v>43310</v>
      </c>
      <c r="B30" s="22" t="s">
        <v>61</v>
      </c>
      <c r="C30" s="21"/>
      <c r="D30" s="21"/>
      <c r="E30" s="21"/>
      <c r="F30" s="21"/>
      <c r="G30" s="20"/>
    </row>
    <row r="31" spans="1:7" ht="14.5" thickBot="1" x14ac:dyDescent="0.35">
      <c r="A31" s="18">
        <v>43311</v>
      </c>
      <c r="B31" s="17" t="s">
        <v>6</v>
      </c>
      <c r="C31" s="16" t="s">
        <v>129</v>
      </c>
      <c r="D31" s="16"/>
      <c r="E31" s="16"/>
      <c r="F31" s="16"/>
      <c r="G31" s="15"/>
    </row>
    <row r="32" spans="1:7" ht="14.5" thickBot="1" x14ac:dyDescent="0.35">
      <c r="A32" s="18">
        <v>43312</v>
      </c>
      <c r="B32" s="17" t="s">
        <v>60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34998626667073579"/>
  </sheetPr>
  <dimension ref="A1:G32"/>
  <sheetViews>
    <sheetView tabSelected="1" zoomScale="145" zoomScaleNormal="145" workbookViewId="0">
      <pane ySplit="1" topLeftCell="A6" activePane="bottomLeft" state="frozen"/>
      <selection activeCell="D9" sqref="D9"/>
      <selection pane="bottomLeft" activeCell="F14" sqref="F14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86</v>
      </c>
      <c r="C1" s="24" t="s">
        <v>85</v>
      </c>
      <c r="D1" s="24" t="s">
        <v>84</v>
      </c>
      <c r="E1" s="24" t="s">
        <v>83</v>
      </c>
      <c r="F1" s="24" t="s">
        <v>82</v>
      </c>
      <c r="G1" s="24" t="s">
        <v>81</v>
      </c>
    </row>
    <row r="2" spans="1:7" ht="15" thickTop="1" thickBot="1" x14ac:dyDescent="0.35">
      <c r="A2" s="18">
        <v>43313</v>
      </c>
      <c r="B2" s="17" t="s">
        <v>65</v>
      </c>
      <c r="C2" s="16" t="s">
        <v>130</v>
      </c>
      <c r="D2" s="16"/>
      <c r="E2" s="16"/>
      <c r="F2" s="16"/>
      <c r="G2" s="15"/>
    </row>
    <row r="3" spans="1:7" ht="14.5" thickBot="1" x14ac:dyDescent="0.35">
      <c r="A3" s="18">
        <v>43314</v>
      </c>
      <c r="B3" s="17" t="s">
        <v>64</v>
      </c>
      <c r="C3" s="16"/>
      <c r="D3" s="16"/>
      <c r="E3" s="16"/>
      <c r="F3" s="16"/>
      <c r="G3" s="15"/>
    </row>
    <row r="4" spans="1:7" ht="14.5" thickBot="1" x14ac:dyDescent="0.35">
      <c r="A4" s="18">
        <v>43315</v>
      </c>
      <c r="B4" s="17" t="s">
        <v>63</v>
      </c>
      <c r="C4" s="16"/>
      <c r="D4" s="16"/>
      <c r="E4" s="16"/>
      <c r="F4" s="16"/>
      <c r="G4" s="15"/>
    </row>
    <row r="5" spans="1:7" ht="14.5" thickBot="1" x14ac:dyDescent="0.35">
      <c r="A5" s="23">
        <v>43316</v>
      </c>
      <c r="B5" s="22" t="s">
        <v>62</v>
      </c>
      <c r="C5" s="21"/>
      <c r="D5" s="21"/>
      <c r="E5" s="21"/>
      <c r="F5" s="21"/>
      <c r="G5" s="20"/>
    </row>
    <row r="6" spans="1:7" ht="14.5" thickBot="1" x14ac:dyDescent="0.35">
      <c r="A6" s="23">
        <v>43317</v>
      </c>
      <c r="B6" s="22" t="s">
        <v>61</v>
      </c>
      <c r="C6" s="21"/>
      <c r="D6" s="21" t="s">
        <v>158</v>
      </c>
      <c r="E6" s="21"/>
      <c r="F6" s="21"/>
      <c r="G6" s="20"/>
    </row>
    <row r="7" spans="1:7" ht="14.5" thickBot="1" x14ac:dyDescent="0.35">
      <c r="A7" s="18">
        <v>43318</v>
      </c>
      <c r="B7" s="17" t="s">
        <v>6</v>
      </c>
      <c r="C7" s="16"/>
      <c r="D7" s="16" t="s">
        <v>157</v>
      </c>
      <c r="E7" s="16"/>
      <c r="F7" s="16"/>
      <c r="G7" s="15"/>
    </row>
    <row r="8" spans="1:7" ht="14.5" thickBot="1" x14ac:dyDescent="0.35">
      <c r="A8" s="18">
        <v>43319</v>
      </c>
      <c r="B8" s="17" t="s">
        <v>60</v>
      </c>
      <c r="C8" s="16"/>
      <c r="D8" s="16" t="s">
        <v>161</v>
      </c>
      <c r="E8" s="16"/>
      <c r="F8" s="16"/>
      <c r="G8" s="15"/>
    </row>
    <row r="9" spans="1:7" ht="14.5" thickBot="1" x14ac:dyDescent="0.35">
      <c r="A9" s="18">
        <v>43320</v>
      </c>
      <c r="B9" s="17" t="s">
        <v>65</v>
      </c>
      <c r="C9" s="16"/>
      <c r="D9" s="16" t="s">
        <v>160</v>
      </c>
      <c r="E9" s="16"/>
      <c r="F9" s="16" t="s">
        <v>67</v>
      </c>
      <c r="G9" s="15"/>
    </row>
    <row r="10" spans="1:7" ht="14.5" thickBot="1" x14ac:dyDescent="0.35">
      <c r="A10" s="18">
        <v>43321</v>
      </c>
      <c r="B10" s="17" t="s">
        <v>64</v>
      </c>
      <c r="C10" s="16" t="s">
        <v>162</v>
      </c>
      <c r="D10" s="16" t="s">
        <v>163</v>
      </c>
      <c r="E10" s="16"/>
      <c r="F10" s="16"/>
      <c r="G10" s="15"/>
    </row>
    <row r="11" spans="1:7" ht="14.5" thickBot="1" x14ac:dyDescent="0.35">
      <c r="A11" s="18">
        <v>43322</v>
      </c>
      <c r="B11" s="17" t="s">
        <v>63</v>
      </c>
      <c r="C11" s="16"/>
      <c r="D11" s="16"/>
      <c r="E11" s="16"/>
      <c r="F11" s="16"/>
      <c r="G11" s="15"/>
    </row>
    <row r="12" spans="1:7" ht="14.5" thickBot="1" x14ac:dyDescent="0.35">
      <c r="A12" s="23">
        <v>43323</v>
      </c>
      <c r="B12" s="22" t="s">
        <v>62</v>
      </c>
      <c r="C12" s="21"/>
      <c r="D12" s="21"/>
      <c r="E12" s="21"/>
      <c r="F12" s="21"/>
      <c r="G12" s="20"/>
    </row>
    <row r="13" spans="1:7" ht="14.5" thickBot="1" x14ac:dyDescent="0.35">
      <c r="A13" s="23">
        <v>43324</v>
      </c>
      <c r="B13" s="22" t="s">
        <v>61</v>
      </c>
      <c r="C13" s="21"/>
      <c r="D13" s="21"/>
      <c r="E13" s="21"/>
      <c r="F13" s="21"/>
      <c r="G13" s="20"/>
    </row>
    <row r="14" spans="1:7" ht="14.5" thickBot="1" x14ac:dyDescent="0.35">
      <c r="A14" s="18">
        <v>43325</v>
      </c>
      <c r="B14" s="17" t="s">
        <v>6</v>
      </c>
      <c r="C14" s="16" t="s">
        <v>164</v>
      </c>
      <c r="D14" s="16" t="s">
        <v>165</v>
      </c>
      <c r="E14" s="16"/>
      <c r="F14" s="16" t="s">
        <v>67</v>
      </c>
      <c r="G14" s="15"/>
    </row>
    <row r="15" spans="1:7" ht="14.5" thickBot="1" x14ac:dyDescent="0.35">
      <c r="A15" s="18">
        <v>43326</v>
      </c>
      <c r="B15" s="17" t="s">
        <v>60</v>
      </c>
      <c r="C15" s="16"/>
      <c r="D15" s="16"/>
      <c r="E15" s="16"/>
      <c r="F15" s="16"/>
      <c r="G15" s="15"/>
    </row>
    <row r="16" spans="1:7" ht="14.5" thickBot="1" x14ac:dyDescent="0.35">
      <c r="A16" s="18">
        <v>43327</v>
      </c>
      <c r="B16" s="17" t="s">
        <v>65</v>
      </c>
      <c r="C16" s="16"/>
      <c r="D16" s="16"/>
      <c r="E16" s="16"/>
      <c r="F16" s="16"/>
      <c r="G16" s="15"/>
    </row>
    <row r="17" spans="1:7" ht="14.5" thickBot="1" x14ac:dyDescent="0.35">
      <c r="A17" s="18">
        <v>43328</v>
      </c>
      <c r="B17" s="17" t="s">
        <v>64</v>
      </c>
      <c r="C17" s="16"/>
      <c r="D17" s="16"/>
      <c r="E17" s="16"/>
      <c r="F17" s="16"/>
      <c r="G17" s="15"/>
    </row>
    <row r="18" spans="1:7" ht="14.5" thickBot="1" x14ac:dyDescent="0.35">
      <c r="A18" s="18">
        <v>43329</v>
      </c>
      <c r="B18" s="17" t="s">
        <v>63</v>
      </c>
      <c r="C18" s="16"/>
      <c r="D18" s="16"/>
      <c r="E18" s="16"/>
      <c r="F18" s="16"/>
      <c r="G18" s="15"/>
    </row>
    <row r="19" spans="1:7" ht="14.5" thickBot="1" x14ac:dyDescent="0.35">
      <c r="A19" s="23">
        <v>43330</v>
      </c>
      <c r="B19" s="22" t="s">
        <v>62</v>
      </c>
      <c r="C19" s="21"/>
      <c r="D19" s="21"/>
      <c r="E19" s="21"/>
      <c r="F19" s="21"/>
      <c r="G19" s="20"/>
    </row>
    <row r="20" spans="1:7" ht="14.5" thickBot="1" x14ac:dyDescent="0.35">
      <c r="A20" s="23">
        <v>43331</v>
      </c>
      <c r="B20" s="22" t="s">
        <v>61</v>
      </c>
      <c r="C20" s="21"/>
      <c r="D20" s="21"/>
      <c r="E20" s="21"/>
      <c r="F20" s="21"/>
      <c r="G20" s="20"/>
    </row>
    <row r="21" spans="1:7" ht="14.5" thickBot="1" x14ac:dyDescent="0.35">
      <c r="A21" s="18">
        <v>43332</v>
      </c>
      <c r="B21" s="17" t="s">
        <v>6</v>
      </c>
      <c r="C21" s="16"/>
      <c r="D21" s="16"/>
      <c r="E21" s="16"/>
      <c r="F21" s="16"/>
      <c r="G21" s="15"/>
    </row>
    <row r="22" spans="1:7" ht="14.5" thickBot="1" x14ac:dyDescent="0.35">
      <c r="A22" s="18">
        <v>43333</v>
      </c>
      <c r="B22" s="17" t="s">
        <v>60</v>
      </c>
      <c r="C22" s="16"/>
      <c r="D22" s="16"/>
      <c r="E22" s="16"/>
      <c r="F22" s="16"/>
      <c r="G22" s="15"/>
    </row>
    <row r="23" spans="1:7" ht="14.5" thickBot="1" x14ac:dyDescent="0.35">
      <c r="A23" s="18">
        <v>43334</v>
      </c>
      <c r="B23" s="17" t="s">
        <v>65</v>
      </c>
      <c r="C23" s="16"/>
      <c r="D23" s="16"/>
      <c r="E23" s="16"/>
      <c r="F23" s="16"/>
      <c r="G23" s="15"/>
    </row>
    <row r="24" spans="1:7" ht="14.5" thickBot="1" x14ac:dyDescent="0.35">
      <c r="A24" s="18">
        <v>43335</v>
      </c>
      <c r="B24" s="17" t="s">
        <v>64</v>
      </c>
      <c r="C24" s="16"/>
      <c r="D24" s="16"/>
      <c r="E24" s="16"/>
      <c r="F24" s="16"/>
      <c r="G24" s="15"/>
    </row>
    <row r="25" spans="1:7" ht="14.5" thickBot="1" x14ac:dyDescent="0.35">
      <c r="A25" s="18">
        <v>43336</v>
      </c>
      <c r="B25" s="17" t="s">
        <v>63</v>
      </c>
      <c r="C25" s="16"/>
      <c r="D25" s="16"/>
      <c r="E25" s="16"/>
      <c r="F25" s="16"/>
      <c r="G25" s="15"/>
    </row>
    <row r="26" spans="1:7" ht="14.5" thickBot="1" x14ac:dyDescent="0.35">
      <c r="A26" s="23">
        <v>43337</v>
      </c>
      <c r="B26" s="22" t="s">
        <v>62</v>
      </c>
      <c r="C26" s="21"/>
      <c r="D26" s="21"/>
      <c r="E26" s="21"/>
      <c r="F26" s="21"/>
      <c r="G26" s="20"/>
    </row>
    <row r="27" spans="1:7" ht="14.5" thickBot="1" x14ac:dyDescent="0.35">
      <c r="A27" s="23">
        <v>43338</v>
      </c>
      <c r="B27" s="22" t="s">
        <v>61</v>
      </c>
      <c r="C27" s="21"/>
      <c r="D27" s="21"/>
      <c r="E27" s="21"/>
      <c r="F27" s="21"/>
      <c r="G27" s="20"/>
    </row>
    <row r="28" spans="1:7" ht="14.5" thickBot="1" x14ac:dyDescent="0.35">
      <c r="A28" s="18">
        <v>43339</v>
      </c>
      <c r="B28" s="17" t="s">
        <v>6</v>
      </c>
      <c r="C28" s="16"/>
      <c r="D28" s="16"/>
      <c r="E28" s="16"/>
      <c r="F28" s="16"/>
      <c r="G28" s="15"/>
    </row>
    <row r="29" spans="1:7" ht="14.5" thickBot="1" x14ac:dyDescent="0.35">
      <c r="A29" s="18">
        <v>43340</v>
      </c>
      <c r="B29" s="17" t="s">
        <v>60</v>
      </c>
      <c r="C29" s="16"/>
      <c r="D29" s="16"/>
      <c r="E29" s="16"/>
      <c r="F29" s="16"/>
      <c r="G29" s="15"/>
    </row>
    <row r="30" spans="1:7" ht="14.5" thickBot="1" x14ac:dyDescent="0.35">
      <c r="A30" s="18">
        <v>43341</v>
      </c>
      <c r="B30" s="17" t="s">
        <v>65</v>
      </c>
      <c r="C30" s="16"/>
      <c r="D30" s="16"/>
      <c r="E30" s="16"/>
      <c r="F30" s="16"/>
      <c r="G30" s="15"/>
    </row>
    <row r="31" spans="1:7" ht="14.5" thickBot="1" x14ac:dyDescent="0.35">
      <c r="A31" s="18">
        <v>43342</v>
      </c>
      <c r="B31" s="17" t="s">
        <v>64</v>
      </c>
      <c r="C31" s="16"/>
      <c r="D31" s="16"/>
      <c r="E31" s="16"/>
      <c r="F31" s="16"/>
      <c r="G31" s="15"/>
    </row>
    <row r="32" spans="1:7" ht="14.5" thickBot="1" x14ac:dyDescent="0.35">
      <c r="A32" s="18">
        <v>43343</v>
      </c>
      <c r="B32" s="17" t="s">
        <v>63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249977111117893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2" sqref="D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92</v>
      </c>
      <c r="B1" s="24" t="s">
        <v>91</v>
      </c>
      <c r="C1" s="24" t="s">
        <v>90</v>
      </c>
      <c r="D1" s="24" t="s">
        <v>84</v>
      </c>
      <c r="E1" s="24" t="s">
        <v>89</v>
      </c>
      <c r="F1" s="24" t="s">
        <v>88</v>
      </c>
      <c r="G1" s="24" t="s">
        <v>69</v>
      </c>
    </row>
    <row r="2" spans="1:7" ht="15" thickTop="1" thickBot="1" x14ac:dyDescent="0.35">
      <c r="A2" s="23">
        <v>43344</v>
      </c>
      <c r="B2" s="22" t="s">
        <v>62</v>
      </c>
      <c r="C2" s="21"/>
      <c r="D2" s="21" t="s">
        <v>159</v>
      </c>
      <c r="E2" s="21"/>
      <c r="F2" s="21"/>
      <c r="G2" s="20"/>
    </row>
    <row r="3" spans="1:7" ht="14.5" thickBot="1" x14ac:dyDescent="0.35">
      <c r="A3" s="23">
        <v>43345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43346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43347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43348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43349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43350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43351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43352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43353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43354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43355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43356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43357</v>
      </c>
      <c r="B15" s="17" t="s">
        <v>63</v>
      </c>
      <c r="C15" s="16"/>
      <c r="D15" s="16"/>
      <c r="E15" s="16"/>
      <c r="F15" s="16"/>
      <c r="G15" s="15"/>
    </row>
    <row r="16" spans="1:7" ht="14.5" thickBot="1" x14ac:dyDescent="0.35">
      <c r="A16" s="23">
        <v>43358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43359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43360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43361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43362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43363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43364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43365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43366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43367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43368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43369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43370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43371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43372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43373</v>
      </c>
      <c r="B31" s="22" t="s">
        <v>61</v>
      </c>
      <c r="C31" s="21"/>
      <c r="D31" s="21"/>
      <c r="E31" s="21"/>
      <c r="F31" s="21"/>
      <c r="G31" s="20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14999847407452621"/>
  </sheetPr>
  <dimension ref="A1:G32"/>
  <sheetViews>
    <sheetView zoomScale="145" zoomScaleNormal="145" workbookViewId="0">
      <pane ySplit="1" topLeftCell="A17" activePane="bottomLeft" state="frozen"/>
      <selection activeCell="D9" sqref="D9"/>
      <selection pane="bottomLeft" activeCell="D30" sqref="A1:XFD1048576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91</v>
      </c>
      <c r="C1" s="24" t="s">
        <v>90</v>
      </c>
      <c r="D1" s="24" t="s">
        <v>94</v>
      </c>
      <c r="E1" s="24" t="s">
        <v>93</v>
      </c>
      <c r="F1" s="24" t="s">
        <v>88</v>
      </c>
      <c r="G1" s="24" t="s">
        <v>69</v>
      </c>
    </row>
    <row r="2" spans="1:7" ht="15" thickTop="1" thickBot="1" x14ac:dyDescent="0.35">
      <c r="A2" s="18">
        <v>43374</v>
      </c>
      <c r="B2" s="17" t="s">
        <v>6</v>
      </c>
      <c r="C2" s="16"/>
      <c r="D2" s="16"/>
      <c r="E2" s="16"/>
      <c r="F2" s="16"/>
      <c r="G2" s="15"/>
    </row>
    <row r="3" spans="1:7" ht="14.5" thickBot="1" x14ac:dyDescent="0.35">
      <c r="A3" s="18">
        <v>43375</v>
      </c>
      <c r="B3" s="17" t="s">
        <v>60</v>
      </c>
      <c r="C3" s="16"/>
      <c r="D3" s="16"/>
      <c r="E3" s="16"/>
      <c r="F3" s="16"/>
      <c r="G3" s="15"/>
    </row>
    <row r="4" spans="1:7" ht="14.5" thickBot="1" x14ac:dyDescent="0.35">
      <c r="A4" s="18">
        <v>43376</v>
      </c>
      <c r="B4" s="17" t="s">
        <v>65</v>
      </c>
      <c r="C4" s="16"/>
      <c r="D4" s="16"/>
      <c r="E4" s="16"/>
      <c r="F4" s="16"/>
      <c r="G4" s="15"/>
    </row>
    <row r="5" spans="1:7" ht="14.5" thickBot="1" x14ac:dyDescent="0.35">
      <c r="A5" s="18">
        <v>43377</v>
      </c>
      <c r="B5" s="17" t="s">
        <v>64</v>
      </c>
      <c r="C5" s="16"/>
      <c r="D5" s="16"/>
      <c r="E5" s="16"/>
      <c r="F5" s="16"/>
      <c r="G5" s="15"/>
    </row>
    <row r="6" spans="1:7" ht="14.5" thickBot="1" x14ac:dyDescent="0.35">
      <c r="A6" s="18">
        <v>43378</v>
      </c>
      <c r="B6" s="17" t="s">
        <v>63</v>
      </c>
      <c r="C6" s="16"/>
      <c r="D6" s="16"/>
      <c r="E6" s="16"/>
      <c r="F6" s="16"/>
      <c r="G6" s="15"/>
    </row>
    <row r="7" spans="1:7" ht="14.5" thickBot="1" x14ac:dyDescent="0.35">
      <c r="A7" s="23">
        <v>43379</v>
      </c>
      <c r="B7" s="22" t="s">
        <v>62</v>
      </c>
      <c r="C7" s="21"/>
      <c r="D7" s="21"/>
      <c r="E7" s="21"/>
      <c r="F7" s="21"/>
      <c r="G7" s="20"/>
    </row>
    <row r="8" spans="1:7" ht="14.5" thickBot="1" x14ac:dyDescent="0.35">
      <c r="A8" s="23">
        <v>43380</v>
      </c>
      <c r="B8" s="22" t="s">
        <v>61</v>
      </c>
      <c r="C8" s="21"/>
      <c r="D8" s="21"/>
      <c r="E8" s="21"/>
      <c r="F8" s="21"/>
      <c r="G8" s="20"/>
    </row>
    <row r="9" spans="1:7" ht="14.5" thickBot="1" x14ac:dyDescent="0.35">
      <c r="A9" s="18">
        <v>43381</v>
      </c>
      <c r="B9" s="17" t="s">
        <v>6</v>
      </c>
      <c r="C9" s="16"/>
      <c r="D9" s="16"/>
      <c r="E9" s="16"/>
      <c r="F9" s="16"/>
      <c r="G9" s="15"/>
    </row>
    <row r="10" spans="1:7" ht="14.5" thickBot="1" x14ac:dyDescent="0.35">
      <c r="A10" s="18">
        <v>43382</v>
      </c>
      <c r="B10" s="17" t="s">
        <v>60</v>
      </c>
      <c r="C10" s="16"/>
      <c r="D10" s="16"/>
      <c r="E10" s="16"/>
      <c r="F10" s="16"/>
      <c r="G10" s="15"/>
    </row>
    <row r="11" spans="1:7" ht="14.5" thickBot="1" x14ac:dyDescent="0.35">
      <c r="A11" s="18">
        <v>43383</v>
      </c>
      <c r="B11" s="17" t="s">
        <v>65</v>
      </c>
      <c r="C11" s="16"/>
      <c r="D11" s="16"/>
      <c r="E11" s="16"/>
      <c r="F11" s="16"/>
      <c r="G11" s="15"/>
    </row>
    <row r="12" spans="1:7" ht="14.5" thickBot="1" x14ac:dyDescent="0.35">
      <c r="A12" s="18">
        <v>43384</v>
      </c>
      <c r="B12" s="17" t="s">
        <v>64</v>
      </c>
      <c r="C12" s="16"/>
      <c r="D12" s="16"/>
      <c r="E12" s="16"/>
      <c r="F12" s="16"/>
      <c r="G12" s="15"/>
    </row>
    <row r="13" spans="1:7" ht="14.5" thickBot="1" x14ac:dyDescent="0.35">
      <c r="A13" s="18">
        <v>43385</v>
      </c>
      <c r="B13" s="17" t="s">
        <v>63</v>
      </c>
      <c r="C13" s="16"/>
      <c r="D13" s="16"/>
      <c r="E13" s="16"/>
      <c r="F13" s="16"/>
      <c r="G13" s="15"/>
    </row>
    <row r="14" spans="1:7" ht="14.5" thickBot="1" x14ac:dyDescent="0.35">
      <c r="A14" s="23">
        <v>43386</v>
      </c>
      <c r="B14" s="22" t="s">
        <v>62</v>
      </c>
      <c r="C14" s="21"/>
      <c r="D14" s="21"/>
      <c r="E14" s="21"/>
      <c r="F14" s="21"/>
      <c r="G14" s="20"/>
    </row>
    <row r="15" spans="1:7" ht="14.5" thickBot="1" x14ac:dyDescent="0.35">
      <c r="A15" s="23">
        <v>43387</v>
      </c>
      <c r="B15" s="22" t="s">
        <v>148</v>
      </c>
      <c r="C15" s="21"/>
      <c r="D15" s="21"/>
      <c r="E15" s="21"/>
      <c r="F15" s="21"/>
      <c r="G15" s="20"/>
    </row>
    <row r="16" spans="1:7" ht="14.5" thickBot="1" x14ac:dyDescent="0.35">
      <c r="A16" s="18">
        <v>43388</v>
      </c>
      <c r="B16" s="17" t="s">
        <v>6</v>
      </c>
      <c r="C16" s="16"/>
      <c r="D16" s="16"/>
      <c r="E16" s="16"/>
      <c r="F16" s="16"/>
      <c r="G16" s="15"/>
    </row>
    <row r="17" spans="1:7" ht="14.5" thickBot="1" x14ac:dyDescent="0.35">
      <c r="A17" s="18">
        <v>43389</v>
      </c>
      <c r="B17" s="17" t="s">
        <v>60</v>
      </c>
      <c r="C17" s="16"/>
      <c r="D17" s="16"/>
      <c r="E17" s="16"/>
      <c r="F17" s="16"/>
      <c r="G17" s="15"/>
    </row>
    <row r="18" spans="1:7" ht="14.5" thickBot="1" x14ac:dyDescent="0.35">
      <c r="A18" s="18">
        <v>43390</v>
      </c>
      <c r="B18" s="17" t="s">
        <v>65</v>
      </c>
      <c r="C18" s="16"/>
      <c r="D18" s="16"/>
      <c r="E18" s="16"/>
      <c r="F18" s="16"/>
      <c r="G18" s="15"/>
    </row>
    <row r="19" spans="1:7" ht="14.5" thickBot="1" x14ac:dyDescent="0.35">
      <c r="A19" s="18">
        <v>43391</v>
      </c>
      <c r="B19" s="17" t="s">
        <v>64</v>
      </c>
      <c r="C19" s="16"/>
      <c r="D19" s="16"/>
      <c r="E19" s="16"/>
      <c r="F19" s="16"/>
      <c r="G19" s="15"/>
    </row>
    <row r="20" spans="1:7" ht="14.5" thickBot="1" x14ac:dyDescent="0.35">
      <c r="A20" s="18">
        <v>43392</v>
      </c>
      <c r="B20" s="17" t="s">
        <v>63</v>
      </c>
      <c r="C20" s="16"/>
      <c r="D20" s="16"/>
      <c r="E20" s="16"/>
      <c r="F20" s="16"/>
      <c r="G20" s="15"/>
    </row>
    <row r="21" spans="1:7" ht="14.5" thickBot="1" x14ac:dyDescent="0.35">
      <c r="A21" s="23">
        <v>43393</v>
      </c>
      <c r="B21" s="22" t="s">
        <v>62</v>
      </c>
      <c r="C21" s="21"/>
      <c r="D21" s="21"/>
      <c r="E21" s="21"/>
      <c r="F21" s="21"/>
      <c r="G21" s="20"/>
    </row>
    <row r="22" spans="1:7" ht="14.5" thickBot="1" x14ac:dyDescent="0.35">
      <c r="A22" s="23">
        <v>43394</v>
      </c>
      <c r="B22" s="22" t="s">
        <v>61</v>
      </c>
      <c r="C22" s="21"/>
      <c r="D22" s="21"/>
      <c r="E22" s="21"/>
      <c r="F22" s="21"/>
      <c r="G22" s="20"/>
    </row>
    <row r="23" spans="1:7" ht="14.5" thickBot="1" x14ac:dyDescent="0.35">
      <c r="A23" s="18">
        <v>43395</v>
      </c>
      <c r="B23" s="17" t="s">
        <v>6</v>
      </c>
      <c r="C23" s="16"/>
      <c r="D23" s="16"/>
      <c r="E23" s="16"/>
      <c r="F23" s="16"/>
      <c r="G23" s="15"/>
    </row>
    <row r="24" spans="1:7" ht="14.5" thickBot="1" x14ac:dyDescent="0.35">
      <c r="A24" s="18">
        <v>43396</v>
      </c>
      <c r="B24" s="17" t="s">
        <v>60</v>
      </c>
      <c r="C24" s="16"/>
      <c r="D24" s="16"/>
      <c r="E24" s="16"/>
      <c r="F24" s="16"/>
      <c r="G24" s="15"/>
    </row>
    <row r="25" spans="1:7" ht="14.5" thickBot="1" x14ac:dyDescent="0.35">
      <c r="A25" s="18">
        <v>43397</v>
      </c>
      <c r="B25" s="17" t="s">
        <v>65</v>
      </c>
      <c r="C25" s="16"/>
      <c r="D25" s="16"/>
      <c r="E25" s="16"/>
      <c r="F25" s="16"/>
      <c r="G25" s="15"/>
    </row>
    <row r="26" spans="1:7" ht="14.5" thickBot="1" x14ac:dyDescent="0.35">
      <c r="A26" s="18">
        <v>43398</v>
      </c>
      <c r="B26" s="17" t="s">
        <v>64</v>
      </c>
      <c r="C26" s="16"/>
      <c r="D26" s="16"/>
      <c r="E26" s="16"/>
      <c r="F26" s="16"/>
      <c r="G26" s="15"/>
    </row>
    <row r="27" spans="1:7" ht="14.5" thickBot="1" x14ac:dyDescent="0.35">
      <c r="A27" s="18">
        <v>43399</v>
      </c>
      <c r="B27" s="17" t="s">
        <v>63</v>
      </c>
      <c r="C27" s="16"/>
      <c r="D27" s="16"/>
      <c r="E27" s="16"/>
      <c r="F27" s="16"/>
      <c r="G27" s="15"/>
    </row>
    <row r="28" spans="1:7" ht="14.5" thickBot="1" x14ac:dyDescent="0.35">
      <c r="A28" s="23">
        <v>43400</v>
      </c>
      <c r="B28" s="22" t="s">
        <v>62</v>
      </c>
      <c r="C28" s="21"/>
      <c r="D28" s="21"/>
      <c r="E28" s="21"/>
      <c r="F28" s="21"/>
      <c r="G28" s="20"/>
    </row>
    <row r="29" spans="1:7" ht="14.5" thickBot="1" x14ac:dyDescent="0.35">
      <c r="A29" s="23">
        <v>43401</v>
      </c>
      <c r="B29" s="22" t="s">
        <v>61</v>
      </c>
      <c r="C29" s="21"/>
      <c r="D29" s="21"/>
      <c r="E29" s="21"/>
      <c r="F29" s="21"/>
      <c r="G29" s="20"/>
    </row>
    <row r="30" spans="1:7" ht="14.5" thickBot="1" x14ac:dyDescent="0.35">
      <c r="A30" s="18">
        <v>43402</v>
      </c>
      <c r="B30" s="17" t="s">
        <v>6</v>
      </c>
      <c r="C30" s="16"/>
      <c r="D30" s="16"/>
      <c r="E30" s="16"/>
      <c r="F30" s="16"/>
      <c r="G30" s="15"/>
    </row>
    <row r="31" spans="1:7" ht="14.5" thickBot="1" x14ac:dyDescent="0.35">
      <c r="A31" s="18">
        <v>43403</v>
      </c>
      <c r="B31" s="17" t="s">
        <v>60</v>
      </c>
      <c r="C31" s="16"/>
      <c r="D31" s="16"/>
      <c r="E31" s="16"/>
      <c r="F31" s="16"/>
      <c r="G31" s="15"/>
    </row>
    <row r="32" spans="1:7" ht="14.5" thickBot="1" x14ac:dyDescent="0.35">
      <c r="A32" s="18">
        <v>43404</v>
      </c>
      <c r="B32" s="17" t="s">
        <v>65</v>
      </c>
      <c r="C32" s="16"/>
      <c r="D32" s="16"/>
      <c r="E32" s="16"/>
      <c r="F32" s="16"/>
      <c r="G32" s="15"/>
    </row>
  </sheetData>
  <phoneticPr fontId="1" type="noConversion"/>
  <dataValidations disablePrompts="1"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4.9989318521683403E-2"/>
  </sheetPr>
  <dimension ref="A1:G31"/>
  <sheetViews>
    <sheetView zoomScale="145" zoomScaleNormal="145" workbookViewId="0">
      <pane ySplit="1" topLeftCell="A2" activePane="bottomLeft" state="frozen"/>
      <selection activeCell="D30" sqref="D30"/>
      <selection pane="bottomLeft" activeCell="D30" sqref="A1:XFD1048576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79</v>
      </c>
      <c r="B1" s="24" t="s">
        <v>86</v>
      </c>
      <c r="C1" s="24" t="s">
        <v>75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18">
        <v>43405</v>
      </c>
      <c r="B2" s="17" t="s">
        <v>64</v>
      </c>
      <c r="C2" s="16"/>
      <c r="D2" s="16"/>
      <c r="E2" s="16"/>
      <c r="F2" s="16"/>
      <c r="G2" s="15"/>
    </row>
    <row r="3" spans="1:7" ht="14.5" thickBot="1" x14ac:dyDescent="0.35">
      <c r="A3" s="18">
        <v>43406</v>
      </c>
      <c r="B3" s="17" t="s">
        <v>63</v>
      </c>
      <c r="C3" s="16"/>
      <c r="D3" s="16"/>
      <c r="E3" s="16"/>
      <c r="F3" s="16"/>
      <c r="G3" s="15"/>
    </row>
    <row r="4" spans="1:7" ht="14.5" thickBot="1" x14ac:dyDescent="0.35">
      <c r="A4" s="23">
        <v>43407</v>
      </c>
      <c r="B4" s="22" t="s">
        <v>62</v>
      </c>
      <c r="C4" s="21"/>
      <c r="D4" s="21"/>
      <c r="E4" s="21"/>
      <c r="F4" s="21"/>
      <c r="G4" s="20"/>
    </row>
    <row r="5" spans="1:7" ht="14.5" thickBot="1" x14ac:dyDescent="0.35">
      <c r="A5" s="23">
        <v>43408</v>
      </c>
      <c r="B5" s="22" t="s">
        <v>61</v>
      </c>
      <c r="C5" s="21"/>
      <c r="D5" s="21"/>
      <c r="E5" s="21"/>
      <c r="F5" s="21"/>
      <c r="G5" s="20"/>
    </row>
    <row r="6" spans="1:7" ht="14.5" thickBot="1" x14ac:dyDescent="0.35">
      <c r="A6" s="18">
        <v>43409</v>
      </c>
      <c r="B6" s="17" t="s">
        <v>6</v>
      </c>
      <c r="C6" s="16"/>
      <c r="D6" s="16"/>
      <c r="E6" s="16"/>
      <c r="F6" s="16"/>
      <c r="G6" s="15"/>
    </row>
    <row r="7" spans="1:7" ht="14.5" thickBot="1" x14ac:dyDescent="0.35">
      <c r="A7" s="18">
        <v>43410</v>
      </c>
      <c r="B7" s="17" t="s">
        <v>60</v>
      </c>
      <c r="C7" s="16"/>
      <c r="D7" s="16"/>
      <c r="E7" s="16"/>
      <c r="F7" s="16"/>
      <c r="G7" s="15"/>
    </row>
    <row r="8" spans="1:7" ht="14.5" thickBot="1" x14ac:dyDescent="0.35">
      <c r="A8" s="18">
        <v>43411</v>
      </c>
      <c r="B8" s="17" t="s">
        <v>65</v>
      </c>
      <c r="C8" s="16"/>
      <c r="D8" s="16"/>
      <c r="E8" s="16"/>
      <c r="F8" s="16"/>
      <c r="G8" s="15"/>
    </row>
    <row r="9" spans="1:7" ht="14.5" thickBot="1" x14ac:dyDescent="0.35">
      <c r="A9" s="18">
        <v>43412</v>
      </c>
      <c r="B9" s="17" t="s">
        <v>64</v>
      </c>
      <c r="C9" s="16"/>
      <c r="D9" s="16"/>
      <c r="E9" s="16"/>
      <c r="F9" s="16"/>
      <c r="G9" s="15"/>
    </row>
    <row r="10" spans="1:7" ht="14.5" thickBot="1" x14ac:dyDescent="0.35">
      <c r="A10" s="18">
        <v>43413</v>
      </c>
      <c r="B10" s="17" t="s">
        <v>63</v>
      </c>
      <c r="C10" s="16"/>
      <c r="D10" s="16"/>
      <c r="E10" s="16"/>
      <c r="F10" s="16"/>
      <c r="G10" s="15"/>
    </row>
    <row r="11" spans="1:7" ht="14.5" thickBot="1" x14ac:dyDescent="0.35">
      <c r="A11" s="23">
        <v>43414</v>
      </c>
      <c r="B11" s="22" t="s">
        <v>62</v>
      </c>
      <c r="C11" s="21"/>
      <c r="D11" s="21"/>
      <c r="E11" s="21"/>
      <c r="F11" s="21"/>
      <c r="G11" s="20"/>
    </row>
    <row r="12" spans="1:7" ht="14.5" thickBot="1" x14ac:dyDescent="0.35">
      <c r="A12" s="23">
        <v>43415</v>
      </c>
      <c r="B12" s="22" t="s">
        <v>61</v>
      </c>
      <c r="C12" s="21"/>
      <c r="D12" s="21"/>
      <c r="E12" s="21"/>
      <c r="F12" s="21"/>
      <c r="G12" s="20"/>
    </row>
    <row r="13" spans="1:7" ht="14.5" thickBot="1" x14ac:dyDescent="0.35">
      <c r="A13" s="18">
        <v>43416</v>
      </c>
      <c r="B13" s="17" t="s">
        <v>6</v>
      </c>
      <c r="C13" s="16"/>
      <c r="D13" s="16"/>
      <c r="E13" s="16"/>
      <c r="F13" s="16"/>
      <c r="G13" s="15"/>
    </row>
    <row r="14" spans="1:7" ht="14.5" thickBot="1" x14ac:dyDescent="0.35">
      <c r="A14" s="18">
        <v>43417</v>
      </c>
      <c r="B14" s="17" t="s">
        <v>60</v>
      </c>
      <c r="C14" s="16"/>
      <c r="D14" s="16"/>
      <c r="E14" s="16"/>
      <c r="F14" s="16"/>
      <c r="G14" s="15"/>
    </row>
    <row r="15" spans="1:7" ht="14.5" thickBot="1" x14ac:dyDescent="0.35">
      <c r="A15" s="18">
        <v>43418</v>
      </c>
      <c r="B15" s="17" t="s">
        <v>148</v>
      </c>
      <c r="C15" s="16"/>
      <c r="D15" s="16"/>
      <c r="E15" s="16"/>
      <c r="F15" s="16"/>
      <c r="G15" s="15"/>
    </row>
    <row r="16" spans="1:7" ht="14.5" thickBot="1" x14ac:dyDescent="0.35">
      <c r="A16" s="18">
        <v>43419</v>
      </c>
      <c r="B16" s="17" t="s">
        <v>64</v>
      </c>
      <c r="C16" s="16"/>
      <c r="D16" s="16"/>
      <c r="E16" s="16"/>
      <c r="F16" s="16"/>
      <c r="G16" s="15"/>
    </row>
    <row r="17" spans="1:7" ht="14.5" thickBot="1" x14ac:dyDescent="0.35">
      <c r="A17" s="18">
        <v>43420</v>
      </c>
      <c r="B17" s="17" t="s">
        <v>63</v>
      </c>
      <c r="C17" s="16"/>
      <c r="D17" s="16"/>
      <c r="E17" s="16"/>
      <c r="F17" s="16"/>
      <c r="G17" s="15"/>
    </row>
    <row r="18" spans="1:7" ht="14.5" thickBot="1" x14ac:dyDescent="0.35">
      <c r="A18" s="23">
        <v>43421</v>
      </c>
      <c r="B18" s="22" t="s">
        <v>62</v>
      </c>
      <c r="C18" s="21"/>
      <c r="D18" s="21"/>
      <c r="E18" s="21"/>
      <c r="F18" s="21"/>
      <c r="G18" s="20"/>
    </row>
    <row r="19" spans="1:7" ht="14.5" thickBot="1" x14ac:dyDescent="0.35">
      <c r="A19" s="23">
        <v>43422</v>
      </c>
      <c r="B19" s="22" t="s">
        <v>61</v>
      </c>
      <c r="C19" s="21"/>
      <c r="D19" s="21"/>
      <c r="E19" s="21"/>
      <c r="F19" s="21"/>
      <c r="G19" s="20"/>
    </row>
    <row r="20" spans="1:7" ht="14.5" thickBot="1" x14ac:dyDescent="0.35">
      <c r="A20" s="18">
        <v>43423</v>
      </c>
      <c r="B20" s="17" t="s">
        <v>6</v>
      </c>
      <c r="C20" s="16"/>
      <c r="D20" s="16"/>
      <c r="E20" s="16"/>
      <c r="F20" s="16"/>
      <c r="G20" s="15"/>
    </row>
    <row r="21" spans="1:7" ht="14.5" thickBot="1" x14ac:dyDescent="0.35">
      <c r="A21" s="18">
        <v>43424</v>
      </c>
      <c r="B21" s="17" t="s">
        <v>60</v>
      </c>
      <c r="C21" s="16"/>
      <c r="D21" s="16"/>
      <c r="E21" s="16"/>
      <c r="F21" s="16"/>
      <c r="G21" s="15"/>
    </row>
    <row r="22" spans="1:7" ht="14.5" thickBot="1" x14ac:dyDescent="0.35">
      <c r="A22" s="18">
        <v>43425</v>
      </c>
      <c r="B22" s="17" t="s">
        <v>65</v>
      </c>
      <c r="C22" s="16"/>
      <c r="D22" s="16"/>
      <c r="E22" s="16"/>
      <c r="F22" s="16"/>
      <c r="G22" s="15"/>
    </row>
    <row r="23" spans="1:7" ht="14.5" thickBot="1" x14ac:dyDescent="0.35">
      <c r="A23" s="18">
        <v>43426</v>
      </c>
      <c r="B23" s="17" t="s">
        <v>64</v>
      </c>
      <c r="C23" s="16"/>
      <c r="D23" s="16"/>
      <c r="E23" s="16"/>
      <c r="F23" s="16"/>
      <c r="G23" s="15"/>
    </row>
    <row r="24" spans="1:7" ht="14.5" thickBot="1" x14ac:dyDescent="0.35">
      <c r="A24" s="18">
        <v>43427</v>
      </c>
      <c r="B24" s="17" t="s">
        <v>63</v>
      </c>
      <c r="C24" s="16"/>
      <c r="D24" s="16"/>
      <c r="E24" s="16"/>
      <c r="F24" s="16"/>
      <c r="G24" s="15"/>
    </row>
    <row r="25" spans="1:7" ht="14.5" thickBot="1" x14ac:dyDescent="0.35">
      <c r="A25" s="23">
        <v>43428</v>
      </c>
      <c r="B25" s="22" t="s">
        <v>62</v>
      </c>
      <c r="C25" s="21"/>
      <c r="D25" s="21"/>
      <c r="E25" s="21"/>
      <c r="F25" s="21"/>
      <c r="G25" s="20"/>
    </row>
    <row r="26" spans="1:7" ht="14.5" thickBot="1" x14ac:dyDescent="0.35">
      <c r="A26" s="23">
        <v>43429</v>
      </c>
      <c r="B26" s="22" t="s">
        <v>61</v>
      </c>
      <c r="C26" s="21"/>
      <c r="D26" s="21"/>
      <c r="E26" s="21"/>
      <c r="F26" s="21"/>
      <c r="G26" s="20"/>
    </row>
    <row r="27" spans="1:7" ht="14.5" thickBot="1" x14ac:dyDescent="0.35">
      <c r="A27" s="18">
        <v>43430</v>
      </c>
      <c r="B27" s="17" t="s">
        <v>6</v>
      </c>
      <c r="C27" s="16"/>
      <c r="D27" s="16"/>
      <c r="E27" s="16"/>
      <c r="F27" s="16"/>
      <c r="G27" s="15"/>
    </row>
    <row r="28" spans="1:7" ht="14.5" thickBot="1" x14ac:dyDescent="0.35">
      <c r="A28" s="18">
        <v>43431</v>
      </c>
      <c r="B28" s="17" t="s">
        <v>60</v>
      </c>
      <c r="C28" s="16"/>
      <c r="D28" s="16"/>
      <c r="E28" s="16"/>
      <c r="F28" s="16"/>
      <c r="G28" s="15"/>
    </row>
    <row r="29" spans="1:7" ht="14.5" thickBot="1" x14ac:dyDescent="0.35">
      <c r="A29" s="18">
        <v>43432</v>
      </c>
      <c r="B29" s="17" t="s">
        <v>65</v>
      </c>
      <c r="C29" s="16"/>
      <c r="D29" s="16"/>
      <c r="E29" s="16"/>
      <c r="F29" s="16"/>
      <c r="G29" s="15"/>
    </row>
    <row r="30" spans="1:7" ht="14.5" thickBot="1" x14ac:dyDescent="0.35">
      <c r="A30" s="18">
        <v>43433</v>
      </c>
      <c r="B30" s="17" t="s">
        <v>64</v>
      </c>
      <c r="C30" s="16"/>
      <c r="D30" s="16"/>
      <c r="E30" s="16"/>
      <c r="F30" s="16"/>
      <c r="G30" s="15"/>
    </row>
    <row r="31" spans="1:7" ht="14.5" thickBot="1" x14ac:dyDescent="0.35">
      <c r="A31" s="18">
        <v>43434</v>
      </c>
      <c r="B31" s="17" t="s">
        <v>63</v>
      </c>
      <c r="C31" s="16"/>
      <c r="D31" s="16"/>
      <c r="E31" s="16"/>
      <c r="F31" s="16"/>
      <c r="G31" s="15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G32"/>
  <sheetViews>
    <sheetView zoomScale="145" zoomScaleNormal="145" workbookViewId="0">
      <pane ySplit="1" topLeftCell="A2" activePane="bottomLeft" state="frozen"/>
      <selection activeCell="D30" sqref="D30"/>
      <selection pane="bottomLeft" activeCell="C2" sqref="C2"/>
    </sheetView>
  </sheetViews>
  <sheetFormatPr defaultRowHeight="14" x14ac:dyDescent="0.3"/>
  <cols>
    <col min="1" max="1" width="8.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5" t="s">
        <v>87</v>
      </c>
      <c r="B1" s="24" t="s">
        <v>77</v>
      </c>
      <c r="C1" s="24" t="s">
        <v>85</v>
      </c>
      <c r="D1" s="24" t="s">
        <v>95</v>
      </c>
      <c r="E1" s="24" t="s">
        <v>72</v>
      </c>
      <c r="F1" s="24" t="s">
        <v>71</v>
      </c>
      <c r="G1" s="24" t="s">
        <v>69</v>
      </c>
    </row>
    <row r="2" spans="1:7" ht="15" thickTop="1" thickBot="1" x14ac:dyDescent="0.35">
      <c r="A2" s="23">
        <v>43435</v>
      </c>
      <c r="B2" s="22" t="s">
        <v>62</v>
      </c>
      <c r="C2" s="21"/>
      <c r="D2" s="21"/>
      <c r="E2" s="21"/>
      <c r="F2" s="21"/>
      <c r="G2" s="20"/>
    </row>
    <row r="3" spans="1:7" ht="14.5" thickBot="1" x14ac:dyDescent="0.35">
      <c r="A3" s="23">
        <v>43436</v>
      </c>
      <c r="B3" s="22" t="s">
        <v>61</v>
      </c>
      <c r="C3" s="21"/>
      <c r="D3" s="21"/>
      <c r="E3" s="21"/>
      <c r="F3" s="21"/>
      <c r="G3" s="20"/>
    </row>
    <row r="4" spans="1:7" ht="14.5" thickBot="1" x14ac:dyDescent="0.35">
      <c r="A4" s="18">
        <v>43437</v>
      </c>
      <c r="B4" s="17" t="s">
        <v>6</v>
      </c>
      <c r="C4" s="16"/>
      <c r="D4" s="16"/>
      <c r="E4" s="16"/>
      <c r="F4" s="16"/>
      <c r="G4" s="15"/>
    </row>
    <row r="5" spans="1:7" ht="14.5" thickBot="1" x14ac:dyDescent="0.35">
      <c r="A5" s="18">
        <v>43438</v>
      </c>
      <c r="B5" s="17" t="s">
        <v>60</v>
      </c>
      <c r="C5" s="16"/>
      <c r="D5" s="16"/>
      <c r="E5" s="16"/>
      <c r="F5" s="16"/>
      <c r="G5" s="15"/>
    </row>
    <row r="6" spans="1:7" ht="14.5" thickBot="1" x14ac:dyDescent="0.35">
      <c r="A6" s="18">
        <v>43439</v>
      </c>
      <c r="B6" s="17" t="s">
        <v>65</v>
      </c>
      <c r="C6" s="16"/>
      <c r="D6" s="16"/>
      <c r="E6" s="16"/>
      <c r="F6" s="16"/>
      <c r="G6" s="15"/>
    </row>
    <row r="7" spans="1:7" ht="14.5" thickBot="1" x14ac:dyDescent="0.35">
      <c r="A7" s="18">
        <v>43440</v>
      </c>
      <c r="B7" s="17" t="s">
        <v>64</v>
      </c>
      <c r="C7" s="16"/>
      <c r="D7" s="16"/>
      <c r="E7" s="16"/>
      <c r="F7" s="16"/>
      <c r="G7" s="15"/>
    </row>
    <row r="8" spans="1:7" ht="14.5" thickBot="1" x14ac:dyDescent="0.35">
      <c r="A8" s="18">
        <v>43441</v>
      </c>
      <c r="B8" s="17" t="s">
        <v>63</v>
      </c>
      <c r="C8" s="16"/>
      <c r="D8" s="16"/>
      <c r="E8" s="16"/>
      <c r="F8" s="16"/>
      <c r="G8" s="15"/>
    </row>
    <row r="9" spans="1:7" ht="14.5" thickBot="1" x14ac:dyDescent="0.35">
      <c r="A9" s="23">
        <v>43442</v>
      </c>
      <c r="B9" s="22" t="s">
        <v>62</v>
      </c>
      <c r="C9" s="21"/>
      <c r="D9" s="21"/>
      <c r="E9" s="21"/>
      <c r="F9" s="21"/>
      <c r="G9" s="20"/>
    </row>
    <row r="10" spans="1:7" ht="14.5" thickBot="1" x14ac:dyDescent="0.35">
      <c r="A10" s="23">
        <v>43443</v>
      </c>
      <c r="B10" s="22" t="s">
        <v>61</v>
      </c>
      <c r="C10" s="21"/>
      <c r="D10" s="21"/>
      <c r="E10" s="21"/>
      <c r="F10" s="21"/>
      <c r="G10" s="20"/>
    </row>
    <row r="11" spans="1:7" ht="14.5" thickBot="1" x14ac:dyDescent="0.35">
      <c r="A11" s="18">
        <v>43444</v>
      </c>
      <c r="B11" s="17" t="s">
        <v>6</v>
      </c>
      <c r="C11" s="16"/>
      <c r="D11" s="16"/>
      <c r="E11" s="16"/>
      <c r="F11" s="16"/>
      <c r="G11" s="15"/>
    </row>
    <row r="12" spans="1:7" ht="14.5" thickBot="1" x14ac:dyDescent="0.35">
      <c r="A12" s="18">
        <v>43445</v>
      </c>
      <c r="B12" s="17" t="s">
        <v>60</v>
      </c>
      <c r="C12" s="16"/>
      <c r="D12" s="16"/>
      <c r="E12" s="16"/>
      <c r="F12" s="16"/>
      <c r="G12" s="15"/>
    </row>
    <row r="13" spans="1:7" ht="14.5" thickBot="1" x14ac:dyDescent="0.35">
      <c r="A13" s="18">
        <v>43446</v>
      </c>
      <c r="B13" s="17" t="s">
        <v>65</v>
      </c>
      <c r="C13" s="16"/>
      <c r="D13" s="16"/>
      <c r="E13" s="16"/>
      <c r="F13" s="16"/>
      <c r="G13" s="15"/>
    </row>
    <row r="14" spans="1:7" ht="14.5" thickBot="1" x14ac:dyDescent="0.35">
      <c r="A14" s="18">
        <v>43447</v>
      </c>
      <c r="B14" s="17" t="s">
        <v>64</v>
      </c>
      <c r="C14" s="16"/>
      <c r="D14" s="16"/>
      <c r="E14" s="16"/>
      <c r="F14" s="16"/>
      <c r="G14" s="15"/>
    </row>
    <row r="15" spans="1:7" ht="14.5" thickBot="1" x14ac:dyDescent="0.35">
      <c r="A15" s="18">
        <v>43448</v>
      </c>
      <c r="B15" s="17" t="s">
        <v>148</v>
      </c>
      <c r="C15" s="16"/>
      <c r="D15" s="16"/>
      <c r="E15" s="16"/>
      <c r="F15" s="16"/>
      <c r="G15" s="15"/>
    </row>
    <row r="16" spans="1:7" ht="14.5" thickBot="1" x14ac:dyDescent="0.35">
      <c r="A16" s="23">
        <v>43449</v>
      </c>
      <c r="B16" s="22" t="s">
        <v>62</v>
      </c>
      <c r="C16" s="21"/>
      <c r="D16" s="21"/>
      <c r="E16" s="21"/>
      <c r="F16" s="21"/>
      <c r="G16" s="20"/>
    </row>
    <row r="17" spans="1:7" ht="14.5" thickBot="1" x14ac:dyDescent="0.35">
      <c r="A17" s="23">
        <v>43450</v>
      </c>
      <c r="B17" s="22" t="s">
        <v>61</v>
      </c>
      <c r="C17" s="21"/>
      <c r="D17" s="21"/>
      <c r="E17" s="21"/>
      <c r="F17" s="21"/>
      <c r="G17" s="20"/>
    </row>
    <row r="18" spans="1:7" ht="14.5" thickBot="1" x14ac:dyDescent="0.35">
      <c r="A18" s="18">
        <v>43451</v>
      </c>
      <c r="B18" s="17" t="s">
        <v>6</v>
      </c>
      <c r="C18" s="16"/>
      <c r="D18" s="16"/>
      <c r="E18" s="16"/>
      <c r="F18" s="16"/>
      <c r="G18" s="15"/>
    </row>
    <row r="19" spans="1:7" ht="14.5" thickBot="1" x14ac:dyDescent="0.35">
      <c r="A19" s="18">
        <v>43452</v>
      </c>
      <c r="B19" s="17" t="s">
        <v>60</v>
      </c>
      <c r="C19" s="16"/>
      <c r="D19" s="16"/>
      <c r="E19" s="16"/>
      <c r="F19" s="16"/>
      <c r="G19" s="15"/>
    </row>
    <row r="20" spans="1:7" ht="14.5" thickBot="1" x14ac:dyDescent="0.35">
      <c r="A20" s="18">
        <v>43453</v>
      </c>
      <c r="B20" s="17" t="s">
        <v>65</v>
      </c>
      <c r="C20" s="16"/>
      <c r="D20" s="16"/>
      <c r="E20" s="16"/>
      <c r="F20" s="16"/>
      <c r="G20" s="15"/>
    </row>
    <row r="21" spans="1:7" ht="14.5" thickBot="1" x14ac:dyDescent="0.35">
      <c r="A21" s="18">
        <v>43454</v>
      </c>
      <c r="B21" s="17" t="s">
        <v>64</v>
      </c>
      <c r="C21" s="16"/>
      <c r="D21" s="16"/>
      <c r="E21" s="16"/>
      <c r="F21" s="16"/>
      <c r="G21" s="15"/>
    </row>
    <row r="22" spans="1:7" ht="14.5" thickBot="1" x14ac:dyDescent="0.35">
      <c r="A22" s="18">
        <v>43455</v>
      </c>
      <c r="B22" s="17" t="s">
        <v>63</v>
      </c>
      <c r="C22" s="16"/>
      <c r="D22" s="16"/>
      <c r="E22" s="16"/>
      <c r="F22" s="16"/>
      <c r="G22" s="15"/>
    </row>
    <row r="23" spans="1:7" ht="14.5" thickBot="1" x14ac:dyDescent="0.35">
      <c r="A23" s="23">
        <v>43456</v>
      </c>
      <c r="B23" s="22" t="s">
        <v>62</v>
      </c>
      <c r="C23" s="21"/>
      <c r="D23" s="21"/>
      <c r="E23" s="21"/>
      <c r="F23" s="21"/>
      <c r="G23" s="20"/>
    </row>
    <row r="24" spans="1:7" ht="14.5" thickBot="1" x14ac:dyDescent="0.35">
      <c r="A24" s="23">
        <v>43457</v>
      </c>
      <c r="B24" s="22" t="s">
        <v>61</v>
      </c>
      <c r="C24" s="21"/>
      <c r="D24" s="21"/>
      <c r="E24" s="21"/>
      <c r="F24" s="21"/>
      <c r="G24" s="20"/>
    </row>
    <row r="25" spans="1:7" ht="14.5" thickBot="1" x14ac:dyDescent="0.35">
      <c r="A25" s="18">
        <v>43458</v>
      </c>
      <c r="B25" s="17" t="s">
        <v>6</v>
      </c>
      <c r="C25" s="16"/>
      <c r="D25" s="16"/>
      <c r="E25" s="16"/>
      <c r="F25" s="16"/>
      <c r="G25" s="15"/>
    </row>
    <row r="26" spans="1:7" ht="14.5" thickBot="1" x14ac:dyDescent="0.35">
      <c r="A26" s="18">
        <v>43459</v>
      </c>
      <c r="B26" s="17" t="s">
        <v>60</v>
      </c>
      <c r="C26" s="16"/>
      <c r="D26" s="16"/>
      <c r="E26" s="16"/>
      <c r="F26" s="16"/>
      <c r="G26" s="15"/>
    </row>
    <row r="27" spans="1:7" ht="14.5" thickBot="1" x14ac:dyDescent="0.35">
      <c r="A27" s="18">
        <v>43460</v>
      </c>
      <c r="B27" s="17" t="s">
        <v>65</v>
      </c>
      <c r="C27" s="16"/>
      <c r="D27" s="16"/>
      <c r="E27" s="16"/>
      <c r="F27" s="16"/>
      <c r="G27" s="15"/>
    </row>
    <row r="28" spans="1:7" ht="14.5" thickBot="1" x14ac:dyDescent="0.35">
      <c r="A28" s="18">
        <v>43461</v>
      </c>
      <c r="B28" s="17" t="s">
        <v>64</v>
      </c>
      <c r="C28" s="16"/>
      <c r="D28" s="16"/>
      <c r="E28" s="16"/>
      <c r="F28" s="16"/>
      <c r="G28" s="15"/>
    </row>
    <row r="29" spans="1:7" ht="14.5" thickBot="1" x14ac:dyDescent="0.35">
      <c r="A29" s="18">
        <v>43462</v>
      </c>
      <c r="B29" s="17" t="s">
        <v>63</v>
      </c>
      <c r="C29" s="16"/>
      <c r="D29" s="16"/>
      <c r="E29" s="16"/>
      <c r="F29" s="16"/>
      <c r="G29" s="15"/>
    </row>
    <row r="30" spans="1:7" ht="14.5" thickBot="1" x14ac:dyDescent="0.35">
      <c r="A30" s="23">
        <v>43463</v>
      </c>
      <c r="B30" s="22" t="s">
        <v>62</v>
      </c>
      <c r="C30" s="21"/>
      <c r="D30" s="21"/>
      <c r="E30" s="21"/>
      <c r="F30" s="21"/>
      <c r="G30" s="20"/>
    </row>
    <row r="31" spans="1:7" ht="14.5" thickBot="1" x14ac:dyDescent="0.35">
      <c r="A31" s="23">
        <v>43464</v>
      </c>
      <c r="B31" s="22" t="s">
        <v>61</v>
      </c>
      <c r="C31" s="21"/>
      <c r="D31" s="21"/>
      <c r="E31" s="21"/>
      <c r="F31" s="21"/>
      <c r="G31" s="20"/>
    </row>
    <row r="32" spans="1:7" ht="14.5" thickBot="1" x14ac:dyDescent="0.35">
      <c r="A32" s="18">
        <v>43465</v>
      </c>
      <c r="B32" s="17" t="s">
        <v>6</v>
      </c>
      <c r="C32" s="16"/>
      <c r="D32" s="16"/>
      <c r="E32" s="16"/>
      <c r="F32" s="16"/>
      <c r="G32" s="15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27</v>
      </c>
      <c r="D1" s="7" t="s">
        <v>26</v>
      </c>
      <c r="E1" s="8"/>
      <c r="F1" s="8"/>
      <c r="G1" s="8"/>
      <c r="H1" s="7"/>
    </row>
    <row r="2" spans="2:13" ht="45" customHeight="1" x14ac:dyDescent="0.3">
      <c r="B2" s="6" t="s">
        <v>25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星期日期和周+DATE(CalendarYear,7,1)-WEEKDAY(DATE(CalendarYear,7,1),(周开始日期="一")+1)+1</f>
        <v>43276</v>
      </c>
      <c r="C4" s="12">
        <f ca="1"/>
        <v>43277</v>
      </c>
      <c r="D4" s="12">
        <f ca="1"/>
        <v>43278</v>
      </c>
      <c r="E4" s="12">
        <f ca="1"/>
        <v>43279</v>
      </c>
      <c r="F4" s="12">
        <f ca="1"/>
        <v>43280</v>
      </c>
      <c r="G4" s="12">
        <f ca="1"/>
        <v>43281</v>
      </c>
      <c r="H4" s="12">
        <f ca="1"/>
        <v>43282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星期日期和周+DATE(CalendarYear,7,1)-WEEKDAY(DATE(CalendarYear,7,1),(周开始日期="一")+1)+8</f>
        <v>43283</v>
      </c>
      <c r="C6" s="12">
        <f ca="1"/>
        <v>43284</v>
      </c>
      <c r="D6" s="12">
        <f ca="1"/>
        <v>43285</v>
      </c>
      <c r="E6" s="12">
        <f ca="1"/>
        <v>43286</v>
      </c>
      <c r="F6" s="12">
        <f ca="1"/>
        <v>43287</v>
      </c>
      <c r="G6" s="12">
        <f ca="1"/>
        <v>43288</v>
      </c>
      <c r="H6" s="12">
        <f ca="1"/>
        <v>43289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星期日期和周+DATE(CalendarYear,7,1)-WEEKDAY(DATE(CalendarYear,7,1),(周开始日期="一")+1)+15</f>
        <v>43290</v>
      </c>
      <c r="C8" s="12">
        <f ca="1"/>
        <v>43291</v>
      </c>
      <c r="D8" s="12">
        <f ca="1"/>
        <v>43292</v>
      </c>
      <c r="E8" s="12">
        <f ca="1"/>
        <v>43293</v>
      </c>
      <c r="F8" s="12">
        <f ca="1"/>
        <v>43294</v>
      </c>
      <c r="G8" s="12">
        <f ca="1"/>
        <v>43295</v>
      </c>
      <c r="H8" s="12">
        <f ca="1"/>
        <v>43296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星期日期和周+DATE(CalendarYear,7,1)-WEEKDAY(DATE(CalendarYear,7,1),(周开始日期="一")+1)+22</f>
        <v>43297</v>
      </c>
      <c r="C10" s="12">
        <f ca="1"/>
        <v>43298</v>
      </c>
      <c r="D10" s="12">
        <f ca="1"/>
        <v>43299</v>
      </c>
      <c r="E10" s="12">
        <f ca="1"/>
        <v>43300</v>
      </c>
      <c r="F10" s="12">
        <f ca="1"/>
        <v>43301</v>
      </c>
      <c r="G10" s="12">
        <f ca="1"/>
        <v>43302</v>
      </c>
      <c r="H10" s="12">
        <f ca="1"/>
        <v>43303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星期日期和周+DATE(CalendarYear,7,1)-WEEKDAY(DATE(CalendarYear,7,1),(周开始日期="一")+1)+29</f>
        <v>43304</v>
      </c>
      <c r="C12" s="12">
        <f ca="1"/>
        <v>43305</v>
      </c>
      <c r="D12" s="12">
        <f ca="1"/>
        <v>43306</v>
      </c>
      <c r="E12" s="12">
        <f ca="1"/>
        <v>43307</v>
      </c>
      <c r="F12" s="12">
        <f ca="1"/>
        <v>43308</v>
      </c>
      <c r="G12" s="12">
        <f ca="1"/>
        <v>43309</v>
      </c>
      <c r="H12" s="12">
        <f ca="1"/>
        <v>43310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13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星期日期和周+DATE(CalendarYear,7,1)-WEEKDAY(DATE(CalendarYear,7,1),(周开始日期="一")+1)+36</f>
        <v>43311</v>
      </c>
      <c r="C14" s="12">
        <f ca="1"/>
        <v>43312</v>
      </c>
      <c r="D14" s="12">
        <f ca="1"/>
        <v>43313</v>
      </c>
      <c r="E14" s="12">
        <f ca="1"/>
        <v>43314</v>
      </c>
      <c r="F14" s="12">
        <f ca="1"/>
        <v>43315</v>
      </c>
      <c r="G14" s="12">
        <f ca="1"/>
        <v>43316</v>
      </c>
      <c r="H14" s="12">
        <f ca="1"/>
        <v>43317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30</v>
      </c>
      <c r="D1" s="7" t="s">
        <v>29</v>
      </c>
      <c r="E1" s="8"/>
      <c r="F1" s="8"/>
      <c r="G1" s="8"/>
      <c r="H1" s="7"/>
    </row>
    <row r="2" spans="2:13" ht="45" customHeight="1" x14ac:dyDescent="0.3">
      <c r="B2" s="6" t="s">
        <v>28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星期日期和周+DATE(CalendarYear,8,1)-WEEKDAY(DATE(CalendarYear,8,1),(周开始日期="一")+1)+1</f>
        <v>43311</v>
      </c>
      <c r="C4" s="12">
        <f ca="1"/>
        <v>43312</v>
      </c>
      <c r="D4" s="12">
        <f ca="1"/>
        <v>43313</v>
      </c>
      <c r="E4" s="12">
        <f ca="1"/>
        <v>43314</v>
      </c>
      <c r="F4" s="12">
        <f ca="1"/>
        <v>43315</v>
      </c>
      <c r="G4" s="12">
        <f ca="1"/>
        <v>43316</v>
      </c>
      <c r="H4" s="12">
        <f ca="1"/>
        <v>43317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星期日期和周+DATE(CalendarYear,8,1)-WEEKDAY(DATE(CalendarYear,8,1),(周开始日期="一")+1)+8</f>
        <v>43318</v>
      </c>
      <c r="C6" s="12">
        <f ca="1"/>
        <v>43319</v>
      </c>
      <c r="D6" s="12">
        <f ca="1"/>
        <v>43320</v>
      </c>
      <c r="E6" s="12">
        <f ca="1"/>
        <v>43321</v>
      </c>
      <c r="F6" s="12">
        <f ca="1"/>
        <v>43322</v>
      </c>
      <c r="G6" s="12">
        <f ca="1"/>
        <v>43323</v>
      </c>
      <c r="H6" s="12">
        <f ca="1"/>
        <v>43324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星期日期和周+DATE(CalendarYear,8,1)-WEEKDAY(DATE(CalendarYear,8,1),(周开始日期="一")+1)+15</f>
        <v>43325</v>
      </c>
      <c r="C8" s="12">
        <f ca="1"/>
        <v>43326</v>
      </c>
      <c r="D8" s="12">
        <f ca="1"/>
        <v>43327</v>
      </c>
      <c r="E8" s="12">
        <f ca="1"/>
        <v>43328</v>
      </c>
      <c r="F8" s="12">
        <f ca="1"/>
        <v>43329</v>
      </c>
      <c r="G8" s="12">
        <f ca="1"/>
        <v>43330</v>
      </c>
      <c r="H8" s="12">
        <f ca="1"/>
        <v>43331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星期日期和周+DATE(CalendarYear,8,1)-WEEKDAY(DATE(CalendarYear,8,1),(周开始日期="一")+1)+22</f>
        <v>43332</v>
      </c>
      <c r="C10" s="12">
        <f ca="1"/>
        <v>43333</v>
      </c>
      <c r="D10" s="12">
        <f ca="1"/>
        <v>43334</v>
      </c>
      <c r="E10" s="12">
        <f ca="1"/>
        <v>43335</v>
      </c>
      <c r="F10" s="12">
        <f ca="1"/>
        <v>43336</v>
      </c>
      <c r="G10" s="12">
        <f ca="1"/>
        <v>43337</v>
      </c>
      <c r="H10" s="12">
        <f ca="1"/>
        <v>43338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星期日期和周+DATE(CalendarYear,8,1)-WEEKDAY(DATE(CalendarYear,8,1),(周开始日期="一")+1)+29</f>
        <v>43339</v>
      </c>
      <c r="C12" s="12">
        <f ca="1"/>
        <v>43340</v>
      </c>
      <c r="D12" s="12">
        <f ca="1"/>
        <v>43341</v>
      </c>
      <c r="E12" s="12">
        <f ca="1"/>
        <v>43342</v>
      </c>
      <c r="F12" s="12">
        <f ca="1"/>
        <v>43343</v>
      </c>
      <c r="G12" s="12">
        <f ca="1"/>
        <v>43344</v>
      </c>
      <c r="H12" s="12">
        <f ca="1"/>
        <v>43345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星期日期和周+DATE(CalendarYear,8,1)-WEEKDAY(DATE(CalendarYear,8,1),(周开始日期="一")+1)+36</f>
        <v>43346</v>
      </c>
      <c r="C14" s="12">
        <f ca="1"/>
        <v>43347</v>
      </c>
      <c r="D14" s="12">
        <f ca="1"/>
        <v>43348</v>
      </c>
      <c r="E14" s="12">
        <f ca="1"/>
        <v>43349</v>
      </c>
      <c r="F14" s="12">
        <f ca="1"/>
        <v>43350</v>
      </c>
      <c r="G14" s="12">
        <f ca="1"/>
        <v>43351</v>
      </c>
      <c r="H14" s="12">
        <f ca="1"/>
        <v>43352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33</v>
      </c>
      <c r="D1" s="7" t="s">
        <v>32</v>
      </c>
      <c r="E1" s="8"/>
      <c r="F1" s="8"/>
      <c r="G1" s="8"/>
      <c r="H1" s="7"/>
    </row>
    <row r="2" spans="2:13" ht="45" customHeight="1" x14ac:dyDescent="0.3">
      <c r="B2" s="6" t="s">
        <v>31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星期日期和周+DATE(CalendarYear,9,1)-WEEKDAY(DATE(CalendarYear,9,1),(周开始日期="一")+1)+1</f>
        <v>43339</v>
      </c>
      <c r="C4" s="12">
        <f ca="1"/>
        <v>43340</v>
      </c>
      <c r="D4" s="12">
        <f ca="1"/>
        <v>43341</v>
      </c>
      <c r="E4" s="12">
        <f ca="1"/>
        <v>43342</v>
      </c>
      <c r="F4" s="12">
        <f ca="1"/>
        <v>43343</v>
      </c>
      <c r="G4" s="12">
        <f ca="1"/>
        <v>43344</v>
      </c>
      <c r="H4" s="12">
        <f ca="1"/>
        <v>43345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星期日期和周+DATE(CalendarYear,9,1)-WEEKDAY(DATE(CalendarYear,9,1),(周开始日期="一")+1)+8</f>
        <v>43346</v>
      </c>
      <c r="C6" s="12">
        <f ca="1"/>
        <v>43347</v>
      </c>
      <c r="D6" s="12">
        <f ca="1"/>
        <v>43348</v>
      </c>
      <c r="E6" s="12">
        <f ca="1"/>
        <v>43349</v>
      </c>
      <c r="F6" s="12">
        <f ca="1"/>
        <v>43350</v>
      </c>
      <c r="G6" s="12">
        <f ca="1"/>
        <v>43351</v>
      </c>
      <c r="H6" s="12">
        <f ca="1"/>
        <v>43352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星期日期和周+DATE(CalendarYear,9,1)-WEEKDAY(DATE(CalendarYear,9,1),(周开始日期="一")+1)+15</f>
        <v>43353</v>
      </c>
      <c r="C8" s="12">
        <f ca="1"/>
        <v>43354</v>
      </c>
      <c r="D8" s="12">
        <f ca="1"/>
        <v>43355</v>
      </c>
      <c r="E8" s="12">
        <f ca="1"/>
        <v>43356</v>
      </c>
      <c r="F8" s="12">
        <f ca="1"/>
        <v>43357</v>
      </c>
      <c r="G8" s="12">
        <f ca="1"/>
        <v>43358</v>
      </c>
      <c r="H8" s="12">
        <f ca="1"/>
        <v>43359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星期日期和周+DATE(CalendarYear,9,1)-WEEKDAY(DATE(CalendarYear,9,1),(周开始日期="一")+1)+22</f>
        <v>43360</v>
      </c>
      <c r="C10" s="12">
        <f ca="1"/>
        <v>43361</v>
      </c>
      <c r="D10" s="12">
        <f ca="1"/>
        <v>43362</v>
      </c>
      <c r="E10" s="12">
        <f ca="1"/>
        <v>43363</v>
      </c>
      <c r="F10" s="12">
        <f ca="1"/>
        <v>43364</v>
      </c>
      <c r="G10" s="12">
        <f ca="1"/>
        <v>43365</v>
      </c>
      <c r="H10" s="12">
        <f ca="1"/>
        <v>43366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星期日期和周+DATE(CalendarYear,9,1)-WEEKDAY(DATE(CalendarYear,9,1),(周开始日期="一")+1)+29</f>
        <v>43367</v>
      </c>
      <c r="C12" s="12">
        <f ca="1"/>
        <v>43368</v>
      </c>
      <c r="D12" s="12">
        <f ca="1"/>
        <v>43369</v>
      </c>
      <c r="E12" s="12">
        <f ca="1"/>
        <v>43370</v>
      </c>
      <c r="F12" s="12">
        <f ca="1"/>
        <v>43371</v>
      </c>
      <c r="G12" s="12">
        <f ca="1"/>
        <v>43372</v>
      </c>
      <c r="H12" s="12">
        <f ca="1"/>
        <v>43373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星期日期和周+DATE(CalendarYear,9,1)-WEEKDAY(DATE(CalendarYear,9,1),(周开始日期="一")+1)+36</f>
        <v>43374</v>
      </c>
      <c r="C14" s="12">
        <f ca="1"/>
        <v>43375</v>
      </c>
      <c r="D14" s="12">
        <f ca="1"/>
        <v>43376</v>
      </c>
      <c r="E14" s="12">
        <f ca="1"/>
        <v>43377</v>
      </c>
      <c r="F14" s="12">
        <f ca="1"/>
        <v>43378</v>
      </c>
      <c r="G14" s="12">
        <f ca="1"/>
        <v>43379</v>
      </c>
      <c r="H14" s="12">
        <f ca="1"/>
        <v>43380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36</v>
      </c>
      <c r="D1" s="7" t="s">
        <v>35</v>
      </c>
      <c r="E1" s="8"/>
      <c r="F1" s="8"/>
      <c r="G1" s="8"/>
      <c r="H1" s="7"/>
    </row>
    <row r="2" spans="2:13" ht="45" customHeight="1" x14ac:dyDescent="0.3">
      <c r="B2" s="6" t="s">
        <v>34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星期日期和周+DATE(CalendarYear,10,1)-WEEKDAY(DATE(CalendarYear,10,1),(周开始日期="一")+1)+1</f>
        <v>43374</v>
      </c>
      <c r="C4" s="12">
        <f ca="1"/>
        <v>43375</v>
      </c>
      <c r="D4" s="12">
        <f ca="1"/>
        <v>43376</v>
      </c>
      <c r="E4" s="12">
        <f ca="1"/>
        <v>43377</v>
      </c>
      <c r="F4" s="12">
        <f ca="1"/>
        <v>43378</v>
      </c>
      <c r="G4" s="12">
        <f ca="1"/>
        <v>43379</v>
      </c>
      <c r="H4" s="12">
        <f ca="1"/>
        <v>43380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星期日期和周+DATE(CalendarYear,10,1)-WEEKDAY(DATE(CalendarYear,10,1),(周开始日期="一")+1)+8</f>
        <v>43381</v>
      </c>
      <c r="C6" s="12">
        <f ca="1"/>
        <v>43382</v>
      </c>
      <c r="D6" s="12">
        <f ca="1"/>
        <v>43383</v>
      </c>
      <c r="E6" s="12">
        <f ca="1"/>
        <v>43384</v>
      </c>
      <c r="F6" s="12">
        <f ca="1"/>
        <v>43385</v>
      </c>
      <c r="G6" s="12">
        <f ca="1"/>
        <v>43386</v>
      </c>
      <c r="H6" s="12">
        <f ca="1"/>
        <v>43387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星期日期和周+DATE(CalendarYear,10,1)-WEEKDAY(DATE(CalendarYear,10,1),(周开始日期="一")+1)+15</f>
        <v>43388</v>
      </c>
      <c r="C8" s="12">
        <f ca="1"/>
        <v>43389</v>
      </c>
      <c r="D8" s="12">
        <f ca="1"/>
        <v>43390</v>
      </c>
      <c r="E8" s="12">
        <f ca="1"/>
        <v>43391</v>
      </c>
      <c r="F8" s="12">
        <f ca="1"/>
        <v>43392</v>
      </c>
      <c r="G8" s="12">
        <f ca="1"/>
        <v>43393</v>
      </c>
      <c r="H8" s="12">
        <f ca="1"/>
        <v>43394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星期日期和周+DATE(CalendarYear,10,1)-WEEKDAY(DATE(CalendarYear,10,1),(周开始日期="一")+1)+22</f>
        <v>43395</v>
      </c>
      <c r="C10" s="12">
        <f ca="1"/>
        <v>43396</v>
      </c>
      <c r="D10" s="12">
        <f ca="1"/>
        <v>43397</v>
      </c>
      <c r="E10" s="12">
        <f ca="1"/>
        <v>43398</v>
      </c>
      <c r="F10" s="12">
        <f ca="1"/>
        <v>43399</v>
      </c>
      <c r="G10" s="12">
        <f ca="1"/>
        <v>43400</v>
      </c>
      <c r="H10" s="12">
        <f ca="1"/>
        <v>43401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星期日期和周+DATE(CalendarYear,10,1)-WEEKDAY(DATE(CalendarYear,10,1),(周开始日期="一")+1)+29</f>
        <v>43402</v>
      </c>
      <c r="C12" s="12">
        <f ca="1"/>
        <v>43403</v>
      </c>
      <c r="D12" s="12">
        <f ca="1"/>
        <v>43404</v>
      </c>
      <c r="E12" s="12">
        <f ca="1"/>
        <v>43405</v>
      </c>
      <c r="F12" s="12">
        <f ca="1"/>
        <v>43406</v>
      </c>
      <c r="G12" s="12">
        <f ca="1"/>
        <v>43407</v>
      </c>
      <c r="H12" s="12">
        <f ca="1"/>
        <v>43408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星期日期和周+DATE(CalendarYear,10,1)-WEEKDAY(DATE(CalendarYear,10,1),(周开始日期="一")+1)+36</f>
        <v>43409</v>
      </c>
      <c r="C14" s="12">
        <f ca="1"/>
        <v>43410</v>
      </c>
      <c r="D14" s="12">
        <f ca="1"/>
        <v>43411</v>
      </c>
      <c r="E14" s="12">
        <f ca="1"/>
        <v>43412</v>
      </c>
      <c r="F14" s="12">
        <f ca="1"/>
        <v>43413</v>
      </c>
      <c r="G14" s="12">
        <f ca="1"/>
        <v>43414</v>
      </c>
      <c r="H14" s="12">
        <f ca="1"/>
        <v>43415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39</v>
      </c>
      <c r="D1" s="7" t="s">
        <v>38</v>
      </c>
      <c r="E1" s="8"/>
      <c r="F1" s="8"/>
      <c r="G1" s="8"/>
      <c r="H1" s="7"/>
    </row>
    <row r="2" spans="2:13" ht="45" customHeight="1" x14ac:dyDescent="0.3">
      <c r="B2" s="6" t="s">
        <v>37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星期日期和周+DATE(CalendarYear,11,1)-WEEKDAY(DATE(CalendarYear,11,1),(周开始日期="一")+1)+1</f>
        <v>43402</v>
      </c>
      <c r="C4" s="12">
        <f ca="1"/>
        <v>43403</v>
      </c>
      <c r="D4" s="12">
        <f ca="1"/>
        <v>43404</v>
      </c>
      <c r="E4" s="12">
        <f ca="1"/>
        <v>43405</v>
      </c>
      <c r="F4" s="12">
        <f ca="1"/>
        <v>43406</v>
      </c>
      <c r="G4" s="12">
        <f ca="1"/>
        <v>43407</v>
      </c>
      <c r="H4" s="12">
        <f ca="1"/>
        <v>43408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星期日期和周+DATE(CalendarYear,11,1)-WEEKDAY(DATE(CalendarYear,11,1),(周开始日期="一")+1)+8</f>
        <v>43409</v>
      </c>
      <c r="C6" s="12">
        <f ca="1"/>
        <v>43410</v>
      </c>
      <c r="D6" s="12">
        <f ca="1"/>
        <v>43411</v>
      </c>
      <c r="E6" s="12">
        <f ca="1"/>
        <v>43412</v>
      </c>
      <c r="F6" s="12">
        <f ca="1"/>
        <v>43413</v>
      </c>
      <c r="G6" s="12">
        <f ca="1"/>
        <v>43414</v>
      </c>
      <c r="H6" s="12">
        <f ca="1"/>
        <v>43415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星期日期和周+DATE(CalendarYear,11,1)-WEEKDAY(DATE(CalendarYear,11,1),(周开始日期="一")+1)+15</f>
        <v>43416</v>
      </c>
      <c r="C8" s="12">
        <f ca="1"/>
        <v>43417</v>
      </c>
      <c r="D8" s="12">
        <f ca="1"/>
        <v>43418</v>
      </c>
      <c r="E8" s="12">
        <f ca="1"/>
        <v>43419</v>
      </c>
      <c r="F8" s="12">
        <f ca="1"/>
        <v>43420</v>
      </c>
      <c r="G8" s="12">
        <f ca="1"/>
        <v>43421</v>
      </c>
      <c r="H8" s="12">
        <f ca="1"/>
        <v>43422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星期日期和周+DATE(CalendarYear,11,1)-WEEKDAY(DATE(CalendarYear,11,1),(周开始日期="一")+1)+22</f>
        <v>43423</v>
      </c>
      <c r="C10" s="12">
        <f ca="1"/>
        <v>43424</v>
      </c>
      <c r="D10" s="12">
        <f ca="1"/>
        <v>43425</v>
      </c>
      <c r="E10" s="12">
        <f ca="1"/>
        <v>43426</v>
      </c>
      <c r="F10" s="12">
        <f ca="1"/>
        <v>43427</v>
      </c>
      <c r="G10" s="12">
        <f ca="1"/>
        <v>43428</v>
      </c>
      <c r="H10" s="12">
        <f ca="1"/>
        <v>43429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星期日期和周+DATE(CalendarYear,11,1)-WEEKDAY(DATE(CalendarYear,11,1),(周开始日期="一")+1)+29</f>
        <v>43430</v>
      </c>
      <c r="C12" s="12">
        <f ca="1"/>
        <v>43431</v>
      </c>
      <c r="D12" s="12">
        <f ca="1"/>
        <v>43432</v>
      </c>
      <c r="E12" s="12">
        <f ca="1"/>
        <v>43433</v>
      </c>
      <c r="F12" s="12">
        <f ca="1"/>
        <v>43434</v>
      </c>
      <c r="G12" s="12">
        <f ca="1"/>
        <v>43435</v>
      </c>
      <c r="H12" s="12">
        <f ca="1"/>
        <v>43436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星期日期和周+DATE(CalendarYear,11,1)-WEEKDAY(DATE(CalendarYear,11,1),(周开始日期="一")+1)+36</f>
        <v>43437</v>
      </c>
      <c r="C14" s="12">
        <f ca="1"/>
        <v>43438</v>
      </c>
      <c r="D14" s="12">
        <f ca="1"/>
        <v>43439</v>
      </c>
      <c r="E14" s="12">
        <f ca="1"/>
        <v>43440</v>
      </c>
      <c r="F14" s="12">
        <f ca="1"/>
        <v>43441</v>
      </c>
      <c r="G14" s="12">
        <f ca="1"/>
        <v>43442</v>
      </c>
      <c r="H14" s="12">
        <f ca="1"/>
        <v>43443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1" customWidth="1"/>
    <col min="2" max="8" width="15.5" style="1" customWidth="1"/>
    <col min="9" max="16384" width="9" style="1"/>
  </cols>
  <sheetData>
    <row r="1" spans="2:13" ht="30" customHeight="1" x14ac:dyDescent="0.75">
      <c r="B1" s="9">
        <f ca="1">CalendarYear</f>
        <v>2018</v>
      </c>
      <c r="C1" s="7" t="s">
        <v>42</v>
      </c>
      <c r="D1" s="7" t="s">
        <v>41</v>
      </c>
      <c r="E1" s="8"/>
      <c r="F1" s="8"/>
      <c r="G1" s="8"/>
      <c r="H1" s="7"/>
    </row>
    <row r="2" spans="2:13" ht="45" customHeight="1" x14ac:dyDescent="0.3">
      <c r="B2" s="6" t="s">
        <v>40</v>
      </c>
      <c r="C2" s="6"/>
      <c r="D2" s="6"/>
      <c r="E2" s="6"/>
      <c r="F2" s="5"/>
    </row>
    <row r="3" spans="2:13" ht="18.75" customHeight="1" x14ac:dyDescent="0.3">
      <c r="B3" s="4" t="str">
        <f>周开始日期</f>
        <v>一</v>
      </c>
      <c r="C3" s="4" t="str">
        <f t="shared" ref="C3:H3" ca="1" si="0">LEFT(TEXT(C4,"aaa"),1)</f>
        <v>二</v>
      </c>
      <c r="D3" s="4" t="str">
        <f t="shared" ca="1" si="0"/>
        <v>三</v>
      </c>
      <c r="E3" s="4" t="str">
        <f t="shared" ca="1" si="0"/>
        <v>四</v>
      </c>
      <c r="F3" s="4" t="str">
        <f t="shared" ca="1" si="0"/>
        <v>五</v>
      </c>
      <c r="G3" s="4" t="str">
        <f t="shared" ca="1" si="0"/>
        <v>六</v>
      </c>
      <c r="H3" s="4" t="str">
        <f t="shared" ca="1" si="0"/>
        <v>日</v>
      </c>
      <c r="J3" s="77" t="s">
        <v>45</v>
      </c>
      <c r="K3" s="78"/>
      <c r="L3" s="78"/>
      <c r="M3" s="79"/>
    </row>
    <row r="4" spans="2:13" ht="16.5" customHeight="1" x14ac:dyDescent="0.45">
      <c r="B4" s="12">
        <f t="array" aca="1" ref="B4:H4" ca="1">星期日期和周+DATE(CalendarYear,12,1)-WEEKDAY(DATE(CalendarYear,12,1),(周开始日期="一")+1)+1</f>
        <v>43430</v>
      </c>
      <c r="C4" s="12">
        <f ca="1"/>
        <v>43431</v>
      </c>
      <c r="D4" s="12">
        <f ca="1"/>
        <v>43432</v>
      </c>
      <c r="E4" s="12">
        <f ca="1"/>
        <v>43433</v>
      </c>
      <c r="F4" s="12">
        <f ca="1"/>
        <v>43434</v>
      </c>
      <c r="G4" s="12">
        <f ca="1"/>
        <v>43435</v>
      </c>
      <c r="H4" s="12">
        <f ca="1"/>
        <v>43436</v>
      </c>
      <c r="J4" s="70"/>
      <c r="K4" s="71"/>
      <c r="L4" s="71"/>
      <c r="M4" s="72"/>
    </row>
    <row r="5" spans="2:13" ht="39.75" customHeight="1" x14ac:dyDescent="0.3">
      <c r="B5" s="2"/>
      <c r="C5" s="2"/>
      <c r="D5" s="2"/>
      <c r="E5" s="2"/>
      <c r="F5" s="2"/>
      <c r="G5" s="2"/>
      <c r="H5" s="2"/>
      <c r="J5" s="73"/>
      <c r="K5" s="74"/>
      <c r="L5" s="74"/>
      <c r="M5" s="75"/>
    </row>
    <row r="6" spans="2:13" ht="15" customHeight="1" x14ac:dyDescent="0.45">
      <c r="B6" s="12">
        <f t="array" aca="1" ref="B6:H6" ca="1">星期日期和周+DATE(CalendarYear,12,1)-WEEKDAY(DATE(CalendarYear,12,1),(周开始日期="一")+1)+8</f>
        <v>43437</v>
      </c>
      <c r="C6" s="12">
        <f ca="1"/>
        <v>43438</v>
      </c>
      <c r="D6" s="12">
        <f ca="1"/>
        <v>43439</v>
      </c>
      <c r="E6" s="12">
        <f ca="1"/>
        <v>43440</v>
      </c>
      <c r="F6" s="12">
        <f ca="1"/>
        <v>43441</v>
      </c>
      <c r="G6" s="12">
        <f ca="1"/>
        <v>43442</v>
      </c>
      <c r="H6" s="12">
        <f ca="1"/>
        <v>43443</v>
      </c>
      <c r="J6" s="70"/>
      <c r="K6" s="71"/>
      <c r="L6" s="71"/>
      <c r="M6" s="72"/>
    </row>
    <row r="7" spans="2:13" ht="39.75" customHeight="1" x14ac:dyDescent="0.3">
      <c r="B7" s="2"/>
      <c r="C7" s="2"/>
      <c r="D7" s="2"/>
      <c r="E7" s="2"/>
      <c r="F7" s="2"/>
      <c r="G7" s="2"/>
      <c r="H7" s="2"/>
      <c r="J7" s="73"/>
      <c r="K7" s="74"/>
      <c r="L7" s="74"/>
      <c r="M7" s="75"/>
    </row>
    <row r="8" spans="2:13" ht="15" customHeight="1" x14ac:dyDescent="0.45">
      <c r="B8" s="12">
        <f t="array" aca="1" ref="B8:H8" ca="1">星期日期和周+DATE(CalendarYear,12,1)-WEEKDAY(DATE(CalendarYear,12,1),(周开始日期="一")+1)+15</f>
        <v>43444</v>
      </c>
      <c r="C8" s="12">
        <f ca="1"/>
        <v>43445</v>
      </c>
      <c r="D8" s="12">
        <f ca="1"/>
        <v>43446</v>
      </c>
      <c r="E8" s="12">
        <f ca="1"/>
        <v>43447</v>
      </c>
      <c r="F8" s="12">
        <f ca="1"/>
        <v>43448</v>
      </c>
      <c r="G8" s="12">
        <f ca="1"/>
        <v>43449</v>
      </c>
      <c r="H8" s="12">
        <f ca="1"/>
        <v>43450</v>
      </c>
      <c r="J8" s="70"/>
      <c r="K8" s="71"/>
      <c r="L8" s="71"/>
      <c r="M8" s="72"/>
    </row>
    <row r="9" spans="2:13" ht="39.75" customHeight="1" x14ac:dyDescent="0.3">
      <c r="B9" s="2"/>
      <c r="C9" s="2"/>
      <c r="D9" s="2"/>
      <c r="E9" s="2"/>
      <c r="F9" s="2"/>
      <c r="G9" s="2"/>
      <c r="H9" s="2"/>
      <c r="J9" s="73"/>
      <c r="K9" s="74"/>
      <c r="L9" s="74"/>
      <c r="M9" s="75"/>
    </row>
    <row r="10" spans="2:13" ht="15" customHeight="1" x14ac:dyDescent="0.45">
      <c r="B10" s="12">
        <f t="array" aca="1" ref="B10:H10" ca="1">星期日期和周+DATE(CalendarYear,12,1)-WEEKDAY(DATE(CalendarYear,12,1),(周开始日期="一")+1)+22</f>
        <v>43451</v>
      </c>
      <c r="C10" s="12">
        <f ca="1"/>
        <v>43452</v>
      </c>
      <c r="D10" s="12">
        <f ca="1"/>
        <v>43453</v>
      </c>
      <c r="E10" s="12">
        <f ca="1"/>
        <v>43454</v>
      </c>
      <c r="F10" s="12">
        <f ca="1"/>
        <v>43455</v>
      </c>
      <c r="G10" s="12">
        <f ca="1"/>
        <v>43456</v>
      </c>
      <c r="H10" s="12">
        <f ca="1"/>
        <v>43457</v>
      </c>
      <c r="J10" s="70"/>
      <c r="K10" s="71"/>
      <c r="L10" s="71"/>
      <c r="M10" s="72"/>
    </row>
    <row r="11" spans="2:13" ht="40.5" customHeight="1" x14ac:dyDescent="0.3">
      <c r="B11" s="2"/>
      <c r="C11" s="2"/>
      <c r="D11" s="2"/>
      <c r="E11" s="2"/>
      <c r="F11" s="2"/>
      <c r="G11" s="2"/>
      <c r="H11" s="2"/>
      <c r="J11" s="73"/>
      <c r="K11" s="74"/>
      <c r="L11" s="74"/>
      <c r="M11" s="75"/>
    </row>
    <row r="12" spans="2:13" ht="15" customHeight="1" x14ac:dyDescent="0.45">
      <c r="B12" s="12">
        <f t="array" aca="1" ref="B12:H12" ca="1">星期日期和周+DATE(CalendarYear,12,1)-WEEKDAY(DATE(CalendarYear,12,1),(周开始日期="一")+1)+29</f>
        <v>43458</v>
      </c>
      <c r="C12" s="12">
        <f ca="1"/>
        <v>43459</v>
      </c>
      <c r="D12" s="12">
        <f ca="1"/>
        <v>43460</v>
      </c>
      <c r="E12" s="12">
        <f ca="1"/>
        <v>43461</v>
      </c>
      <c r="F12" s="12">
        <f ca="1"/>
        <v>43462</v>
      </c>
      <c r="G12" s="12">
        <f ca="1"/>
        <v>43463</v>
      </c>
      <c r="H12" s="12">
        <f ca="1"/>
        <v>43464</v>
      </c>
      <c r="J12" s="70"/>
      <c r="K12" s="71"/>
      <c r="L12" s="71"/>
      <c r="M12" s="72"/>
    </row>
    <row r="13" spans="2:13" ht="39.75" customHeight="1" x14ac:dyDescent="0.3">
      <c r="B13" s="2"/>
      <c r="C13" s="2"/>
      <c r="D13" s="2"/>
      <c r="E13" s="2"/>
      <c r="F13" s="2"/>
      <c r="G13" s="2"/>
      <c r="H13" s="2"/>
      <c r="J13" s="73"/>
      <c r="K13" s="74"/>
      <c r="L13" s="74"/>
      <c r="M13" s="75"/>
    </row>
    <row r="14" spans="2:13" ht="15" customHeight="1" x14ac:dyDescent="0.45">
      <c r="B14" s="12">
        <f t="array" aca="1" ref="B14:H14" ca="1">星期日期和周+DATE(CalendarYear,12,1)-WEEKDAY(DATE(CalendarYear,12,1),(周开始日期="一")+1)+36</f>
        <v>43465</v>
      </c>
      <c r="C14" s="12">
        <f ca="1"/>
        <v>43466</v>
      </c>
      <c r="D14" s="12">
        <f ca="1"/>
        <v>43467</v>
      </c>
      <c r="E14" s="12">
        <f ca="1"/>
        <v>43468</v>
      </c>
      <c r="F14" s="12">
        <f ca="1"/>
        <v>43469</v>
      </c>
      <c r="G14" s="12">
        <f ca="1"/>
        <v>43470</v>
      </c>
      <c r="H14" s="12">
        <f ca="1"/>
        <v>43471</v>
      </c>
      <c r="J14" s="70"/>
      <c r="K14" s="71"/>
      <c r="L14" s="71"/>
      <c r="M14" s="72"/>
    </row>
    <row r="15" spans="2:13" ht="39.75" customHeight="1" x14ac:dyDescent="0.3">
      <c r="B15" s="2"/>
      <c r="C15" s="2"/>
      <c r="D15" s="2"/>
      <c r="E15" s="2"/>
      <c r="F15" s="2"/>
      <c r="G15" s="2"/>
      <c r="H15" s="2"/>
      <c r="J15" s="73"/>
      <c r="K15" s="74"/>
      <c r="L15" s="74"/>
      <c r="M15" s="75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21</vt:i4>
      </vt:variant>
      <vt:variant>
        <vt:lpstr>命名范围</vt:lpstr>
      </vt:variant>
      <vt:variant>
        <vt:i4>3</vt:i4>
      </vt:variant>
    </vt:vector>
  </HeadingPairs>
  <TitlesOfParts>
    <vt:vector size="24" baseType="lpstr">
      <vt:lpstr>总计划</vt:lpstr>
      <vt:lpstr>资金流-表</vt:lpstr>
      <vt:lpstr>资金流-图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2018-08-13T09:15:36Z</dcterms:modified>
</cp:coreProperties>
</file>