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Actiam/"/>
    </mc:Choice>
  </mc:AlternateContent>
  <xr:revisionPtr revIDLastSave="692" documentId="13_ncr:1_{09A8CA3B-498C-48C2-9132-9CBE0DB7D679}" xr6:coauthVersionLast="47" xr6:coauthVersionMax="47" xr10:uidLastSave="{F7E79FAA-6218-48ED-9B62-831FAECBC4DC}"/>
  <bookViews>
    <workbookView xWindow="30465" yWindow="2325" windowWidth="17220" windowHeight="15555" activeTab="6" xr2:uid="{00000000-000D-0000-FFFF-FFFF00000000}"/>
  </bookViews>
  <sheets>
    <sheet name="MarketCap" sheetId="7" r:id="rId1"/>
    <sheet name="Kosten vs TD" sheetId="12" r:id="rId2"/>
    <sheet name="Europa" sheetId="8" r:id="rId3"/>
    <sheet name="US" sheetId="10" r:id="rId4"/>
    <sheet name="Pacific" sheetId="9" r:id="rId5"/>
    <sheet name="EM" sheetId="11" r:id="rId6"/>
    <sheet name="Tracking Differenc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2" l="1"/>
  <c r="H6" i="7"/>
  <c r="C10" i="7" l="1"/>
  <c r="G5" i="7"/>
  <c r="G4" i="7"/>
  <c r="G3" i="7"/>
  <c r="H3" i="7"/>
  <c r="I3" i="12"/>
  <c r="J8" i="3"/>
  <c r="I9" i="3"/>
  <c r="H9" i="3"/>
  <c r="H8" i="3"/>
  <c r="H7" i="3"/>
  <c r="B28" i="7"/>
  <c r="B27" i="7"/>
  <c r="I10" i="9"/>
  <c r="K8" i="9"/>
  <c r="K8" i="8"/>
  <c r="K8" i="10"/>
  <c r="I10" i="8"/>
  <c r="I10" i="10"/>
  <c r="G3" i="12"/>
  <c r="G7" i="3"/>
  <c r="G9" i="3" s="1"/>
  <c r="C14" i="7"/>
  <c r="H9" i="10"/>
  <c r="H10" i="10" s="1"/>
  <c r="G9" i="10"/>
  <c r="D6" i="11"/>
  <c r="D10" i="11" s="1"/>
  <c r="E6" i="11"/>
  <c r="E10" i="11" s="1"/>
  <c r="F10" i="11"/>
  <c r="E6" i="9"/>
  <c r="E10" i="9" s="1"/>
  <c r="F6" i="9"/>
  <c r="F10" i="9" s="1"/>
  <c r="G6" i="9"/>
  <c r="G10" i="9" s="1"/>
  <c r="H10" i="9"/>
  <c r="F6" i="8"/>
  <c r="F10" i="8" s="1"/>
  <c r="G6" i="8"/>
  <c r="G10" i="8" s="1"/>
  <c r="H10" i="8"/>
  <c r="E6" i="10"/>
  <c r="E10" i="10" s="1"/>
  <c r="F6" i="10"/>
  <c r="F10" i="10" s="1"/>
  <c r="G6" i="10"/>
  <c r="E6" i="8"/>
  <c r="E10" i="8" s="1"/>
  <c r="C6" i="11"/>
  <c r="C10" i="11" s="1"/>
  <c r="H8" i="11"/>
  <c r="D6" i="10"/>
  <c r="D10" i="10" s="1"/>
  <c r="D6" i="9"/>
  <c r="D10" i="9" s="1"/>
  <c r="D6" i="8"/>
  <c r="D10" i="8" s="1"/>
  <c r="K10" i="8" s="1"/>
  <c r="H5" i="7" l="1"/>
  <c r="K10" i="9"/>
  <c r="D5" i="7" s="1"/>
  <c r="E5" i="7" s="1"/>
  <c r="D3" i="7"/>
  <c r="E3" i="7" s="1"/>
  <c r="G8" i="3"/>
  <c r="G10" i="10"/>
  <c r="H4" i="7" s="1"/>
  <c r="H10" i="11"/>
  <c r="K10" i="10" l="1"/>
  <c r="D4" i="7" s="1"/>
  <c r="E4" i="7" s="1"/>
  <c r="E6" i="7"/>
  <c r="C7" i="3"/>
  <c r="D7" i="3"/>
  <c r="E7" i="3"/>
  <c r="F7" i="3"/>
  <c r="C5" i="12" l="1"/>
  <c r="E9" i="3"/>
  <c r="E8" i="3"/>
  <c r="D9" i="3"/>
  <c r="D8" i="3"/>
  <c r="C9" i="3"/>
  <c r="C8" i="3"/>
  <c r="F9" i="3"/>
  <c r="F8" i="3"/>
  <c r="C8" i="12" l="1"/>
  <c r="C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H6" authorId="0" shapeId="0" xr:uid="{DB15AC44-7AC5-4A92-B334-1655FF41A75D}">
      <text>
        <r>
          <rPr>
            <b/>
            <sz val="9"/>
            <color indexed="81"/>
            <rFont val="Tahoma"/>
            <family val="2"/>
          </rPr>
          <t>Gerben:
Vanaf dit jaar wel gem te vinden in jaarverslag</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I1" authorId="0" shapeId="0" xr:uid="{7C986E11-419B-48AA-B590-B9AF84C46439}">
      <text>
        <r>
          <rPr>
            <b/>
            <sz val="9"/>
            <color indexed="81"/>
            <rFont val="Tahoma"/>
            <family val="2"/>
          </rPr>
          <t>Gerben:</t>
        </r>
        <r>
          <rPr>
            <sz val="9"/>
            <color indexed="81"/>
            <rFont val="Tahoma"/>
            <family val="2"/>
          </rPr>
          <t xml:space="preserve">
Tracking Difference</t>
        </r>
      </text>
    </comment>
    <comment ref="J1" authorId="0" shapeId="0" xr:uid="{BF0A2CBB-802D-4613-9CB4-5036A6B4F24E}">
      <text>
        <r>
          <rPr>
            <b/>
            <sz val="9"/>
            <color indexed="81"/>
            <rFont val="Tahoma"/>
            <family val="2"/>
          </rPr>
          <t>Gerben:</t>
        </r>
        <r>
          <rPr>
            <sz val="9"/>
            <color indexed="81"/>
            <rFont val="Tahoma"/>
            <family val="2"/>
          </rPr>
          <t xml:space="preserve">
Outperformance Netto Index</t>
        </r>
      </text>
    </comment>
  </commentList>
</comments>
</file>

<file path=xl/sharedStrings.xml><?xml version="1.0" encoding="utf-8"?>
<sst xmlns="http://schemas.openxmlformats.org/spreadsheetml/2006/main" count="65" uniqueCount="44">
  <si>
    <t>TD</t>
  </si>
  <si>
    <t>OPNI</t>
  </si>
  <si>
    <t>Vs gross</t>
  </si>
  <si>
    <t>Vs net</t>
  </si>
  <si>
    <t>Actiam AVIAW</t>
  </si>
  <si>
    <t>MSCI WORLD INDEX (EUR) Gross</t>
  </si>
  <si>
    <t>MSCI WORLD INDEX (EUR) Net</t>
  </si>
  <si>
    <t>ESG verchil volgens jaarverslag tov volledige index</t>
  </si>
  <si>
    <t>Als Actiam MSCI world had gevolgt</t>
  </si>
  <si>
    <t>Average</t>
  </si>
  <si>
    <t>TER</t>
  </si>
  <si>
    <t>Average AUM</t>
  </si>
  <si>
    <t>Turnover rate</t>
  </si>
  <si>
    <t>Transaction costs</t>
  </si>
  <si>
    <t>Transaction costs %</t>
  </si>
  <si>
    <t>AUM einde boekjaar</t>
  </si>
  <si>
    <t>ACTIAM RESPONSIBLE INDEX FUND EQUITY EUROPE</t>
  </si>
  <si>
    <t>ACTIAM RESPONSIBLE INDEX FUND EQUITY PACIFIC</t>
  </si>
  <si>
    <t>ACTIAM RESPONSIBLE INDEX FUND EQUITY NORTH AMERICA</t>
  </si>
  <si>
    <t xml:space="preserve"> ACTIAM RESPONSIBLE INDEX FUND EQUITY EMERGING MARKETS</t>
  </si>
  <si>
    <t>ACTUELE WEGING PER 31-12-2020</t>
  </si>
  <si>
    <t>Europa</t>
  </si>
  <si>
    <t>Noord-Amerika</t>
  </si>
  <si>
    <t>Pacific</t>
  </si>
  <si>
    <t>Weging</t>
  </si>
  <si>
    <t>Ultimo 2020 vielen 288 bedrijven buiten het beleggingsuniversum, deze ‘uitsluitingen’ hadden een gewicht van 19,1% in de Index ten opzichte van 5,0% ultimo 2019.</t>
  </si>
  <si>
    <t>Transactiekosten %</t>
  </si>
  <si>
    <t>Gem transactiekosten</t>
  </si>
  <si>
    <t>Totaal</t>
  </si>
  <si>
    <t>Opkomende landen</t>
  </si>
  <si>
    <t>Ultimo 2020 zaten er 566 bedrijven in de beleggingsportefeuille van het Fonds. Ultimo 2020 vielen 558 bedrijven
buiten het beleggingsuniversum, deze ‘uitsluitingen’ hadden een gewicht van 25,3% in de index te opzichte van
9,7% in 2019.</t>
  </si>
  <si>
    <t>Wereld</t>
  </si>
  <si>
    <t>EM</t>
  </si>
  <si>
    <t>Actiam wereld</t>
  </si>
  <si>
    <t>Per 18 mei 2020 0,15% naar 0,08%.</t>
  </si>
  <si>
    <t>Overigens wordt deze beheervergoeding van 0,08% ingehouden bij de onderliggende ACTIAM Duurzaam Index Aandelenfondsen.</t>
  </si>
  <si>
    <t>Avg</t>
  </si>
  <si>
    <t>Transactiekosten</t>
  </si>
  <si>
    <t>Totaal verleden</t>
  </si>
  <si>
    <t>Tracking diff</t>
  </si>
  <si>
    <t>Verschil</t>
  </si>
  <si>
    <t>Per 31 december 2021 zaten er 1273 bedrijven in de beleggingsportefeuille van de Onderliggende
Beleggingsinstelling van het Fonds. Per 31 december 2021 vielen 259 bedrijven buiten het beleggingsuniversum,
deze ‘uitsluitingen’ hadden een gewicht van 16,7% in de Index ten opzichte van 19,1% ultimo 2020.</t>
  </si>
  <si>
    <t>Vermogen Wereld</t>
  </si>
  <si>
    <t>Transactiekosten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</si>
</sst>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 &quot;€&quot;\ * #,##0_ ;_ &quot;€&quot;\ * \-#,##0_ ;_ &quot;€&quot;\ * &quot;-&quot;??_ ;_ @_ "/>
    <numFmt numFmtId="165" formatCode="0.000%"/>
    <numFmt numFmtId="166" formatCode="_ * #,##0_ ;_ * \-#,##0_ ;_ * &quot;-&quot;??_ ;_ @_ "/>
    <numFmt numFmtId="167" formatCode="0.000"/>
    <numFmt numFmtId="168"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cellStyleXfs>
  <cellXfs count="30">
    <xf numFmtId="0" fontId="0" fillId="0" borderId="0" xfId="0"/>
    <xf numFmtId="0" fontId="2" fillId="0" borderId="0" xfId="0" applyFont="1"/>
    <xf numFmtId="0" fontId="0" fillId="0" borderId="0" xfId="0" applyFont="1"/>
    <xf numFmtId="165" fontId="0" fillId="0" borderId="0" xfId="0" applyNumberFormat="1"/>
    <xf numFmtId="10" fontId="0" fillId="0" borderId="0" xfId="0" applyNumberFormat="1"/>
    <xf numFmtId="0" fontId="2" fillId="2" borderId="0" xfId="0" applyFont="1" applyFill="1"/>
    <xf numFmtId="164" fontId="0" fillId="0" borderId="0" xfId="2"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43" fontId="0" fillId="0" borderId="0" xfId="0" applyNumberFormat="1"/>
    <xf numFmtId="0" fontId="4" fillId="0" borderId="0" xfId="0" applyFont="1" applyAlignment="1">
      <alignment horizontal="right"/>
    </xf>
    <xf numFmtId="0" fontId="0" fillId="2" borderId="0" xfId="0" applyFill="1"/>
    <xf numFmtId="9" fontId="0" fillId="0" borderId="0" xfId="0" applyNumberFormat="1"/>
    <xf numFmtId="0" fontId="8" fillId="0" borderId="0" xfId="4"/>
    <xf numFmtId="166" fontId="1" fillId="0" borderId="0" xfId="3" applyNumberFormat="1" applyFont="1"/>
    <xf numFmtId="9" fontId="0" fillId="0" borderId="0" xfId="0" applyNumberFormat="1" applyFont="1"/>
    <xf numFmtId="10" fontId="1" fillId="0" borderId="0" xfId="1" applyNumberFormat="1" applyFont="1"/>
    <xf numFmtId="165" fontId="1" fillId="0" borderId="0" xfId="1" applyNumberFormat="1" applyFont="1"/>
    <xf numFmtId="10" fontId="0" fillId="0" borderId="0" xfId="0" applyNumberFormat="1" applyFont="1"/>
    <xf numFmtId="164" fontId="1" fillId="0" borderId="0" xfId="2" applyNumberFormat="1" applyFont="1"/>
    <xf numFmtId="10" fontId="0" fillId="0" borderId="0" xfId="1" applyNumberFormat="1" applyFont="1"/>
    <xf numFmtId="166" fontId="0" fillId="0" borderId="0" xfId="3" applyNumberFormat="1" applyFont="1"/>
    <xf numFmtId="0" fontId="0" fillId="0" borderId="0" xfId="0" applyAlignment="1">
      <alignment horizontal="left" vertical="top" wrapText="1"/>
    </xf>
    <xf numFmtId="165" fontId="0" fillId="0" borderId="0" xfId="1" applyNumberFormat="1" applyFont="1"/>
    <xf numFmtId="167" fontId="4" fillId="3" borderId="0" xfId="0" applyNumberFormat="1" applyFont="1" applyFill="1"/>
    <xf numFmtId="168" fontId="0" fillId="0" borderId="0" xfId="0" applyNumberFormat="1"/>
    <xf numFmtId="168" fontId="0" fillId="0" borderId="0" xfId="1" applyNumberFormat="1" applyFont="1"/>
    <xf numFmtId="0" fontId="3" fillId="0" borderId="0" xfId="0" applyFont="1" applyAlignment="1">
      <alignment horizontal="left" vertical="top" wrapText="1"/>
    </xf>
  </cellXfs>
  <cellStyles count="5">
    <cellStyle name="Hyperlink" xfId="4" builtinId="8"/>
    <cellStyle name="Komma" xfId="3" builtinId="3"/>
    <cellStyle name="Procent" xfId="1" builtinId="5"/>
    <cellStyle name="Standaard" xfId="0" builtinId="0"/>
    <cellStyle name="Valu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687D-2650-40D8-BB0F-4784280BA24F}">
  <dimension ref="B1:H28"/>
  <sheetViews>
    <sheetView zoomScale="130" zoomScaleNormal="130" workbookViewId="0">
      <selection activeCell="G10" sqref="G10"/>
    </sheetView>
  </sheetViews>
  <sheetFormatPr defaultRowHeight="15" x14ac:dyDescent="0.25"/>
  <cols>
    <col min="2" max="2" width="37.140625" customWidth="1"/>
    <col min="3" max="3" width="14" customWidth="1"/>
    <col min="4" max="4" width="23.85546875" customWidth="1"/>
    <col min="5" max="5" width="17.5703125" customWidth="1"/>
    <col min="6" max="6" width="11.140625" customWidth="1"/>
    <col min="7" max="7" width="15.42578125" customWidth="1"/>
    <col min="8" max="8" width="13.7109375" bestFit="1" customWidth="1"/>
  </cols>
  <sheetData>
    <row r="1" spans="2:8" x14ac:dyDescent="0.25">
      <c r="G1" s="4"/>
      <c r="H1" s="11"/>
    </row>
    <row r="2" spans="2:8" x14ac:dyDescent="0.25">
      <c r="B2" s="1" t="s">
        <v>20</v>
      </c>
      <c r="C2" s="1" t="s">
        <v>24</v>
      </c>
      <c r="D2" s="1" t="s">
        <v>27</v>
      </c>
      <c r="E2" s="1" t="s">
        <v>26</v>
      </c>
      <c r="G2" s="1">
        <v>2021</v>
      </c>
      <c r="H2" s="1" t="s">
        <v>43</v>
      </c>
    </row>
    <row r="3" spans="2:8" x14ac:dyDescent="0.25">
      <c r="B3" s="1" t="s">
        <v>21</v>
      </c>
      <c r="C3" s="4">
        <v>0.182</v>
      </c>
      <c r="D3" s="3">
        <f>Europa!K10</f>
        <v>7.2370918980728882E-4</v>
      </c>
      <c r="E3" s="4">
        <f>C3*D3</f>
        <v>1.3171507254492655E-4</v>
      </c>
      <c r="G3" s="25">
        <f>Europa!I10</f>
        <v>5.9807820092687197E-4</v>
      </c>
      <c r="H3" s="4">
        <f>C3*G3</f>
        <v>1.0885023256869069E-4</v>
      </c>
    </row>
    <row r="4" spans="2:8" x14ac:dyDescent="0.25">
      <c r="B4" s="1" t="s">
        <v>22</v>
      </c>
      <c r="C4" s="4">
        <v>0.72399999999999998</v>
      </c>
      <c r="D4" s="3">
        <f>US!K10</f>
        <v>1.9985426498495031E-4</v>
      </c>
      <c r="E4" s="4">
        <f t="shared" ref="E4:E5" si="0">C4*D4</f>
        <v>1.4469448784910403E-4</v>
      </c>
      <c r="G4" s="25">
        <f>US!I10</f>
        <v>6.1153802780597046E-5</v>
      </c>
      <c r="H4" s="4">
        <f t="shared" ref="H4:H5" si="1">C4*G4</f>
        <v>4.4275353213152261E-5</v>
      </c>
    </row>
    <row r="5" spans="2:8" x14ac:dyDescent="0.25">
      <c r="B5" s="1" t="s">
        <v>23</v>
      </c>
      <c r="C5" s="4">
        <v>9.4E-2</v>
      </c>
      <c r="D5" s="3">
        <f>Pacific!K10</f>
        <v>1.9897409553153427E-4</v>
      </c>
      <c r="E5" s="4">
        <f t="shared" si="0"/>
        <v>1.8703564979964221E-5</v>
      </c>
      <c r="G5" s="25">
        <f>Pacific!I10</f>
        <v>2.0154775747892575E-4</v>
      </c>
      <c r="H5" s="4">
        <f t="shared" si="1"/>
        <v>1.8945489203019022E-5</v>
      </c>
    </row>
    <row r="6" spans="2:8" x14ac:dyDescent="0.25">
      <c r="B6" s="1"/>
      <c r="C6" s="4"/>
      <c r="D6" s="4"/>
      <c r="E6" s="27">
        <f>SUM(E3:E5)</f>
        <v>2.9511312537399477E-4</v>
      </c>
      <c r="H6" s="27">
        <f>SUM(H3:H5)</f>
        <v>1.7207107498486197E-4</v>
      </c>
    </row>
    <row r="8" spans="2:8" x14ac:dyDescent="0.25">
      <c r="B8" s="1" t="s">
        <v>31</v>
      </c>
    </row>
    <row r="9" spans="2:8" x14ac:dyDescent="0.25">
      <c r="B9" t="s">
        <v>10</v>
      </c>
      <c r="C9" s="4">
        <v>8.0000000000000004E-4</v>
      </c>
    </row>
    <row r="10" spans="2:8" x14ac:dyDescent="0.25">
      <c r="B10" t="s">
        <v>28</v>
      </c>
      <c r="C10" s="3">
        <f>C9+H6</f>
        <v>9.7207107498486199E-4</v>
      </c>
    </row>
    <row r="12" spans="2:8" x14ac:dyDescent="0.25">
      <c r="B12" s="1" t="s">
        <v>32</v>
      </c>
    </row>
    <row r="13" spans="2:8" x14ac:dyDescent="0.25">
      <c r="B13" t="s">
        <v>10</v>
      </c>
      <c r="C13" s="4">
        <v>1.2999999999999999E-3</v>
      </c>
    </row>
    <row r="14" spans="2:8" x14ac:dyDescent="0.25">
      <c r="B14" t="s">
        <v>28</v>
      </c>
      <c r="C14" s="4">
        <f>C13+EM!H10</f>
        <v>2.6063939134071089E-3</v>
      </c>
    </row>
    <row r="18" spans="2:7" ht="58.5" customHeight="1" x14ac:dyDescent="0.25">
      <c r="B18" s="29" t="s">
        <v>41</v>
      </c>
      <c r="C18" s="29"/>
      <c r="D18" s="29"/>
      <c r="E18" s="29"/>
      <c r="F18" s="29"/>
      <c r="G18" s="29"/>
    </row>
    <row r="19" spans="2:7" ht="41.25" customHeight="1" x14ac:dyDescent="0.25">
      <c r="B19" s="29" t="s">
        <v>25</v>
      </c>
      <c r="C19" s="29"/>
      <c r="D19" s="29"/>
      <c r="E19" s="29"/>
      <c r="F19" s="29"/>
      <c r="G19" s="29"/>
    </row>
    <row r="21" spans="2:7" x14ac:dyDescent="0.25">
      <c r="B21" t="s">
        <v>29</v>
      </c>
    </row>
    <row r="22" spans="2:7" ht="56.25" customHeight="1" x14ac:dyDescent="0.25">
      <c r="B22" s="29" t="s">
        <v>30</v>
      </c>
      <c r="C22" s="29"/>
      <c r="D22" s="29"/>
      <c r="E22" s="29"/>
      <c r="F22" s="29"/>
      <c r="G22" s="29"/>
    </row>
    <row r="23" spans="2:7" x14ac:dyDescent="0.25">
      <c r="C23" s="4"/>
      <c r="D23" s="3"/>
    </row>
    <row r="24" spans="2:7" x14ac:dyDescent="0.25">
      <c r="C24" s="22"/>
      <c r="D24" s="4"/>
    </row>
    <row r="25" spans="2:7" x14ac:dyDescent="0.25">
      <c r="D25" s="3"/>
    </row>
    <row r="26" spans="2:7" x14ac:dyDescent="0.25">
      <c r="B26" s="1" t="s">
        <v>42</v>
      </c>
    </row>
    <row r="27" spans="2:7" x14ac:dyDescent="0.25">
      <c r="B27" s="23">
        <f>Europa!H6+US!H6+Pacific!H6</f>
        <v>3994936000</v>
      </c>
      <c r="C27">
        <v>2020</v>
      </c>
    </row>
    <row r="28" spans="2:7" x14ac:dyDescent="0.25">
      <c r="B28" s="23">
        <f>Europa!I6+US!I6+Pacific!I6</f>
        <v>2809857000</v>
      </c>
      <c r="C28">
        <v>2021</v>
      </c>
    </row>
  </sheetData>
  <mergeCells count="3">
    <mergeCell ref="B19:G19"/>
    <mergeCell ref="B22:G22"/>
    <mergeCell ref="B18:G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0CE1-B923-4934-BFFC-058DEB7CF9AB}">
  <dimension ref="B2:K18"/>
  <sheetViews>
    <sheetView zoomScale="115" zoomScaleNormal="115" workbookViewId="0">
      <selection activeCell="C9" sqref="C9"/>
    </sheetView>
  </sheetViews>
  <sheetFormatPr defaultRowHeight="15" x14ac:dyDescent="0.25"/>
  <cols>
    <col min="2" max="2" width="19.42578125" customWidth="1"/>
    <col min="3" max="3" width="11.42578125" customWidth="1"/>
    <col min="11" max="11" width="56.140625" customWidth="1"/>
  </cols>
  <sheetData>
    <row r="2" spans="2:11" x14ac:dyDescent="0.25">
      <c r="B2" s="1" t="s">
        <v>33</v>
      </c>
      <c r="C2" s="1">
        <v>2016</v>
      </c>
      <c r="D2" s="1">
        <v>2017</v>
      </c>
      <c r="E2" s="1">
        <v>2018</v>
      </c>
      <c r="F2" s="1">
        <v>2019</v>
      </c>
      <c r="G2" s="1">
        <v>2020</v>
      </c>
      <c r="H2" s="1">
        <v>2021</v>
      </c>
      <c r="I2" s="1" t="s">
        <v>36</v>
      </c>
      <c r="K2" s="24" t="s">
        <v>34</v>
      </c>
    </row>
    <row r="3" spans="2:11" x14ac:dyDescent="0.25">
      <c r="B3" s="1" t="s">
        <v>10</v>
      </c>
      <c r="C3" s="4">
        <v>1.5E-3</v>
      </c>
      <c r="D3" s="4">
        <v>1.5E-3</v>
      </c>
      <c r="E3" s="4">
        <v>1.5E-3</v>
      </c>
      <c r="F3" s="4">
        <v>1.5E-3</v>
      </c>
      <c r="G3" s="22">
        <f>((4.5*0.15%)+(6.5*0.08%))/12</f>
        <v>9.9583333333333338E-4</v>
      </c>
      <c r="H3" s="22">
        <v>8.0000000000000004E-4</v>
      </c>
      <c r="I3" s="4">
        <f>AVERAGE(C3:H3)</f>
        <v>1.2993055555555555E-3</v>
      </c>
      <c r="K3" t="s">
        <v>35</v>
      </c>
    </row>
    <row r="5" spans="2:11" x14ac:dyDescent="0.25">
      <c r="B5" s="1" t="s">
        <v>37</v>
      </c>
      <c r="C5" s="28">
        <f>MarketCap!E6</f>
        <v>2.9511312537399477E-4</v>
      </c>
    </row>
    <row r="6" spans="2:11" x14ac:dyDescent="0.25">
      <c r="B6" s="1" t="s">
        <v>38</v>
      </c>
      <c r="C6" s="27">
        <f>I3+C5</f>
        <v>1.5944186809295504E-3</v>
      </c>
    </row>
    <row r="8" spans="2:11" x14ac:dyDescent="0.25">
      <c r="B8" s="1" t="s">
        <v>39</v>
      </c>
      <c r="C8" s="28">
        <f>'Tracking Difference'!I9/100</f>
        <v>1.5333333333333323E-3</v>
      </c>
    </row>
    <row r="9" spans="2:11" x14ac:dyDescent="0.25">
      <c r="B9" s="1" t="s">
        <v>40</v>
      </c>
      <c r="C9" s="27">
        <f>C6-C8</f>
        <v>6.1085347596218087E-5</v>
      </c>
    </row>
    <row r="12" spans="2:11" x14ac:dyDescent="0.25">
      <c r="B12" s="1"/>
    </row>
    <row r="13" spans="2:11" x14ac:dyDescent="0.25">
      <c r="C13" s="4"/>
    </row>
    <row r="14" spans="2:11" x14ac:dyDescent="0.25">
      <c r="B14" s="2"/>
      <c r="C14" s="28"/>
    </row>
    <row r="15" spans="2:11" x14ac:dyDescent="0.25">
      <c r="B15" s="1"/>
      <c r="C15" s="27"/>
    </row>
    <row r="17" spans="2:3" x14ac:dyDescent="0.25">
      <c r="B17" s="1"/>
      <c r="C17" s="28"/>
    </row>
    <row r="18" spans="2:3" x14ac:dyDescent="0.25">
      <c r="B18" s="1"/>
      <c r="C18"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7CDC6-C6F3-42EC-8906-DD829414B144}">
  <dimension ref="B2:K15"/>
  <sheetViews>
    <sheetView workbookViewId="0">
      <selection activeCell="L1" sqref="L1:L1048576"/>
    </sheetView>
  </sheetViews>
  <sheetFormatPr defaultRowHeight="15" x14ac:dyDescent="0.25"/>
  <cols>
    <col min="2" max="2" width="31.140625" customWidth="1"/>
    <col min="3" max="9" width="15.7109375" customWidth="1"/>
    <col min="10" max="11" width="13.7109375" customWidth="1"/>
  </cols>
  <sheetData>
    <row r="2" spans="2:11" x14ac:dyDescent="0.25">
      <c r="B2" s="5" t="s">
        <v>16</v>
      </c>
      <c r="C2" s="5"/>
      <c r="D2" s="5"/>
      <c r="E2" s="5"/>
      <c r="F2" s="5"/>
      <c r="G2" s="5"/>
      <c r="H2" s="5"/>
      <c r="I2" s="5"/>
      <c r="J2" s="5"/>
      <c r="K2" s="13"/>
    </row>
    <row r="4" spans="2:11" x14ac:dyDescent="0.25">
      <c r="C4" s="1">
        <v>2015</v>
      </c>
      <c r="D4" s="1">
        <v>2016</v>
      </c>
      <c r="E4" s="1">
        <v>2017</v>
      </c>
      <c r="F4" s="1">
        <v>2018</v>
      </c>
      <c r="G4" s="1">
        <v>2019</v>
      </c>
      <c r="H4" s="1">
        <v>2020</v>
      </c>
      <c r="I4" s="1">
        <v>2021</v>
      </c>
      <c r="J4" s="1"/>
      <c r="K4" s="1" t="s">
        <v>9</v>
      </c>
    </row>
    <row r="5" spans="2:11" x14ac:dyDescent="0.25">
      <c r="B5" t="s">
        <v>15</v>
      </c>
      <c r="C5" s="6">
        <v>890413000</v>
      </c>
      <c r="D5" s="6">
        <v>1209414000</v>
      </c>
      <c r="E5" s="6">
        <v>1328520000</v>
      </c>
      <c r="F5" s="6">
        <v>1533962000</v>
      </c>
      <c r="G5" s="6">
        <v>1786403000</v>
      </c>
      <c r="H5" s="6"/>
      <c r="I5" s="6"/>
      <c r="J5" s="2"/>
      <c r="K5" s="1"/>
    </row>
    <row r="6" spans="2:11" x14ac:dyDescent="0.25">
      <c r="B6" t="s">
        <v>11</v>
      </c>
      <c r="C6" s="21"/>
      <c r="D6" s="21">
        <f>AVERAGE(C5:D5)</f>
        <v>1049913500</v>
      </c>
      <c r="E6" s="21">
        <f>AVERAGE(D5:E5)</f>
        <v>1268967000</v>
      </c>
      <c r="F6" s="21">
        <f t="shared" ref="F6:G6" si="0">AVERAGE(E5:F5)</f>
        <v>1431241000</v>
      </c>
      <c r="G6" s="21">
        <f t="shared" si="0"/>
        <v>1660182500</v>
      </c>
      <c r="H6" s="21">
        <v>1568427000</v>
      </c>
      <c r="I6" s="21">
        <v>1057967000</v>
      </c>
      <c r="J6" s="16"/>
      <c r="K6" s="4"/>
    </row>
    <row r="7" spans="2:11" x14ac:dyDescent="0.25">
      <c r="C7" s="16"/>
      <c r="D7" s="16"/>
      <c r="E7" s="16"/>
      <c r="F7" s="16"/>
      <c r="G7" s="16"/>
      <c r="H7" s="16"/>
      <c r="I7" s="16"/>
      <c r="J7" s="16"/>
      <c r="K7" s="4"/>
    </row>
    <row r="8" spans="2:11" x14ac:dyDescent="0.25">
      <c r="B8" t="s">
        <v>12</v>
      </c>
      <c r="C8" s="20"/>
      <c r="D8" s="20">
        <v>1.89E-2</v>
      </c>
      <c r="E8" s="20">
        <v>5.8099999999999999E-2</v>
      </c>
      <c r="F8" s="20">
        <v>5.1799999999999999E-2</v>
      </c>
      <c r="G8" s="17">
        <v>0</v>
      </c>
      <c r="H8" s="20">
        <v>0.27100000000000002</v>
      </c>
      <c r="I8" s="20">
        <v>0.27860000000000001</v>
      </c>
      <c r="J8" s="2"/>
      <c r="K8" s="14">
        <f>AVERAGE(C8:I8)</f>
        <v>0.11306666666666669</v>
      </c>
    </row>
    <row r="9" spans="2:11" x14ac:dyDescent="0.25">
      <c r="B9" t="s">
        <v>13</v>
      </c>
      <c r="C9" s="21"/>
      <c r="D9" s="21">
        <v>868210</v>
      </c>
      <c r="E9" s="21">
        <v>827888</v>
      </c>
      <c r="F9" s="21">
        <v>1128048</v>
      </c>
      <c r="G9" s="21">
        <v>619365</v>
      </c>
      <c r="H9" s="6">
        <v>1730916</v>
      </c>
      <c r="I9" s="6">
        <v>632747</v>
      </c>
      <c r="J9" s="2"/>
      <c r="K9" s="14"/>
    </row>
    <row r="10" spans="2:11" x14ac:dyDescent="0.25">
      <c r="B10" t="s">
        <v>14</v>
      </c>
      <c r="C10" s="18"/>
      <c r="D10" s="19">
        <f>D9/D6</f>
        <v>8.2693479034225202E-4</v>
      </c>
      <c r="E10" s="19">
        <f t="shared" ref="E10:H10" si="1">E9/E6</f>
        <v>6.5241097680239122E-4</v>
      </c>
      <c r="F10" s="19">
        <f t="shared" si="1"/>
        <v>7.8816076398034989E-4</v>
      </c>
      <c r="G10" s="19">
        <f t="shared" si="1"/>
        <v>3.7307043050989876E-4</v>
      </c>
      <c r="H10" s="19">
        <f t="shared" si="1"/>
        <v>1.1035999762819691E-3</v>
      </c>
      <c r="I10" s="19">
        <f>I9/I6</f>
        <v>5.9807820092687197E-4</v>
      </c>
      <c r="J10" s="18"/>
      <c r="K10" s="3">
        <f>AVERAGE(D10:I10)</f>
        <v>7.2370918980728882E-4</v>
      </c>
    </row>
    <row r="11" spans="2:11" x14ac:dyDescent="0.25">
      <c r="C11" s="19"/>
      <c r="D11" s="19"/>
      <c r="E11" s="19"/>
      <c r="F11" s="19"/>
      <c r="G11" s="2"/>
      <c r="H11" s="2"/>
      <c r="I11" s="2"/>
      <c r="J11" s="2"/>
      <c r="K11" s="4"/>
    </row>
    <row r="12" spans="2:11" x14ac:dyDescent="0.25">
      <c r="C12" s="18"/>
      <c r="D12" s="18"/>
      <c r="E12" s="18"/>
      <c r="F12" s="18"/>
      <c r="G12" s="18"/>
      <c r="H12" s="18"/>
      <c r="I12" s="18"/>
      <c r="J12" s="18"/>
      <c r="K12" s="4"/>
    </row>
    <row r="13" spans="2:11" x14ac:dyDescent="0.25">
      <c r="C13" s="18"/>
      <c r="D13" s="18"/>
      <c r="E13" s="18"/>
      <c r="F13" s="18"/>
      <c r="G13" s="18"/>
      <c r="H13" s="18"/>
      <c r="I13" s="18"/>
      <c r="J13" s="18"/>
      <c r="K13" s="4"/>
    </row>
    <row r="14" spans="2:11" x14ac:dyDescent="0.25">
      <c r="C14" s="2"/>
      <c r="D14" s="2"/>
      <c r="E14" s="2"/>
      <c r="F14" s="2"/>
      <c r="G14" s="2"/>
      <c r="H14" s="2"/>
      <c r="I14" s="2"/>
      <c r="J14" s="2"/>
      <c r="K14" s="4"/>
    </row>
    <row r="15" spans="2:11" x14ac:dyDescent="0.25">
      <c r="B15" s="1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124E-3DC9-45D5-8818-E0B09A390F1B}">
  <dimension ref="B2:K14"/>
  <sheetViews>
    <sheetView workbookViewId="0">
      <selection activeCell="L1" sqref="L1:L1048576"/>
    </sheetView>
  </sheetViews>
  <sheetFormatPr defaultRowHeight="15" x14ac:dyDescent="0.25"/>
  <cols>
    <col min="2" max="2" width="31.140625" customWidth="1"/>
    <col min="3" max="8" width="15.7109375" customWidth="1"/>
    <col min="9" max="11" width="13.7109375" customWidth="1"/>
  </cols>
  <sheetData>
    <row r="2" spans="2:11" x14ac:dyDescent="0.25">
      <c r="B2" s="5" t="s">
        <v>18</v>
      </c>
      <c r="C2" s="5"/>
      <c r="D2" s="5"/>
      <c r="E2" s="5"/>
      <c r="F2" s="5"/>
      <c r="G2" s="5"/>
      <c r="H2" s="5"/>
      <c r="I2" s="5"/>
      <c r="J2" s="5"/>
      <c r="K2" s="13"/>
    </row>
    <row r="4" spans="2:11" x14ac:dyDescent="0.25">
      <c r="C4" s="1">
        <v>2015</v>
      </c>
      <c r="D4" s="1">
        <v>2016</v>
      </c>
      <c r="E4" s="1">
        <v>2017</v>
      </c>
      <c r="F4" s="1">
        <v>2018</v>
      </c>
      <c r="G4" s="1">
        <v>2019</v>
      </c>
      <c r="H4" s="1">
        <v>2020</v>
      </c>
      <c r="I4" s="1">
        <v>2021</v>
      </c>
      <c r="J4" s="1"/>
      <c r="K4" s="1" t="s">
        <v>9</v>
      </c>
    </row>
    <row r="5" spans="2:11" x14ac:dyDescent="0.25">
      <c r="B5" t="s">
        <v>15</v>
      </c>
      <c r="C5" s="6">
        <v>798282000</v>
      </c>
      <c r="D5" s="6">
        <v>1354484</v>
      </c>
      <c r="E5" s="6">
        <v>1773123000</v>
      </c>
      <c r="F5" s="6">
        <v>2416414000</v>
      </c>
      <c r="G5" s="6">
        <v>3176933000</v>
      </c>
      <c r="H5" s="6"/>
      <c r="I5" s="2"/>
      <c r="J5" s="2"/>
      <c r="K5" s="1"/>
    </row>
    <row r="6" spans="2:11" x14ac:dyDescent="0.25">
      <c r="B6" t="s">
        <v>11</v>
      </c>
      <c r="C6" s="21"/>
      <c r="D6" s="21">
        <f>AVERAGE(C5:D5)</f>
        <v>399818242</v>
      </c>
      <c r="E6" s="21">
        <f t="shared" ref="E6:G6" si="0">AVERAGE(D5:E5)</f>
        <v>887238742</v>
      </c>
      <c r="F6" s="21">
        <f t="shared" si="0"/>
        <v>2094768500</v>
      </c>
      <c r="G6" s="21">
        <f t="shared" si="0"/>
        <v>2796673500</v>
      </c>
      <c r="H6" s="21">
        <v>1895205000</v>
      </c>
      <c r="I6" s="16">
        <v>1427679000</v>
      </c>
      <c r="J6" s="16"/>
      <c r="K6" s="4"/>
    </row>
    <row r="7" spans="2:11" x14ac:dyDescent="0.25">
      <c r="C7" s="16"/>
      <c r="D7" s="16"/>
      <c r="E7" s="16"/>
      <c r="F7" s="16"/>
      <c r="G7" s="16"/>
      <c r="H7" s="16"/>
      <c r="I7" s="16"/>
      <c r="J7" s="16"/>
      <c r="K7" s="4"/>
    </row>
    <row r="8" spans="2:11" x14ac:dyDescent="0.25">
      <c r="B8" t="s">
        <v>12</v>
      </c>
      <c r="C8" s="20"/>
      <c r="D8" s="20">
        <v>0</v>
      </c>
      <c r="E8" s="20">
        <v>3.0700000000000002E-2</v>
      </c>
      <c r="F8" s="20">
        <v>1.3100000000000001E-2</v>
      </c>
      <c r="G8" s="20">
        <v>2.35E-2</v>
      </c>
      <c r="H8" s="20">
        <v>0.1794</v>
      </c>
      <c r="I8" s="20">
        <v>3.3099999999999997E-2</v>
      </c>
      <c r="J8" s="20"/>
      <c r="K8" s="14">
        <f>AVERAGE(C8:I8)</f>
        <v>4.6633333333333332E-2</v>
      </c>
    </row>
    <row r="9" spans="2:11" x14ac:dyDescent="0.25">
      <c r="B9" t="s">
        <v>13</v>
      </c>
      <c r="C9" s="21"/>
      <c r="D9" s="21">
        <v>229171</v>
      </c>
      <c r="E9" s="21">
        <v>185191</v>
      </c>
      <c r="F9" s="21">
        <v>181941</v>
      </c>
      <c r="G9" s="21">
        <f>64909+168943</f>
        <v>233852</v>
      </c>
      <c r="H9" s="6">
        <f>286810+64909</f>
        <v>351719</v>
      </c>
      <c r="I9" s="6">
        <v>87308</v>
      </c>
      <c r="J9" s="6"/>
      <c r="K9" s="14"/>
    </row>
    <row r="10" spans="2:11" x14ac:dyDescent="0.25">
      <c r="B10" t="s">
        <v>14</v>
      </c>
      <c r="C10" s="18"/>
      <c r="D10" s="19">
        <f>D9/D6</f>
        <v>5.7318795374023985E-4</v>
      </c>
      <c r="E10" s="19">
        <f>E9/E6</f>
        <v>2.0872735965355308E-4</v>
      </c>
      <c r="F10" s="19">
        <f t="shared" ref="F10:H10" si="1">F9/F6</f>
        <v>8.6854943636969906E-5</v>
      </c>
      <c r="G10" s="19">
        <f t="shared" si="1"/>
        <v>8.3617912494969473E-5</v>
      </c>
      <c r="H10" s="19">
        <f t="shared" si="1"/>
        <v>1.8558361760337273E-4</v>
      </c>
      <c r="I10" s="19">
        <f>I9/I6</f>
        <v>6.1153802780597046E-5</v>
      </c>
      <c r="J10" s="19"/>
      <c r="K10" s="3">
        <f>AVERAGE(D10:I10)</f>
        <v>1.9985426498495031E-4</v>
      </c>
    </row>
    <row r="11" spans="2:11" x14ac:dyDescent="0.25">
      <c r="C11" s="19"/>
      <c r="D11" s="19"/>
      <c r="E11" s="19"/>
      <c r="F11" s="19"/>
      <c r="G11" s="2"/>
      <c r="H11" s="2"/>
      <c r="I11" s="2"/>
      <c r="J11" s="2"/>
      <c r="K11" s="4"/>
    </row>
    <row r="12" spans="2:11" x14ac:dyDescent="0.25">
      <c r="C12" s="18"/>
      <c r="D12" s="18"/>
      <c r="E12" s="18"/>
      <c r="F12" s="18"/>
      <c r="G12" s="18"/>
      <c r="H12" s="18"/>
      <c r="I12" s="18"/>
      <c r="J12" s="18"/>
      <c r="K12" s="4"/>
    </row>
    <row r="13" spans="2:11" x14ac:dyDescent="0.25">
      <c r="C13" s="18"/>
      <c r="D13" s="18"/>
      <c r="E13" s="18"/>
      <c r="F13" s="18"/>
      <c r="G13" s="18"/>
      <c r="H13" s="18"/>
      <c r="I13" s="18"/>
      <c r="J13" s="18"/>
      <c r="K13" s="4"/>
    </row>
    <row r="14" spans="2:11" x14ac:dyDescent="0.25">
      <c r="C14" s="2"/>
      <c r="D14" s="2"/>
      <c r="E14" s="2"/>
      <c r="F14" s="2"/>
      <c r="G14" s="2"/>
      <c r="H14" s="2"/>
      <c r="I14" s="2"/>
      <c r="J14" s="2"/>
      <c r="K14"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85CB0-1CF2-4325-8714-797FC68B4567}">
  <dimension ref="B2:K11"/>
  <sheetViews>
    <sheetView workbookViewId="0">
      <selection activeCell="L1" sqref="L1:L1048576"/>
    </sheetView>
  </sheetViews>
  <sheetFormatPr defaultRowHeight="15" x14ac:dyDescent="0.25"/>
  <cols>
    <col min="2" max="2" width="31.140625" customWidth="1"/>
    <col min="3" max="9" width="15.7109375" customWidth="1"/>
    <col min="10" max="11" width="13.7109375" customWidth="1"/>
  </cols>
  <sheetData>
    <row r="2" spans="2:11" x14ac:dyDescent="0.25">
      <c r="B2" s="5" t="s">
        <v>17</v>
      </c>
      <c r="C2" s="5"/>
      <c r="D2" s="5"/>
      <c r="E2" s="5"/>
      <c r="F2" s="5"/>
      <c r="G2" s="5"/>
      <c r="H2" s="5"/>
      <c r="I2" s="5"/>
      <c r="J2" s="5"/>
      <c r="K2" s="13"/>
    </row>
    <row r="4" spans="2:11" x14ac:dyDescent="0.25">
      <c r="C4" s="1">
        <v>2015</v>
      </c>
      <c r="D4" s="1">
        <v>2016</v>
      </c>
      <c r="E4" s="1">
        <v>2017</v>
      </c>
      <c r="F4" s="1">
        <v>2018</v>
      </c>
      <c r="G4" s="1">
        <v>2019</v>
      </c>
      <c r="H4" s="1">
        <v>2020</v>
      </c>
      <c r="I4" s="1">
        <v>2021</v>
      </c>
      <c r="J4" s="1"/>
      <c r="K4" s="1" t="s">
        <v>9</v>
      </c>
    </row>
    <row r="5" spans="2:11" x14ac:dyDescent="0.25">
      <c r="B5" t="s">
        <v>15</v>
      </c>
      <c r="C5" s="6">
        <v>448106000</v>
      </c>
      <c r="D5" s="6">
        <v>579595000</v>
      </c>
      <c r="E5" s="6">
        <v>690950000</v>
      </c>
      <c r="F5" s="6">
        <v>762805000</v>
      </c>
      <c r="G5" s="6">
        <v>923831000</v>
      </c>
      <c r="H5" s="6"/>
      <c r="I5" s="6"/>
      <c r="J5" s="2"/>
      <c r="K5" s="1"/>
    </row>
    <row r="6" spans="2:11" x14ac:dyDescent="0.25">
      <c r="B6" t="s">
        <v>11</v>
      </c>
      <c r="C6" s="21"/>
      <c r="D6" s="21">
        <f>AVERAGE(C5:D5)</f>
        <v>513850500</v>
      </c>
      <c r="E6" s="21">
        <f t="shared" ref="E6:G6" si="0">AVERAGE(D5:E5)</f>
        <v>635272500</v>
      </c>
      <c r="F6" s="21">
        <f t="shared" si="0"/>
        <v>726877500</v>
      </c>
      <c r="G6" s="21">
        <f t="shared" si="0"/>
        <v>843318000</v>
      </c>
      <c r="H6" s="21">
        <v>531304000</v>
      </c>
      <c r="I6" s="21">
        <v>324211000</v>
      </c>
      <c r="J6" s="16"/>
      <c r="K6" s="4"/>
    </row>
    <row r="7" spans="2:11" x14ac:dyDescent="0.25">
      <c r="C7" s="16"/>
      <c r="D7" s="16"/>
      <c r="E7" s="16"/>
      <c r="F7" s="16"/>
      <c r="G7" s="16"/>
      <c r="H7" s="16"/>
      <c r="I7" s="16"/>
      <c r="J7" s="16"/>
      <c r="K7" s="4"/>
    </row>
    <row r="8" spans="2:11" x14ac:dyDescent="0.25">
      <c r="B8" t="s">
        <v>12</v>
      </c>
      <c r="C8" s="20"/>
      <c r="D8" s="20">
        <v>0</v>
      </c>
      <c r="E8" s="20">
        <v>0</v>
      </c>
      <c r="F8" s="20">
        <v>2.1499999999999998E-2</v>
      </c>
      <c r="G8" s="20">
        <v>5.1000000000000004E-3</v>
      </c>
      <c r="H8" s="20">
        <v>6.3399999999999998E-2</v>
      </c>
      <c r="I8" s="20">
        <v>6.2E-2</v>
      </c>
      <c r="J8" s="2"/>
      <c r="K8" s="14">
        <f>AVERAGE(C8:I8)</f>
        <v>2.5333333333333333E-2</v>
      </c>
    </row>
    <row r="9" spans="2:11" x14ac:dyDescent="0.25">
      <c r="B9" t="s">
        <v>13</v>
      </c>
      <c r="C9" s="21"/>
      <c r="D9" s="21">
        <v>135474</v>
      </c>
      <c r="E9" s="21">
        <v>131782</v>
      </c>
      <c r="F9" s="21">
        <v>111393</v>
      </c>
      <c r="G9" s="21">
        <v>159118</v>
      </c>
      <c r="H9" s="6">
        <v>96620</v>
      </c>
      <c r="I9" s="6">
        <v>65344</v>
      </c>
      <c r="J9" s="2"/>
      <c r="K9" s="14"/>
    </row>
    <row r="10" spans="2:11" x14ac:dyDescent="0.25">
      <c r="B10" t="s">
        <v>14</v>
      </c>
      <c r="C10" s="18"/>
      <c r="D10" s="19">
        <f>D9/D6</f>
        <v>2.6364477605840607E-4</v>
      </c>
      <c r="E10" s="19">
        <f t="shared" ref="E10:H10" si="1">E9/E6</f>
        <v>2.0744168840930468E-4</v>
      </c>
      <c r="F10" s="19">
        <f t="shared" si="1"/>
        <v>1.5324865606653116E-4</v>
      </c>
      <c r="G10" s="19">
        <f t="shared" si="1"/>
        <v>1.886809009175661E-4</v>
      </c>
      <c r="H10" s="19">
        <f t="shared" si="1"/>
        <v>1.818544562058633E-4</v>
      </c>
      <c r="I10" s="19">
        <f>I9/I6</f>
        <v>2.0154775747892575E-4</v>
      </c>
      <c r="J10" s="18"/>
      <c r="K10" s="3">
        <f>AVERAGE(D10:H10)</f>
        <v>1.9897409553153427E-4</v>
      </c>
    </row>
    <row r="11" spans="2:11" x14ac:dyDescent="0.25">
      <c r="C11" s="19"/>
      <c r="D11" s="19"/>
      <c r="E11" s="19"/>
      <c r="F11" s="19"/>
      <c r="G11" s="2"/>
      <c r="H11" s="2"/>
      <c r="I11" s="2"/>
      <c r="J11" s="2"/>
      <c r="K11"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309B1-15E8-4F5E-A9D6-7FC1801B1410}">
  <dimension ref="B2:H11"/>
  <sheetViews>
    <sheetView workbookViewId="0"/>
  </sheetViews>
  <sheetFormatPr defaultRowHeight="15" x14ac:dyDescent="0.25"/>
  <cols>
    <col min="2" max="2" width="31.140625" customWidth="1"/>
    <col min="3" max="6" width="15.7109375" customWidth="1"/>
    <col min="7" max="8" width="13.7109375" customWidth="1"/>
    <col min="9" max="9" width="16" customWidth="1"/>
  </cols>
  <sheetData>
    <row r="2" spans="2:8" x14ac:dyDescent="0.25">
      <c r="B2" s="5" t="s">
        <v>19</v>
      </c>
      <c r="C2" s="5"/>
      <c r="D2" s="5"/>
      <c r="E2" s="5"/>
      <c r="F2" s="5"/>
      <c r="G2" s="5"/>
      <c r="H2" s="13"/>
    </row>
    <row r="4" spans="2:8" x14ac:dyDescent="0.25">
      <c r="C4" s="1">
        <v>2017</v>
      </c>
      <c r="D4" s="1">
        <v>2018</v>
      </c>
      <c r="E4" s="1">
        <v>2019</v>
      </c>
      <c r="F4" s="1">
        <v>2020</v>
      </c>
      <c r="G4" s="1"/>
      <c r="H4" s="1" t="s">
        <v>9</v>
      </c>
    </row>
    <row r="5" spans="2:8" x14ac:dyDescent="0.25">
      <c r="B5" t="s">
        <v>15</v>
      </c>
      <c r="C5" s="6">
        <v>277861000</v>
      </c>
      <c r="D5" s="6">
        <v>356162000</v>
      </c>
      <c r="E5" s="6">
        <v>396300000</v>
      </c>
      <c r="F5" s="6"/>
      <c r="G5" s="2"/>
      <c r="H5" s="1"/>
    </row>
    <row r="6" spans="2:8" x14ac:dyDescent="0.25">
      <c r="B6" t="s">
        <v>11</v>
      </c>
      <c r="C6" s="21">
        <f>AVERAGE(C5:C5)</f>
        <v>277861000</v>
      </c>
      <c r="D6" s="21">
        <f t="shared" ref="D6" si="0">AVERAGE(C5:D5)</f>
        <v>317011500</v>
      </c>
      <c r="E6" s="21">
        <f t="shared" ref="E6" si="1">AVERAGE(D5:E5)</f>
        <v>376231000</v>
      </c>
      <c r="F6" s="21">
        <v>403434000</v>
      </c>
      <c r="G6" s="16"/>
      <c r="H6" s="4"/>
    </row>
    <row r="7" spans="2:8" x14ac:dyDescent="0.25">
      <c r="C7" s="16"/>
      <c r="D7" s="16"/>
      <c r="E7" s="16"/>
      <c r="F7" s="16"/>
      <c r="G7" s="16"/>
      <c r="H7" s="4"/>
    </row>
    <row r="8" spans="2:8" x14ac:dyDescent="0.25">
      <c r="B8" t="s">
        <v>12</v>
      </c>
      <c r="C8" s="20">
        <v>0.372</v>
      </c>
      <c r="D8" s="20">
        <v>0.49619999999999997</v>
      </c>
      <c r="E8" s="20">
        <v>0.41930000000000001</v>
      </c>
      <c r="F8" s="20">
        <v>0.53410000000000002</v>
      </c>
      <c r="G8" s="2"/>
      <c r="H8" s="14">
        <f>AVERAGE(C8:F8)</f>
        <v>0.45540000000000003</v>
      </c>
    </row>
    <row r="9" spans="2:8" x14ac:dyDescent="0.25">
      <c r="B9" t="s">
        <v>13</v>
      </c>
      <c r="C9" s="21">
        <v>355065</v>
      </c>
      <c r="D9" s="21">
        <v>334494</v>
      </c>
      <c r="E9" s="21">
        <v>552539</v>
      </c>
      <c r="F9" s="6">
        <v>574474</v>
      </c>
      <c r="G9" s="2"/>
      <c r="H9" s="14"/>
    </row>
    <row r="10" spans="2:8" x14ac:dyDescent="0.25">
      <c r="B10" t="s">
        <v>14</v>
      </c>
      <c r="C10" s="18">
        <f>C9/C6</f>
        <v>1.2778511557937243E-3</v>
      </c>
      <c r="D10" s="18">
        <f t="shared" ref="D10:F10" si="2">D9/D6</f>
        <v>1.0551478416398143E-3</v>
      </c>
      <c r="E10" s="18">
        <f t="shared" si="2"/>
        <v>1.4686163553774144E-3</v>
      </c>
      <c r="F10" s="18">
        <f t="shared" si="2"/>
        <v>1.423960300817482E-3</v>
      </c>
      <c r="G10" s="18"/>
      <c r="H10" s="3">
        <f>AVERAGE(C10:F10)</f>
        <v>1.3063939134071087E-3</v>
      </c>
    </row>
    <row r="11" spans="2:8" x14ac:dyDescent="0.25">
      <c r="C11" s="19"/>
      <c r="D11" s="19"/>
      <c r="E11" s="2"/>
      <c r="F11" s="2"/>
      <c r="G11" s="2"/>
      <c r="H11"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1:J21"/>
  <sheetViews>
    <sheetView tabSelected="1" zoomScale="115" zoomScaleNormal="115" workbookViewId="0"/>
  </sheetViews>
  <sheetFormatPr defaultRowHeight="15" x14ac:dyDescent="0.25"/>
  <cols>
    <col min="2" max="2" width="46.85546875" customWidth="1"/>
  </cols>
  <sheetData>
    <row r="1" spans="2:10" x14ac:dyDescent="0.25">
      <c r="C1" s="8">
        <v>2016</v>
      </c>
      <c r="D1" s="8">
        <v>2017</v>
      </c>
      <c r="E1" s="8">
        <v>2018</v>
      </c>
      <c r="F1" s="8">
        <v>2019</v>
      </c>
      <c r="G1" s="9">
        <v>2020</v>
      </c>
      <c r="H1" s="9">
        <v>2021</v>
      </c>
      <c r="I1" s="9" t="s">
        <v>0</v>
      </c>
      <c r="J1" s="9" t="s">
        <v>1</v>
      </c>
    </row>
    <row r="2" spans="2:10" x14ac:dyDescent="0.25">
      <c r="B2" s="9" t="s">
        <v>4</v>
      </c>
      <c r="C2" s="12">
        <v>11.31</v>
      </c>
      <c r="D2" s="12">
        <v>7.68</v>
      </c>
      <c r="E2" s="12">
        <v>-3.59</v>
      </c>
      <c r="F2" s="12">
        <v>30.47</v>
      </c>
      <c r="G2" s="7">
        <v>8.18</v>
      </c>
      <c r="H2" s="7">
        <v>30.64</v>
      </c>
      <c r="I2" s="7"/>
      <c r="J2" s="7"/>
    </row>
    <row r="3" spans="2:10" x14ac:dyDescent="0.25">
      <c r="B3" s="9" t="s">
        <v>5</v>
      </c>
      <c r="C3" s="12">
        <v>11.39</v>
      </c>
      <c r="D3" s="12">
        <v>8.1</v>
      </c>
      <c r="E3" s="12">
        <v>-3.58</v>
      </c>
      <c r="F3" s="12">
        <v>30.76</v>
      </c>
      <c r="G3" s="7">
        <v>6.88</v>
      </c>
      <c r="H3" s="7">
        <v>31.64</v>
      </c>
      <c r="I3" s="7"/>
      <c r="J3" s="7"/>
    </row>
    <row r="4" spans="2:10" x14ac:dyDescent="0.25">
      <c r="B4" s="9" t="s">
        <v>6</v>
      </c>
      <c r="C4" s="7">
        <v>10.73</v>
      </c>
      <c r="D4" s="7">
        <v>7.51</v>
      </c>
      <c r="E4" s="7">
        <v>-4.1100000000000003</v>
      </c>
      <c r="F4" s="7">
        <v>30.02</v>
      </c>
      <c r="G4" s="7">
        <v>6.33</v>
      </c>
      <c r="H4" s="7">
        <v>31.07</v>
      </c>
      <c r="I4" s="7"/>
      <c r="J4" s="7"/>
    </row>
    <row r="5" spans="2:10" x14ac:dyDescent="0.25">
      <c r="B5" s="9"/>
      <c r="C5" s="12"/>
      <c r="D5" s="12"/>
      <c r="E5" s="12"/>
      <c r="F5" s="12"/>
      <c r="G5" s="7"/>
      <c r="H5" s="7"/>
      <c r="I5" s="7"/>
      <c r="J5" s="10"/>
    </row>
    <row r="6" spans="2:10" x14ac:dyDescent="0.25">
      <c r="B6" s="9" t="s">
        <v>7</v>
      </c>
      <c r="C6" s="12">
        <v>0.03</v>
      </c>
      <c r="D6" s="12">
        <v>-0.1</v>
      </c>
      <c r="E6" s="12">
        <v>0.31</v>
      </c>
      <c r="F6" s="12">
        <v>-0.17</v>
      </c>
      <c r="G6" s="7">
        <v>1.29</v>
      </c>
      <c r="H6" s="7">
        <v>-0.94</v>
      </c>
      <c r="I6" s="7"/>
      <c r="J6" s="7"/>
    </row>
    <row r="7" spans="2:10" x14ac:dyDescent="0.25">
      <c r="B7" s="9" t="s">
        <v>8</v>
      </c>
      <c r="C7" s="12">
        <f>C2-C6</f>
        <v>11.280000000000001</v>
      </c>
      <c r="D7" s="12">
        <f>D2-D6</f>
        <v>7.7799999999999994</v>
      </c>
      <c r="E7" s="12">
        <f>E2-E6</f>
        <v>-3.9</v>
      </c>
      <c r="F7" s="12">
        <f>F2-F6</f>
        <v>30.64</v>
      </c>
      <c r="G7" s="12">
        <f>G2-G6</f>
        <v>6.89</v>
      </c>
      <c r="H7" s="12">
        <f>H2-H6</f>
        <v>31.580000000000002</v>
      </c>
      <c r="I7" s="7"/>
      <c r="J7" s="7"/>
    </row>
    <row r="8" spans="2:10" x14ac:dyDescent="0.25">
      <c r="B8" s="9" t="s">
        <v>3</v>
      </c>
      <c r="C8">
        <f>C7-C4</f>
        <v>0.55000000000000071</v>
      </c>
      <c r="D8">
        <f>D7-D4</f>
        <v>0.26999999999999957</v>
      </c>
      <c r="E8">
        <f>E7-E4</f>
        <v>0.21000000000000041</v>
      </c>
      <c r="F8">
        <f>F7-F4</f>
        <v>0.62000000000000099</v>
      </c>
      <c r="G8">
        <f>G7-G4</f>
        <v>0.55999999999999961</v>
      </c>
      <c r="H8">
        <f>H7-H4</f>
        <v>0.51000000000000156</v>
      </c>
      <c r="J8" s="10">
        <f>AVERAGE(C8:H8)</f>
        <v>0.45333333333333381</v>
      </c>
    </row>
    <row r="9" spans="2:10" x14ac:dyDescent="0.25">
      <c r="B9" s="9" t="s">
        <v>2</v>
      </c>
      <c r="C9" s="12">
        <f>C3-C7</f>
        <v>0.10999999999999943</v>
      </c>
      <c r="D9" s="12">
        <f>D3-D7</f>
        <v>0.32000000000000028</v>
      </c>
      <c r="E9" s="12">
        <f>E3-E7</f>
        <v>0.31999999999999984</v>
      </c>
      <c r="F9" s="12">
        <f>F3-F7</f>
        <v>0.12000000000000099</v>
      </c>
      <c r="G9" s="12">
        <f>G3-G7</f>
        <v>-9.9999999999997868E-3</v>
      </c>
      <c r="H9" s="12">
        <f>H3-H7</f>
        <v>5.9999999999998721E-2</v>
      </c>
      <c r="I9" s="26">
        <f>AVERAGE(C9:H9)</f>
        <v>0.15333333333333324</v>
      </c>
      <c r="J9" s="7"/>
    </row>
    <row r="10" spans="2:10" x14ac:dyDescent="0.25">
      <c r="B10" s="9"/>
      <c r="C10" s="12"/>
      <c r="D10" s="12"/>
      <c r="E10" s="12"/>
      <c r="F10" s="12"/>
      <c r="G10" s="7"/>
      <c r="H10" s="7"/>
      <c r="I10" s="7"/>
      <c r="J10" s="10"/>
    </row>
    <row r="11" spans="2:10" x14ac:dyDescent="0.25">
      <c r="B11" s="9"/>
    </row>
    <row r="12" spans="2:10" x14ac:dyDescent="0.25">
      <c r="B12" s="9"/>
    </row>
    <row r="13" spans="2:10" x14ac:dyDescent="0.25">
      <c r="B13" s="9"/>
    </row>
    <row r="14" spans="2:10" x14ac:dyDescent="0.25">
      <c r="B14" s="9"/>
      <c r="C14" s="12"/>
      <c r="D14" s="12"/>
      <c r="E14" s="12"/>
      <c r="F14" s="12"/>
      <c r="G14" s="12"/>
      <c r="H14" s="12"/>
      <c r="J14" s="12"/>
    </row>
    <row r="15" spans="2:10" x14ac:dyDescent="0.25">
      <c r="B15" s="9"/>
      <c r="C15" s="12"/>
      <c r="D15" s="12"/>
      <c r="E15" s="12"/>
      <c r="F15" s="12"/>
      <c r="G15" s="12"/>
      <c r="H15" s="12"/>
      <c r="I15" s="12"/>
    </row>
    <row r="16" spans="2:10" x14ac:dyDescent="0.25">
      <c r="B16" s="9"/>
      <c r="C16" s="12"/>
      <c r="D16" s="12"/>
      <c r="E16" s="12"/>
      <c r="F16" s="12"/>
      <c r="G16" s="12"/>
      <c r="H16" s="12"/>
    </row>
    <row r="17" spans="2:8" x14ac:dyDescent="0.25">
      <c r="B17" s="9"/>
      <c r="C17" s="12"/>
      <c r="D17" s="12"/>
      <c r="E17" s="12"/>
      <c r="F17" s="12"/>
    </row>
    <row r="18" spans="2:8" x14ac:dyDescent="0.25">
      <c r="B18" s="9"/>
      <c r="C18" s="12"/>
      <c r="D18" s="12"/>
      <c r="E18" s="12"/>
      <c r="F18" s="12"/>
    </row>
    <row r="19" spans="2:8" x14ac:dyDescent="0.25">
      <c r="B19" s="9"/>
      <c r="C19" s="12"/>
      <c r="D19" s="12"/>
      <c r="E19" s="12"/>
      <c r="F19" s="12"/>
      <c r="G19" s="12"/>
      <c r="H19" s="12"/>
    </row>
    <row r="20" spans="2:8" x14ac:dyDescent="0.25">
      <c r="B20" s="9"/>
    </row>
    <row r="21" spans="2:8" x14ac:dyDescent="0.25">
      <c r="B21" s="9"/>
      <c r="C21" s="12"/>
      <c r="D21" s="12"/>
      <c r="E21" s="12"/>
      <c r="F21" s="12"/>
      <c r="G21" s="12"/>
      <c r="H21" s="12"/>
    </row>
  </sheetData>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MarketCap</vt:lpstr>
      <vt:lpstr>Kosten vs TD</vt:lpstr>
      <vt:lpstr>Europa</vt:lpstr>
      <vt:lpstr>US</vt:lpstr>
      <vt:lpstr>Pacific</vt:lpstr>
      <vt:lpstr>EM</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2022-04-15T14:02:38Z</dcterms:modified>
</cp:coreProperties>
</file>