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https://d.docs.live.net/7c741cee80ec8cf3/Financieel/IndexFondsen/KeuzeWelkIndexFonds/OnderzoekPerFonds/NationaleNederlanden/"/>
    </mc:Choice>
  </mc:AlternateContent>
  <xr:revisionPtr revIDLastSave="991" documentId="13_ncr:1_{1145E7EB-B52A-4035-9DB0-6756A4D32375}" xr6:coauthVersionLast="47" xr6:coauthVersionMax="47" xr10:uidLastSave="{571B1279-E2CE-4B43-887F-A2C90601731D}"/>
  <bookViews>
    <workbookView xWindow="-120" yWindow="-120" windowWidth="51840" windowHeight="21240" activeTab="2" xr2:uid="{00000000-000D-0000-FFFF-FFFF00000000}"/>
  </bookViews>
  <sheets>
    <sheet name="MarketCap" sheetId="7" r:id="rId1"/>
    <sheet name="DM" sheetId="17" r:id="rId2"/>
    <sheet name="EM" sheetId="1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9" l="1"/>
  <c r="D13" i="19" s="1"/>
  <c r="D10" i="19"/>
  <c r="E13" i="17"/>
  <c r="E12" i="17"/>
  <c r="E10" i="17"/>
  <c r="C12" i="19"/>
  <c r="C13" i="19" s="1"/>
  <c r="C14" i="7" l="1"/>
  <c r="C22" i="7" s="1"/>
  <c r="D12" i="7" l="1"/>
  <c r="D13" i="7"/>
  <c r="E12" i="19"/>
  <c r="C10" i="19"/>
  <c r="E10" i="19" s="1"/>
  <c r="E8" i="19"/>
  <c r="E5" i="19"/>
  <c r="C19" i="7" l="1"/>
  <c r="E13" i="19"/>
  <c r="D19" i="7" s="1"/>
  <c r="D12" i="17"/>
  <c r="D13" i="17" s="1"/>
  <c r="D10" i="17"/>
  <c r="C12" i="17"/>
  <c r="C13" i="17" s="1"/>
  <c r="F8" i="17"/>
  <c r="F5" i="17"/>
  <c r="C10" i="17"/>
  <c r="F10" i="17" s="1"/>
  <c r="F13" i="17" l="1"/>
  <c r="D18" i="7" s="1"/>
  <c r="D20" i="7" s="1"/>
  <c r="F12" i="17"/>
  <c r="C18" i="7"/>
  <c r="C20" i="7" s="1"/>
</calcChain>
</file>

<file path=xl/sharedStrings.xml><?xml version="1.0" encoding="utf-8"?>
<sst xmlns="http://schemas.openxmlformats.org/spreadsheetml/2006/main" count="58" uniqueCount="46">
  <si>
    <t>TER</t>
  </si>
  <si>
    <t>Remarks</t>
  </si>
  <si>
    <t>Turnover rate</t>
  </si>
  <si>
    <t>Average</t>
  </si>
  <si>
    <t>Data</t>
  </si>
  <si>
    <t>https://www.nnip.com/nl-NL/professional/funds/detail/NL0012125736</t>
  </si>
  <si>
    <t>NN Enhanced Index Sustainable Equity Fund A</t>
  </si>
  <si>
    <t>Per 29 juni 2018 is de naam van het Fonds gewijzigd van Delta Lloyd Equity Sustainable Global Fund A in NN Enhanced Index Sustainable Equity Fund A.</t>
  </si>
  <si>
    <t>Was het daarvoor wel een index fonds dan?</t>
  </si>
  <si>
    <t>Average AUM</t>
  </si>
  <si>
    <t>Transaction costs</t>
  </si>
  <si>
    <t>Transaction costs %</t>
  </si>
  <si>
    <t>Rules of thumb</t>
  </si>
  <si>
    <t>https://community.rationalreminder.ca/t/ark-etfs-robb-engens-marketing-piece/2057/8</t>
  </si>
  <si>
    <t>https://www.indexbeleggen.nl/boek-i/kosten/transactiekosten/</t>
  </si>
  <si>
    <t>* Transactiekosten flink omlaag afgelopen jaren, dus door de helft?</t>
  </si>
  <si>
    <t>Whopping turnovers, dit lijkt wel een actief fonds? NN zegt na vagen hierover:</t>
  </si>
  <si>
    <t>Door deze ESG screening op kwartaalbasis, en naast de gebruikelijke indexwijzigingen die ook elk kwartaal plaatsvinden en zaken zoals het herbeleggen van dividenden komen de portfolio turnover ratios wat hoger uit dan bij puur passieve producten</t>
  </si>
  <si>
    <t>Per 1 februari 2019 pas een index fonds</t>
  </si>
  <si>
    <t>Spreads e.d. lijken er iig niet in te zitten</t>
  </si>
  <si>
    <t>https://www.nnip.com/nl-NL/professional/funds/detail/NL0006311771</t>
  </si>
  <si>
    <t>https://www.fitvermogen.nl/fondsdetail/NN-Enhanced-Index-Sustainable-Equity-Fund/</t>
  </si>
  <si>
    <t>https://www.fitvermogen.nl/fondsdetail/NN-Enhanced-Index-Sustainable-Em-Markets-Eq-Fund/</t>
  </si>
  <si>
    <t>Hoeveel % market cap uitsluitingen niet te vinden. NN geeft aan:</t>
  </si>
  <si>
    <t>Wij sluiten bedrijven uit op basis van o.a. activiteit (bijv. tabak en kolenmijnen), ESG controverses zoals grote fraude- of milieuschandalen en hoge CO2 uitstoot. Hiermee wordt in het algemeen tussen de 30% en 40% van de marktkapitalisatie van de index uitgesloten.</t>
  </si>
  <si>
    <t>Aanname</t>
  </si>
  <si>
    <t>MSCI ACWI IMI</t>
  </si>
  <si>
    <t>Cap</t>
  </si>
  <si>
    <t>Market cap %</t>
  </si>
  <si>
    <t>MSCI World</t>
  </si>
  <si>
    <t>MSCI Emerging</t>
  </si>
  <si>
    <t>NN DM</t>
  </si>
  <si>
    <t>NN EM</t>
  </si>
  <si>
    <t>Laag</t>
  </si>
  <si>
    <t>Hoog</t>
  </si>
  <si>
    <t>Totaal</t>
  </si>
  <si>
    <t>+</t>
  </si>
  <si>
    <t>Market cap</t>
  </si>
  <si>
    <t>NN Enhanced Index Sustainable Emerging Markets Equity Fund</t>
  </si>
  <si>
    <t>Index data</t>
  </si>
  <si>
    <t>MAR 31, 2021</t>
  </si>
  <si>
    <t>Vuistregel / 3</t>
  </si>
  <si>
    <t>Gemeldde transactiekosten wel laag bij deze turnovers, andere rekenmethode?</t>
  </si>
  <si>
    <t>Meesman vuistregel</t>
  </si>
  <si>
    <t>Meesman vuistregel*</t>
  </si>
  <si>
    <t>* Pak hier wel 1% omdat handelen in Emerging Markets meestal duurder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</si>
</sst>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
    <numFmt numFmtId="166" formatCode="_ * #,##0_ ;_ * \-#,##0_ ;_ * &quot;-&quot;??_ ;_ @_ "/>
    <numFmt numFmtId="167" formatCode="0.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top style="double">
        <color auto="1"/>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2" fillId="0" borderId="0" xfId="0" applyFont="1"/>
    <xf numFmtId="10" fontId="0" fillId="0" borderId="0" xfId="1" applyNumberFormat="1" applyFont="1"/>
    <xf numFmtId="164" fontId="0" fillId="0" borderId="0" xfId="0" applyNumberFormat="1"/>
    <xf numFmtId="10" fontId="0" fillId="0" borderId="0" xfId="0" applyNumberFormat="1"/>
    <xf numFmtId="165" fontId="0" fillId="0" borderId="0" xfId="1" applyNumberFormat="1" applyFont="1"/>
    <xf numFmtId="166" fontId="0" fillId="0" borderId="0" xfId="2" applyNumberFormat="1" applyFont="1"/>
    <xf numFmtId="164" fontId="0" fillId="0" borderId="0" xfId="1" applyNumberFormat="1" applyFont="1"/>
    <xf numFmtId="0" fontId="2" fillId="2" borderId="0" xfId="0" applyFont="1" applyFill="1"/>
    <xf numFmtId="0" fontId="0" fillId="2" borderId="0" xfId="0" applyFill="1"/>
    <xf numFmtId="0" fontId="3" fillId="0" borderId="0" xfId="3"/>
    <xf numFmtId="164" fontId="0" fillId="0" borderId="0" xfId="0" applyNumberFormat="1" applyFont="1"/>
    <xf numFmtId="0" fontId="4" fillId="0" borderId="0" xfId="0" applyFont="1"/>
    <xf numFmtId="9" fontId="0" fillId="0" borderId="0" xfId="0" applyNumberFormat="1"/>
    <xf numFmtId="9" fontId="0" fillId="0" borderId="0" xfId="1" applyFont="1"/>
    <xf numFmtId="0" fontId="0" fillId="0" borderId="0" xfId="0" applyFont="1" applyAlignment="1">
      <alignment vertical="top" wrapText="1"/>
    </xf>
    <xf numFmtId="9" fontId="0" fillId="0" borderId="0" xfId="0" applyNumberFormat="1" applyFont="1"/>
    <xf numFmtId="166" fontId="2" fillId="0" borderId="0" xfId="2" applyNumberFormat="1" applyFont="1"/>
    <xf numFmtId="164" fontId="0" fillId="0" borderId="1" xfId="0" applyNumberFormat="1" applyBorder="1"/>
    <xf numFmtId="10" fontId="0" fillId="0" borderId="1" xfId="0" applyNumberFormat="1" applyBorder="1"/>
    <xf numFmtId="0" fontId="0" fillId="0" borderId="0" xfId="0" applyFont="1"/>
    <xf numFmtId="167" fontId="0" fillId="0" borderId="0" xfId="1" applyNumberFormat="1" applyFont="1"/>
    <xf numFmtId="0" fontId="4" fillId="0" borderId="0" xfId="0" applyFont="1" applyAlignment="1">
      <alignment horizontal="left" vertical="top" wrapText="1"/>
    </xf>
  </cellXfs>
  <cellStyles count="4">
    <cellStyle name="Hyperlink" xfId="3" builtinId="8"/>
    <cellStyle name="Komma" xfId="2" builtinId="3"/>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indexbeleggen.nl/boek-i/kosten/transactiekosten/" TargetMode="External"/><Relationship Id="rId2" Type="http://schemas.openxmlformats.org/officeDocument/2006/relationships/hyperlink" Target="https://community.rationalreminder.ca/t/ark-etfs-robb-engens-marketing-piece/2057/8" TargetMode="External"/><Relationship Id="rId1" Type="http://schemas.openxmlformats.org/officeDocument/2006/relationships/hyperlink" Target="https://www.nnip.com/nl-NL/professional/funds/detail/NL0012125736" TargetMode="External"/><Relationship Id="rId5" Type="http://schemas.openxmlformats.org/officeDocument/2006/relationships/printerSettings" Target="../printerSettings/printerSettings2.bin"/><Relationship Id="rId4" Type="http://schemas.openxmlformats.org/officeDocument/2006/relationships/hyperlink" Target="https://www.fitvermogen.nl/fondsdetail/NN-Enhanced-Index-Sustainable-Equity-Fund/"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fitvermogen.nl/fondsdetail/NN-Enhanced-Index-Sustainable-Em-Markets-Eq-Fund/" TargetMode="External"/><Relationship Id="rId1" Type="http://schemas.openxmlformats.org/officeDocument/2006/relationships/hyperlink" Target="https://www.nnip.com/nl-NL/professional/funds/detail/NL00063117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687D-2650-40D8-BB0F-4784280BA24F}">
  <dimension ref="B2:I30"/>
  <sheetViews>
    <sheetView workbookViewId="0"/>
  </sheetViews>
  <sheetFormatPr defaultRowHeight="15" x14ac:dyDescent="0.25"/>
  <cols>
    <col min="2" max="2" width="36.28515625" customWidth="1"/>
    <col min="3" max="3" width="16.85546875" customWidth="1"/>
    <col min="4" max="4" width="18.85546875" customWidth="1"/>
    <col min="5" max="5" width="11.7109375" customWidth="1"/>
    <col min="6" max="6" width="18.42578125" customWidth="1"/>
    <col min="7" max="7" width="15.42578125" customWidth="1"/>
    <col min="8" max="8" width="13.7109375" customWidth="1"/>
    <col min="9" max="9" width="12.28515625" customWidth="1"/>
    <col min="10" max="10" width="12.42578125" customWidth="1"/>
  </cols>
  <sheetData>
    <row r="2" spans="2:9" x14ac:dyDescent="0.25">
      <c r="B2" t="s">
        <v>23</v>
      </c>
      <c r="C2" s="6"/>
      <c r="H2" s="2"/>
    </row>
    <row r="3" spans="2:9" ht="15" customHeight="1" x14ac:dyDescent="0.25">
      <c r="B3" s="22" t="s">
        <v>24</v>
      </c>
      <c r="C3" s="22"/>
      <c r="D3" s="22"/>
      <c r="E3" s="22"/>
      <c r="F3" s="22"/>
      <c r="G3" s="22"/>
      <c r="H3" s="22"/>
      <c r="I3" s="22"/>
    </row>
    <row r="4" spans="2:9" x14ac:dyDescent="0.25">
      <c r="B4" s="22"/>
      <c r="C4" s="22"/>
      <c r="D4" s="22"/>
      <c r="E4" s="22"/>
      <c r="F4" s="22"/>
      <c r="G4" s="22"/>
      <c r="H4" s="22"/>
      <c r="I4" s="22"/>
    </row>
    <row r="5" spans="2:9" x14ac:dyDescent="0.25">
      <c r="B5" s="22"/>
      <c r="C5" s="22"/>
      <c r="D5" s="22"/>
      <c r="E5" s="22"/>
      <c r="F5" s="22"/>
      <c r="G5" s="22"/>
      <c r="H5" s="22"/>
      <c r="I5" s="22"/>
    </row>
    <row r="6" spans="2:9" x14ac:dyDescent="0.25">
      <c r="C6" s="4"/>
    </row>
    <row r="7" spans="2:9" x14ac:dyDescent="0.25">
      <c r="B7" t="s">
        <v>25</v>
      </c>
      <c r="C7" s="16">
        <v>0.35</v>
      </c>
      <c r="D7" s="1"/>
      <c r="E7" s="1"/>
      <c r="F7" s="1"/>
    </row>
    <row r="8" spans="2:9" x14ac:dyDescent="0.25">
      <c r="C8" s="11"/>
      <c r="D8" s="1"/>
      <c r="E8" s="1"/>
      <c r="F8" s="1"/>
    </row>
    <row r="9" spans="2:9" x14ac:dyDescent="0.25">
      <c r="B9" t="s">
        <v>26</v>
      </c>
      <c r="C9" s="6">
        <v>70712563.790000007</v>
      </c>
      <c r="E9" s="1"/>
      <c r="F9" s="1"/>
    </row>
    <row r="10" spans="2:9" x14ac:dyDescent="0.25">
      <c r="C10" s="6"/>
      <c r="E10" s="4"/>
      <c r="F10" s="5"/>
      <c r="G10" t="s">
        <v>39</v>
      </c>
    </row>
    <row r="11" spans="2:9" x14ac:dyDescent="0.25">
      <c r="C11" s="17" t="s">
        <v>27</v>
      </c>
      <c r="D11" s="1" t="s">
        <v>28</v>
      </c>
      <c r="E11" s="4"/>
      <c r="F11" s="5"/>
      <c r="G11" t="s">
        <v>40</v>
      </c>
    </row>
    <row r="12" spans="2:9" x14ac:dyDescent="0.25">
      <c r="B12" t="s">
        <v>29</v>
      </c>
      <c r="C12" s="6">
        <v>53803568.68</v>
      </c>
      <c r="D12" s="5">
        <f>C12/C14</f>
        <v>0.86978372360925449</v>
      </c>
    </row>
    <row r="13" spans="2:9" x14ac:dyDescent="0.25">
      <c r="B13" t="s">
        <v>30</v>
      </c>
      <c r="C13" s="6">
        <v>8054991.3499999996</v>
      </c>
      <c r="D13" s="5">
        <f>C13/C14</f>
        <v>0.13021627639074546</v>
      </c>
    </row>
    <row r="14" spans="2:9" x14ac:dyDescent="0.25">
      <c r="C14" s="6">
        <f>SUM(C12:C13)</f>
        <v>61858560.030000001</v>
      </c>
      <c r="D14" s="2"/>
    </row>
    <row r="15" spans="2:9" x14ac:dyDescent="0.25">
      <c r="C15" s="6"/>
      <c r="D15" s="2"/>
    </row>
    <row r="16" spans="2:9" x14ac:dyDescent="0.25">
      <c r="C16" s="6"/>
    </row>
    <row r="17" spans="2:5" x14ac:dyDescent="0.25">
      <c r="C17" s="17" t="s">
        <v>33</v>
      </c>
      <c r="D17" s="1" t="s">
        <v>34</v>
      </c>
    </row>
    <row r="18" spans="2:5" x14ac:dyDescent="0.25">
      <c r="B18" t="s">
        <v>31</v>
      </c>
      <c r="C18" s="2" t="e">
        <f>D12*DM!#REF!</f>
        <v>#REF!</v>
      </c>
      <c r="D18" s="4" t="e">
        <f>D12*DM!#REF!</f>
        <v>#REF!</v>
      </c>
    </row>
    <row r="19" spans="2:5" ht="15.75" thickBot="1" x14ac:dyDescent="0.3">
      <c r="B19" t="s">
        <v>32</v>
      </c>
      <c r="C19" s="2" t="e">
        <f>D13*EM!#REF!</f>
        <v>#REF!</v>
      </c>
      <c r="D19" s="2" t="e">
        <f>D13*EM!#REF!</f>
        <v>#REF!</v>
      </c>
      <c r="E19" t="s">
        <v>36</v>
      </c>
    </row>
    <row r="20" spans="2:5" ht="15.75" thickTop="1" x14ac:dyDescent="0.25">
      <c r="B20" s="20" t="s">
        <v>35</v>
      </c>
      <c r="C20" s="18" t="e">
        <f>SUM(C18:C19)</f>
        <v>#REF!</v>
      </c>
      <c r="D20" s="19" t="e">
        <f>SUM(D18:D19)</f>
        <v>#REF!</v>
      </c>
    </row>
    <row r="21" spans="2:5" x14ac:dyDescent="0.25">
      <c r="C21" s="3"/>
    </row>
    <row r="22" spans="2:5" x14ac:dyDescent="0.25">
      <c r="B22" t="s">
        <v>37</v>
      </c>
      <c r="C22" s="14">
        <f>(C14*(100%-C7))/C9</f>
        <v>0.56861273109696142</v>
      </c>
    </row>
    <row r="23" spans="2:5" x14ac:dyDescent="0.25">
      <c r="B23" s="12"/>
    </row>
    <row r="30" spans="2:5" x14ac:dyDescent="0.25">
      <c r="C30" s="21"/>
    </row>
  </sheetData>
  <mergeCells count="1">
    <mergeCell ref="B3:I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C80A-B9F0-42B2-B14F-324E5B39F7D5}">
  <dimension ref="B2:H23"/>
  <sheetViews>
    <sheetView workbookViewId="0"/>
  </sheetViews>
  <sheetFormatPr defaultRowHeight="15" x14ac:dyDescent="0.25"/>
  <cols>
    <col min="2" max="2" width="31.140625" customWidth="1"/>
    <col min="3" max="6" width="13.7109375" customWidth="1"/>
    <col min="7" max="7" width="16" customWidth="1"/>
    <col min="8" max="8" width="76.85546875" customWidth="1"/>
  </cols>
  <sheetData>
    <row r="2" spans="2:8" x14ac:dyDescent="0.25">
      <c r="B2" s="8" t="s">
        <v>6</v>
      </c>
      <c r="C2" s="8"/>
      <c r="D2" s="8"/>
      <c r="E2" s="8"/>
      <c r="F2" s="9"/>
      <c r="H2" s="1" t="s">
        <v>1</v>
      </c>
    </row>
    <row r="3" spans="2:8" x14ac:dyDescent="0.25">
      <c r="H3" s="22" t="s">
        <v>7</v>
      </c>
    </row>
    <row r="4" spans="2:8" x14ac:dyDescent="0.25">
      <c r="C4" s="1">
        <v>2018</v>
      </c>
      <c r="D4" s="1">
        <v>2019</v>
      </c>
      <c r="E4" s="1">
        <v>2020</v>
      </c>
      <c r="F4" s="1" t="s">
        <v>3</v>
      </c>
      <c r="H4" s="22"/>
    </row>
    <row r="5" spans="2:8" x14ac:dyDescent="0.25">
      <c r="B5" t="s">
        <v>0</v>
      </c>
      <c r="C5" s="3">
        <v>1.75E-3</v>
      </c>
      <c r="D5" s="3">
        <v>1.75E-3</v>
      </c>
      <c r="E5" s="3">
        <v>1.75E-3</v>
      </c>
      <c r="F5" s="4">
        <f>AVERAGE(C5:E5)</f>
        <v>1.75E-3</v>
      </c>
      <c r="H5" t="s">
        <v>8</v>
      </c>
    </row>
    <row r="6" spans="2:8" x14ac:dyDescent="0.25">
      <c r="B6" t="s">
        <v>9</v>
      </c>
      <c r="C6" s="6">
        <v>1439312000</v>
      </c>
      <c r="D6" s="6">
        <v>1321223000</v>
      </c>
      <c r="E6" s="6">
        <v>1836536000</v>
      </c>
      <c r="F6" s="4"/>
    </row>
    <row r="7" spans="2:8" x14ac:dyDescent="0.25">
      <c r="C7" s="6"/>
      <c r="D7" s="6"/>
      <c r="E7" s="6"/>
      <c r="F7" s="4"/>
      <c r="H7" t="s">
        <v>16</v>
      </c>
    </row>
    <row r="8" spans="2:8" x14ac:dyDescent="0.25">
      <c r="B8" t="s">
        <v>2</v>
      </c>
      <c r="C8" s="13">
        <v>0.81</v>
      </c>
      <c r="D8" s="13">
        <v>1.35</v>
      </c>
      <c r="E8" s="13">
        <v>0.37</v>
      </c>
      <c r="F8" s="13">
        <f>AVERAGE(C8:E8)</f>
        <v>0.84333333333333338</v>
      </c>
      <c r="H8" s="22" t="s">
        <v>17</v>
      </c>
    </row>
    <row r="9" spans="2:8" x14ac:dyDescent="0.25">
      <c r="B9" t="s">
        <v>10</v>
      </c>
      <c r="C9" s="6">
        <v>656000</v>
      </c>
      <c r="D9" s="6">
        <v>872000</v>
      </c>
      <c r="E9" s="6">
        <v>536000</v>
      </c>
      <c r="F9" s="13"/>
      <c r="H9" s="22"/>
    </row>
    <row r="10" spans="2:8" x14ac:dyDescent="0.25">
      <c r="B10" t="s">
        <v>11</v>
      </c>
      <c r="C10" s="2">
        <f>C9/C6</f>
        <v>4.5577331391664905E-4</v>
      </c>
      <c r="D10" s="2">
        <f>D9/D6</f>
        <v>6.5999456564107652E-4</v>
      </c>
      <c r="E10" s="7">
        <f>E9/E6</f>
        <v>2.9185379431712744E-4</v>
      </c>
      <c r="F10" s="4">
        <f>AVERAGE(C10:E10)</f>
        <v>4.6920722462495099E-4</v>
      </c>
      <c r="H10" s="22"/>
    </row>
    <row r="11" spans="2:8" x14ac:dyDescent="0.25">
      <c r="C11" s="7"/>
      <c r="F11" s="4"/>
    </row>
    <row r="12" spans="2:8" x14ac:dyDescent="0.25">
      <c r="B12" t="s">
        <v>43</v>
      </c>
      <c r="C12" s="2">
        <f>C8*0.8%</f>
        <v>6.4800000000000005E-3</v>
      </c>
      <c r="D12" s="2">
        <f>D8*0.8%</f>
        <v>1.0800000000000001E-2</v>
      </c>
      <c r="E12" s="2">
        <f>E8*0.8%</f>
        <v>2.96E-3</v>
      </c>
      <c r="F12" s="4">
        <f t="shared" ref="F12:F13" si="0">AVERAGE(C12:E12)</f>
        <v>6.7466666666666673E-3</v>
      </c>
      <c r="H12" t="s">
        <v>42</v>
      </c>
    </row>
    <row r="13" spans="2:8" x14ac:dyDescent="0.25">
      <c r="B13" t="s">
        <v>41</v>
      </c>
      <c r="C13" s="2">
        <f>C12/3</f>
        <v>2.16E-3</v>
      </c>
      <c r="D13" s="2">
        <f>D12/3</f>
        <v>3.6000000000000003E-3</v>
      </c>
      <c r="E13" s="2">
        <f>E12/3</f>
        <v>9.8666666666666672E-4</v>
      </c>
      <c r="F13" s="4">
        <f t="shared" si="0"/>
        <v>2.2488888888888892E-3</v>
      </c>
    </row>
    <row r="14" spans="2:8" x14ac:dyDescent="0.25">
      <c r="F14" s="4"/>
    </row>
    <row r="16" spans="2:8" x14ac:dyDescent="0.25">
      <c r="B16" t="s">
        <v>4</v>
      </c>
    </row>
    <row r="17" spans="2:2" x14ac:dyDescent="0.25">
      <c r="B17" s="10" t="s">
        <v>5</v>
      </c>
    </row>
    <row r="18" spans="2:2" x14ac:dyDescent="0.25">
      <c r="B18" s="10" t="s">
        <v>21</v>
      </c>
    </row>
    <row r="19" spans="2:2" x14ac:dyDescent="0.25">
      <c r="B19" s="10"/>
    </row>
    <row r="20" spans="2:2" x14ac:dyDescent="0.25">
      <c r="B20" t="s">
        <v>12</v>
      </c>
    </row>
    <row r="21" spans="2:2" x14ac:dyDescent="0.25">
      <c r="B21" s="10" t="s">
        <v>13</v>
      </c>
    </row>
    <row r="22" spans="2:2" x14ac:dyDescent="0.25">
      <c r="B22" s="10" t="s">
        <v>14</v>
      </c>
    </row>
    <row r="23" spans="2:2" x14ac:dyDescent="0.25">
      <c r="B23" t="s">
        <v>15</v>
      </c>
    </row>
  </sheetData>
  <mergeCells count="2">
    <mergeCell ref="H3:H4"/>
    <mergeCell ref="H8:H10"/>
  </mergeCells>
  <hyperlinks>
    <hyperlink ref="B17" r:id="rId1" xr:uid="{AC5E9CFC-42C0-4AF3-B5F2-ED7A762C890A}"/>
    <hyperlink ref="B21" r:id="rId2" xr:uid="{49BB5096-ED8B-41A1-9FFE-E2D0DCA54C26}"/>
    <hyperlink ref="B22" r:id="rId3" xr:uid="{5F94935E-DD27-4E13-A2C1-4F4DFC019703}"/>
    <hyperlink ref="B18" r:id="rId4" xr:uid="{04E078B8-3FB9-43B3-8FF0-A458E0284795}"/>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5D1B-17E6-4D1A-A9FF-2C978DD6CE4D}">
  <dimension ref="B2:G23"/>
  <sheetViews>
    <sheetView tabSelected="1" workbookViewId="0"/>
  </sheetViews>
  <sheetFormatPr defaultRowHeight="15" x14ac:dyDescent="0.25"/>
  <cols>
    <col min="2" max="2" width="31.140625" customWidth="1"/>
    <col min="3" max="5" width="13.7109375" customWidth="1"/>
    <col min="6" max="6" width="16" customWidth="1"/>
    <col min="7" max="7" width="76.85546875" customWidth="1"/>
  </cols>
  <sheetData>
    <row r="2" spans="2:7" x14ac:dyDescent="0.25">
      <c r="B2" s="8" t="s">
        <v>38</v>
      </c>
      <c r="C2" s="8"/>
      <c r="D2" s="8"/>
      <c r="E2" s="9"/>
      <c r="G2" s="1" t="s">
        <v>1</v>
      </c>
    </row>
    <row r="3" spans="2:7" x14ac:dyDescent="0.25">
      <c r="G3" s="15" t="s">
        <v>18</v>
      </c>
    </row>
    <row r="4" spans="2:7" x14ac:dyDescent="0.25">
      <c r="C4" s="1">
        <v>2019</v>
      </c>
      <c r="D4" s="1">
        <v>2020</v>
      </c>
      <c r="E4" s="1" t="s">
        <v>3</v>
      </c>
      <c r="G4" s="15"/>
    </row>
    <row r="5" spans="2:7" x14ac:dyDescent="0.25">
      <c r="B5" t="s">
        <v>0</v>
      </c>
      <c r="C5" s="4">
        <v>3.0000000000000001E-3</v>
      </c>
      <c r="D5" s="4">
        <v>3.0000000000000001E-3</v>
      </c>
      <c r="E5" s="4">
        <f>AVERAGE(C5:D5)</f>
        <v>3.0000000000000001E-3</v>
      </c>
    </row>
    <row r="6" spans="2:7" x14ac:dyDescent="0.25">
      <c r="B6" t="s">
        <v>9</v>
      </c>
      <c r="C6" s="6">
        <v>224606000</v>
      </c>
      <c r="D6" s="6">
        <v>577505000</v>
      </c>
      <c r="E6" s="4"/>
    </row>
    <row r="7" spans="2:7" x14ac:dyDescent="0.25">
      <c r="C7" s="6"/>
      <c r="D7" s="6"/>
      <c r="E7" s="4"/>
      <c r="G7" t="s">
        <v>16</v>
      </c>
    </row>
    <row r="8" spans="2:7" x14ac:dyDescent="0.25">
      <c r="B8" t="s">
        <v>2</v>
      </c>
      <c r="C8" s="13">
        <v>1.52</v>
      </c>
      <c r="D8" s="13">
        <v>0.72</v>
      </c>
      <c r="E8" s="13">
        <f>AVERAGE(C8:D8)</f>
        <v>1.1200000000000001</v>
      </c>
      <c r="G8" s="22" t="s">
        <v>17</v>
      </c>
    </row>
    <row r="9" spans="2:7" x14ac:dyDescent="0.25">
      <c r="B9" t="s">
        <v>10</v>
      </c>
      <c r="C9">
        <v>761000</v>
      </c>
      <c r="D9">
        <v>788000</v>
      </c>
      <c r="E9" s="13"/>
      <c r="G9" s="22"/>
    </row>
    <row r="10" spans="2:7" x14ac:dyDescent="0.25">
      <c r="B10" t="s">
        <v>11</v>
      </c>
      <c r="C10" s="2">
        <f>C9/C6</f>
        <v>3.3881552585416242E-3</v>
      </c>
      <c r="D10" s="7">
        <f>D9/D6</f>
        <v>1.364490350732894E-3</v>
      </c>
      <c r="E10" s="4">
        <f>AVERAGE(C10:D10)</f>
        <v>2.3763228046372589E-3</v>
      </c>
      <c r="G10" s="22"/>
    </row>
    <row r="11" spans="2:7" x14ac:dyDescent="0.25">
      <c r="E11" s="4"/>
    </row>
    <row r="12" spans="2:7" x14ac:dyDescent="0.25">
      <c r="B12" t="s">
        <v>44</v>
      </c>
      <c r="C12" s="2">
        <f>C8*1%</f>
        <v>1.52E-2</v>
      </c>
      <c r="D12" s="2">
        <f>D8*1%</f>
        <v>7.1999999999999998E-3</v>
      </c>
      <c r="E12" s="4">
        <f>AVERAGE(C12:D12)</f>
        <v>1.12E-2</v>
      </c>
      <c r="G12" t="s">
        <v>42</v>
      </c>
    </row>
    <row r="13" spans="2:7" x14ac:dyDescent="0.25">
      <c r="B13" t="s">
        <v>41</v>
      </c>
      <c r="C13" s="2">
        <f>C12/3</f>
        <v>5.0666666666666664E-3</v>
      </c>
      <c r="D13" s="2">
        <f>D12/3</f>
        <v>2.3999999999999998E-3</v>
      </c>
      <c r="E13" s="4">
        <f>AVERAGE(C13:D13)</f>
        <v>3.7333333333333333E-3</v>
      </c>
      <c r="G13" t="s">
        <v>19</v>
      </c>
    </row>
    <row r="14" spans="2:7" x14ac:dyDescent="0.25">
      <c r="E14" s="4"/>
    </row>
    <row r="15" spans="2:7" x14ac:dyDescent="0.25">
      <c r="B15" s="1"/>
      <c r="G15" t="s">
        <v>45</v>
      </c>
    </row>
    <row r="17" spans="2:2" x14ac:dyDescent="0.25">
      <c r="B17" t="s">
        <v>4</v>
      </c>
    </row>
    <row r="18" spans="2:2" x14ac:dyDescent="0.25">
      <c r="B18" s="10" t="s">
        <v>22</v>
      </c>
    </row>
    <row r="19" spans="2:2" x14ac:dyDescent="0.25">
      <c r="B19" s="10" t="s">
        <v>20</v>
      </c>
    </row>
    <row r="22" spans="2:2" x14ac:dyDescent="0.25">
      <c r="B22" s="10"/>
    </row>
    <row r="23" spans="2:2" x14ac:dyDescent="0.25">
      <c r="B23" s="10"/>
    </row>
  </sheetData>
  <mergeCells count="1">
    <mergeCell ref="G8:G10"/>
  </mergeCells>
  <hyperlinks>
    <hyperlink ref="B19" r:id="rId1" xr:uid="{B5C8E7D7-83CC-4129-BEA3-FA446681B243}"/>
    <hyperlink ref="B18" r:id="rId2" xr:uid="{E81665A6-D2BA-4A9B-8D55-9DD672E35C2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MarketCap</vt:lpstr>
      <vt:lpstr>DM</vt:lpstr>
      <vt:lpst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2021-07-11T07:52:25Z</dcterms:modified>
</cp:coreProperties>
</file>