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Vanguard US/"/>
    </mc:Choice>
  </mc:AlternateContent>
  <xr:revisionPtr revIDLastSave="675" documentId="13_ncr:1_{1145E7EB-B52A-4035-9DB0-6756A4D32375}" xr6:coauthVersionLast="47" xr6:coauthVersionMax="47" xr10:uidLastSave="{DDEC5D2A-D7F4-42B1-80C0-5AE08FCA8FD2}"/>
  <bookViews>
    <workbookView xWindow="-120" yWindow="-120" windowWidth="51840" windowHeight="21240" activeTab="3" xr2:uid="{00000000-000D-0000-FFFF-FFFF00000000}"/>
  </bookViews>
  <sheets>
    <sheet name="MarketCap" sheetId="7" r:id="rId1"/>
    <sheet name="VTI" sheetId="13" r:id="rId2"/>
    <sheet name="VXUS" sheetId="17" r:id="rId3"/>
    <sheet name="VT" sheetId="16" r:id="rId4"/>
    <sheet name="TD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7" l="1"/>
  <c r="C26" i="17"/>
  <c r="D4" i="7" l="1"/>
  <c r="D3" i="7"/>
  <c r="E13" i="17"/>
  <c r="G13" i="17"/>
  <c r="H13" i="17"/>
  <c r="I13" i="17"/>
  <c r="D12" i="17"/>
  <c r="E12" i="17"/>
  <c r="J12" i="17" s="1"/>
  <c r="F12" i="17"/>
  <c r="G12" i="17"/>
  <c r="H12" i="17"/>
  <c r="I12" i="17"/>
  <c r="E7" i="17"/>
  <c r="E17" i="17" s="1"/>
  <c r="F7" i="17"/>
  <c r="F13" i="17" s="1"/>
  <c r="G7" i="17"/>
  <c r="G17" i="17" s="1"/>
  <c r="H7" i="17"/>
  <c r="H17" i="17" s="1"/>
  <c r="I7" i="17"/>
  <c r="I17" i="17" s="1"/>
  <c r="D12" i="16"/>
  <c r="E12" i="16"/>
  <c r="F12" i="16"/>
  <c r="G12" i="16"/>
  <c r="H12" i="16"/>
  <c r="I12" i="16"/>
  <c r="E7" i="16"/>
  <c r="E13" i="16" s="1"/>
  <c r="F7" i="16"/>
  <c r="F17" i="16" s="1"/>
  <c r="G7" i="16"/>
  <c r="G17" i="16" s="1"/>
  <c r="H7" i="16"/>
  <c r="H17" i="16" s="1"/>
  <c r="I7" i="16"/>
  <c r="I13" i="16" s="1"/>
  <c r="E7" i="13"/>
  <c r="F7" i="13"/>
  <c r="G7" i="13"/>
  <c r="H7" i="13"/>
  <c r="I7" i="13"/>
  <c r="C12" i="17"/>
  <c r="C26" i="16" l="1"/>
  <c r="G13" i="16"/>
  <c r="F13" i="16"/>
  <c r="J12" i="16"/>
  <c r="H13" i="16"/>
  <c r="I17" i="16"/>
  <c r="E17" i="16"/>
  <c r="F17" i="17"/>
  <c r="C14" i="16"/>
  <c r="C12" i="16"/>
  <c r="D7" i="17"/>
  <c r="D13" i="17" s="1"/>
  <c r="J6" i="17"/>
  <c r="D7" i="16"/>
  <c r="D17" i="16" s="1"/>
  <c r="J6" i="16"/>
  <c r="J6" i="13"/>
  <c r="D7" i="13"/>
  <c r="D13" i="13" s="1"/>
  <c r="E13" i="13"/>
  <c r="F13" i="13"/>
  <c r="G13" i="13"/>
  <c r="H13" i="13"/>
  <c r="I13" i="13"/>
  <c r="C7" i="7" l="1"/>
  <c r="D13" i="16"/>
  <c r="J13" i="16" s="1"/>
  <c r="J13" i="13"/>
  <c r="C22" i="13"/>
  <c r="J17" i="16"/>
  <c r="J13" i="17"/>
  <c r="D17" i="17"/>
  <c r="J13" i="14"/>
  <c r="J8" i="14"/>
  <c r="J4" i="14"/>
  <c r="I13" i="14"/>
  <c r="H13" i="14"/>
  <c r="G13" i="14"/>
  <c r="F13" i="14"/>
  <c r="E13" i="14"/>
  <c r="D13" i="14"/>
  <c r="C13" i="14"/>
  <c r="B13" i="14"/>
  <c r="I8" i="14"/>
  <c r="H8" i="14"/>
  <c r="G8" i="14"/>
  <c r="F8" i="14"/>
  <c r="E8" i="14"/>
  <c r="L8" i="14" s="1"/>
  <c r="C22" i="17" s="1"/>
  <c r="D8" i="14"/>
  <c r="C8" i="14"/>
  <c r="B8" i="14"/>
  <c r="I4" i="14"/>
  <c r="H4" i="14"/>
  <c r="G4" i="14"/>
  <c r="F4" i="14"/>
  <c r="L4" i="14" s="1"/>
  <c r="C22" i="16" s="1"/>
  <c r="E4" i="14"/>
  <c r="D4" i="14"/>
  <c r="C4" i="14"/>
  <c r="B4" i="14"/>
  <c r="L13" i="14" l="1"/>
  <c r="C18" i="13" s="1"/>
  <c r="C21" i="16"/>
  <c r="C23" i="16" s="1"/>
  <c r="J17" i="17"/>
  <c r="C21" i="17" s="1"/>
  <c r="C23" i="17" s="1"/>
  <c r="C17" i="13" l="1"/>
  <c r="C19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L1" authorId="0" shapeId="0" xr:uid="{56D5A150-35C1-439C-BEC1-BC547F9B2B7C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M1" authorId="0" shapeId="0" xr:uid="{E55DD2C2-A5B3-4664-AB6E-9F3F05D8BA8A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Outperformance Netto Index</t>
        </r>
      </text>
    </comment>
    <comment ref="A3" authorId="0" shapeId="0" xr:uid="{A950FB7E-698A-4EC4-BC7A-B880C6CBDA89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*FTSE All-World Index through December 18, 2011, and FTSE Global All Cap Index thereafter.</t>
        </r>
      </text>
    </comment>
    <comment ref="A7" authorId="0" shapeId="0" xr:uid="{5E9B2E93-8F52-4CB7-8945-E16E81A2AC6F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Total International Composite Index through August 31, 2006; 
MSCI EAFE + Emerging Markets Index through December 15, 2010; 
MSCI ACWI ex USA IMI Index through June 2, 2013; and 
FTSE Global All Cap ex US Index thereafter
</t>
        </r>
      </text>
    </comment>
    <comment ref="A11" authorId="0" shapeId="0" xr:uid="{24F1C661-0521-4C3E-8732-016D2D8F456A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Deze is bij CSRP niet te vinden per jaar</t>
        </r>
      </text>
    </comment>
    <comment ref="A12" authorId="0" shapeId="0" xr:uid="{AD610D16-C90A-403F-8285-AEBC75CC65ED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Deze er even bij ter check van CSRP</t>
        </r>
      </text>
    </comment>
  </commentList>
</comments>
</file>

<file path=xl/sharedStrings.xml><?xml version="1.0" encoding="utf-8"?>
<sst xmlns="http://schemas.openxmlformats.org/spreadsheetml/2006/main" count="98" uniqueCount="60">
  <si>
    <t>Dividend income</t>
  </si>
  <si>
    <t>Vanguard VT</t>
  </si>
  <si>
    <t>TD</t>
  </si>
  <si>
    <t>Securities lending income</t>
  </si>
  <si>
    <t>% lending income</t>
  </si>
  <si>
    <t>Tracking difference</t>
  </si>
  <si>
    <t>Vs gross</t>
  </si>
  <si>
    <t>OPNI</t>
  </si>
  <si>
    <t>FTSE Global All Cap gross</t>
  </si>
  <si>
    <t>Vanguard VXUS</t>
  </si>
  <si>
    <t>FTSE Global All Cap ex US</t>
  </si>
  <si>
    <t>Vanguard VTI</t>
  </si>
  <si>
    <t xml:space="preserve">FTSE USA All Cap Index </t>
  </si>
  <si>
    <t>CRSP US Total Market Index volgengs Vanguard</t>
  </si>
  <si>
    <t>Vanguard Total Stock Market ETF (VTI)</t>
  </si>
  <si>
    <t>Dividend income (net)</t>
  </si>
  <si>
    <t>VT</t>
  </si>
  <si>
    <t>https://www.sec.gov/Archives/edgar/data/36405/000093247116012795/indexfunds_final.htm</t>
  </si>
  <si>
    <t>Data</t>
  </si>
  <si>
    <t>https://www.sec.gov/Archives/edgar/data/36405/000093247117003352/index_final.htm</t>
  </si>
  <si>
    <t>https://www.sec.gov/Archives/edgar/data/36405/000093247118005288/indexfunds_final.htm</t>
  </si>
  <si>
    <t>Net asset value end of year</t>
  </si>
  <si>
    <t>TER</t>
  </si>
  <si>
    <t>Average NAV</t>
  </si>
  <si>
    <t>Since 2015</t>
  </si>
  <si>
    <t>Costs in the past</t>
  </si>
  <si>
    <t>Remarks</t>
  </si>
  <si>
    <t>Turnover rate</t>
  </si>
  <si>
    <t>Transaction costs can't be found</t>
  </si>
  <si>
    <t>Diff</t>
  </si>
  <si>
    <t>Diff maybe because of lending income which is getting invested</t>
  </si>
  <si>
    <t>Current TER</t>
  </si>
  <si>
    <t>Future costs estimation</t>
  </si>
  <si>
    <t>Vanguard Total World Stock Index Fund (VT)</t>
  </si>
  <si>
    <t>Foreign withholding taxes</t>
  </si>
  <si>
    <t>https://www.sec.gov/cgi-bin/browse-edgar?action=getcompany&amp;CIK=C000007805&amp;type=N-CSR&amp;dateb=&amp;count=40&amp;scd=filings&amp;search_text=</t>
  </si>
  <si>
    <t>N-CSR</t>
  </si>
  <si>
    <t>https://www.sec.gov/cgi-bin/browse-edgar?action=getcompany&amp;CIK=C000065038&amp;type=N-CSR&amp;dateb=&amp;count=40&amp;scd=filings&amp;search_text=</t>
  </si>
  <si>
    <t>https://www.sec.gov/Archives/edgar/data/857489/000093247118008579/international_final.htm</t>
  </si>
  <si>
    <t>https://www.sec.gov/Archives/edgar/data/857489/000093247117006108/interequity_final.htm</t>
  </si>
  <si>
    <t>https://www.sec.gov/Archives/edgar/data/857489/000093247116015091/internequity_final.htm</t>
  </si>
  <si>
    <t>https://www.sec.gov/Archives/edgar/data/857489/000093247115009595/vgintnleqidxfunds_final.htm</t>
  </si>
  <si>
    <t>% tax leakage</t>
  </si>
  <si>
    <t>% costs due to tax leakage</t>
  </si>
  <si>
    <t>Vanguard Total International Stock Index Fund (VXUS)</t>
  </si>
  <si>
    <t>https://www.sec.gov/cgi-bin/browse-edgar?action=getcompany&amp;CIK=C000008020&amp;type=N-CSR&amp;dateb=&amp;count=40&amp;scd=filings&amp;search_text=</t>
  </si>
  <si>
    <t>https://www.sec.gov/Archives/edgar/data/736054/000093247117006098/star_final.htm</t>
  </si>
  <si>
    <t>https://www.sec.gov/Archives/edgar/data/736054/000093247116015098/star_final.htm</t>
  </si>
  <si>
    <t>https://www.sec.gov/Archives/edgar/data/736054/000093247115009557/star_final.htm</t>
  </si>
  <si>
    <t>https://www.sec.gov/Archives/edgar/data/736054/000093247114007230/starfunds_final.htm</t>
  </si>
  <si>
    <t>Average</t>
  </si>
  <si>
    <t>FTSE Global All Cap Index</t>
  </si>
  <si>
    <t>FTSE Global All Cap ex US Index</t>
  </si>
  <si>
    <t>FTSE USA All Cap</t>
  </si>
  <si>
    <t>Leakage shouldn't be different</t>
  </si>
  <si>
    <t>So VTI/VXUS only 0,03% cheaper then VT because of TER</t>
  </si>
  <si>
    <t>Index data van</t>
  </si>
  <si>
    <t>Data as at: 31 March 2021</t>
  </si>
  <si>
    <t>Future costs estimation WO dividendleak</t>
  </si>
  <si>
    <t>VTI-VXUS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</si>
</sst>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  <numFmt numFmtId="167" formatCode="0.0%"/>
    <numFmt numFmtId="168" formatCode="_ * #,##0_ ;_ * \-#,##0_ ;_ * &quot;-&quot;??_ ;_ @_ "/>
    <numFmt numFmtId="169" formatCode="_ &quot;$&quot;\ * #,##0_ ;_ &quot;$&quot;\ * \-#,##0_ ;_ &quot;$&quot;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7" fontId="0" fillId="0" borderId="0" xfId="1" applyNumberFormat="1" applyFont="1"/>
    <xf numFmtId="168" fontId="0" fillId="0" borderId="0" xfId="2" applyNumberFormat="1" applyFont="1"/>
    <xf numFmtId="166" fontId="0" fillId="0" borderId="0" xfId="1" applyNumberFormat="1" applyFont="1"/>
    <xf numFmtId="166" fontId="2" fillId="0" borderId="0" xfId="0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69" fontId="0" fillId="0" borderId="0" xfId="3" applyNumberFormat="1" applyFont="1" applyFill="1"/>
    <xf numFmtId="10" fontId="0" fillId="0" borderId="0" xfId="1" applyNumberFormat="1" applyFont="1" applyFill="1"/>
    <xf numFmtId="166" fontId="0" fillId="0" borderId="0" xfId="1" applyNumberFormat="1" applyFont="1" applyFill="1"/>
    <xf numFmtId="168" fontId="1" fillId="0" borderId="0" xfId="2" applyNumberFormat="1" applyFont="1" applyFill="1"/>
    <xf numFmtId="168" fontId="0" fillId="0" borderId="0" xfId="2" applyNumberFormat="1" applyFont="1" applyFill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 applyAlignment="1">
      <alignment horizontal="right" vertical="top" wrapText="1"/>
    </xf>
    <xf numFmtId="2" fontId="4" fillId="0" borderId="0" xfId="0" applyNumberFormat="1" applyFont="1" applyAlignment="1">
      <alignment horizontal="right"/>
    </xf>
    <xf numFmtId="2" fontId="4" fillId="0" borderId="0" xfId="0" applyNumberFormat="1" applyFont="1"/>
    <xf numFmtId="0" fontId="4" fillId="0" borderId="0" xfId="0" applyFont="1" applyAlignment="1">
      <alignment horizontal="right" vertical="top" wrapText="1"/>
    </xf>
    <xf numFmtId="0" fontId="8" fillId="0" borderId="0" xfId="4"/>
    <xf numFmtId="0" fontId="0" fillId="0" borderId="0" xfId="0" applyAlignment="1">
      <alignment horizontal="left"/>
    </xf>
    <xf numFmtId="9" fontId="0" fillId="0" borderId="0" xfId="1" applyFont="1"/>
    <xf numFmtId="9" fontId="0" fillId="0" borderId="0" xfId="1" applyFont="1" applyFill="1"/>
    <xf numFmtId="0" fontId="8" fillId="0" borderId="0" xfId="4" applyAlignment="1">
      <alignment horizontal="left"/>
    </xf>
    <xf numFmtId="0" fontId="9" fillId="0" borderId="0" xfId="0" applyFont="1"/>
  </cellXfs>
  <cellStyles count="5">
    <cellStyle name="Hyperlink" xfId="4" builtinId="8"/>
    <cellStyle name="Komma" xfId="2" builtinId="3"/>
    <cellStyle name="Procent" xfId="1" builtinId="5"/>
    <cellStyle name="Standaard" xfId="0" builtinId="0"/>
    <cellStyle name="Valuta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36405/000093247118005288/indexfunds_final.htm" TargetMode="External"/><Relationship Id="rId2" Type="http://schemas.openxmlformats.org/officeDocument/2006/relationships/hyperlink" Target="https://www.sec.gov/Archives/edgar/data/36405/000093247117003352/index_final.htm" TargetMode="External"/><Relationship Id="rId1" Type="http://schemas.openxmlformats.org/officeDocument/2006/relationships/hyperlink" Target="https://www.sec.gov/Archives/edgar/data/36405/000093247116012795/indexfunds_final.ht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sec.gov/cgi-bin/browse-edgar?action=getcompany&amp;CIK=C000007805&amp;type=N-CSR&amp;dateb=&amp;count=40&amp;scd=filings&amp;search_text=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736054/000093247116015098/star_final.htm" TargetMode="External"/><Relationship Id="rId2" Type="http://schemas.openxmlformats.org/officeDocument/2006/relationships/hyperlink" Target="https://www.sec.gov/Archives/edgar/data/736054/000093247117006098/star_final.htm" TargetMode="External"/><Relationship Id="rId1" Type="http://schemas.openxmlformats.org/officeDocument/2006/relationships/hyperlink" Target="https://www.sec.gov/cgi-bin/browse-edgar?action=getcompany&amp;CIK=C000008020&amp;type=N-CSR&amp;dateb=&amp;count=40&amp;scd=filings&amp;search_text=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sec.gov/Archives/edgar/data/736054/000093247114007230/starfunds_final.htm" TargetMode="External"/><Relationship Id="rId4" Type="http://schemas.openxmlformats.org/officeDocument/2006/relationships/hyperlink" Target="https://www.sec.gov/Archives/edgar/data/736054/000093247115009557/star_final.ht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857489/000093247117006108/interequity_final.htm" TargetMode="External"/><Relationship Id="rId2" Type="http://schemas.openxmlformats.org/officeDocument/2006/relationships/hyperlink" Target="https://www.sec.gov/Archives/edgar/data/857489/000093247118008579/international_final.htm" TargetMode="External"/><Relationship Id="rId1" Type="http://schemas.openxmlformats.org/officeDocument/2006/relationships/hyperlink" Target="https://www.sec.gov/cgi-bin/browse-edgar?action=getcompany&amp;CIK=C000065038&amp;type=N-CSR&amp;dateb=&amp;count=40&amp;scd=filings&amp;search_text=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sec.gov/Archives/edgar/data/857489/000093247115009595/vgintnleqidxfunds_final.htm" TargetMode="External"/><Relationship Id="rId4" Type="http://schemas.openxmlformats.org/officeDocument/2006/relationships/hyperlink" Target="https://www.sec.gov/Archives/edgar/data/857489/000093247116015091/internequity_final.ht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687D-2650-40D8-BB0F-4784280BA24F}">
  <dimension ref="B2:H12"/>
  <sheetViews>
    <sheetView workbookViewId="0"/>
  </sheetViews>
  <sheetFormatPr defaultRowHeight="15" x14ac:dyDescent="0.25"/>
  <cols>
    <col min="2" max="2" width="36.28515625" customWidth="1"/>
    <col min="3" max="3" width="16.85546875" customWidth="1"/>
    <col min="4" max="4" width="18.85546875" customWidth="1"/>
    <col min="5" max="5" width="11.7109375" customWidth="1"/>
    <col min="6" max="6" width="18.42578125" customWidth="1"/>
    <col min="7" max="7" width="15.42578125" customWidth="1"/>
    <col min="8" max="8" width="13.7109375" customWidth="1"/>
    <col min="9" max="9" width="12.28515625" customWidth="1"/>
    <col min="10" max="10" width="12.42578125" customWidth="1"/>
  </cols>
  <sheetData>
    <row r="2" spans="2:8" x14ac:dyDescent="0.25">
      <c r="B2" t="s">
        <v>51</v>
      </c>
      <c r="C2" s="7">
        <v>69827178</v>
      </c>
      <c r="F2" s="1" t="s">
        <v>56</v>
      </c>
      <c r="H2" s="3"/>
    </row>
    <row r="3" spans="2:8" x14ac:dyDescent="0.25">
      <c r="B3" t="s">
        <v>53</v>
      </c>
      <c r="C3" s="7">
        <v>39813246</v>
      </c>
      <c r="D3" s="6">
        <f>C3/C2</f>
        <v>0.57016833760631136</v>
      </c>
      <c r="F3" t="s">
        <v>57</v>
      </c>
    </row>
    <row r="4" spans="2:8" x14ac:dyDescent="0.25">
      <c r="B4" t="s">
        <v>52</v>
      </c>
      <c r="C4" s="7">
        <v>30013932</v>
      </c>
      <c r="D4" s="6">
        <f>C4/C2</f>
        <v>0.42983166239368858</v>
      </c>
    </row>
    <row r="5" spans="2:8" x14ac:dyDescent="0.25">
      <c r="G5" s="5"/>
    </row>
    <row r="6" spans="2:8" x14ac:dyDescent="0.25">
      <c r="G6" s="5"/>
    </row>
    <row r="7" spans="2:8" x14ac:dyDescent="0.25">
      <c r="B7" t="s">
        <v>16</v>
      </c>
      <c r="C7" s="5">
        <f>VT!C26</f>
        <v>5.2730993928290092E-4</v>
      </c>
    </row>
    <row r="8" spans="2:8" x14ac:dyDescent="0.25">
      <c r="B8" s="2" t="s">
        <v>59</v>
      </c>
      <c r="C8" s="5">
        <f>(D3*VTI!C22)+(D4*VXUS!C26)</f>
        <v>1.6674536306345603E-4</v>
      </c>
      <c r="D8" s="5"/>
      <c r="E8" s="5"/>
      <c r="F8" s="6"/>
    </row>
    <row r="9" spans="2:8" x14ac:dyDescent="0.25">
      <c r="B9" s="2"/>
      <c r="C9" s="5"/>
      <c r="D9" s="5"/>
      <c r="E9" s="5"/>
      <c r="F9" s="6"/>
    </row>
    <row r="11" spans="2:8" x14ac:dyDescent="0.25">
      <c r="B11" s="32" t="s">
        <v>54</v>
      </c>
    </row>
    <row r="12" spans="2:8" x14ac:dyDescent="0.25">
      <c r="B12" s="32" t="s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FDB9-F393-4A65-BDCD-E968CF6BDA63}">
  <dimension ref="B2:L35"/>
  <sheetViews>
    <sheetView workbookViewId="0"/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14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383002890</v>
      </c>
      <c r="D5" s="7">
        <v>400651057</v>
      </c>
      <c r="E5" s="7">
        <v>498451932</v>
      </c>
      <c r="F5" s="17">
        <v>662577171</v>
      </c>
      <c r="G5" s="17">
        <v>672195664</v>
      </c>
      <c r="H5" s="17">
        <v>897623869</v>
      </c>
      <c r="I5" s="17">
        <v>1080712300</v>
      </c>
      <c r="J5" s="1"/>
    </row>
    <row r="6" spans="2:12" x14ac:dyDescent="0.25">
      <c r="B6" t="s">
        <v>22</v>
      </c>
      <c r="D6" s="5">
        <v>5.0000000000000001E-4</v>
      </c>
      <c r="E6" s="5">
        <v>4.0000000000000002E-4</v>
      </c>
      <c r="F6" s="5">
        <v>4.0000000000000002E-4</v>
      </c>
      <c r="G6" s="5">
        <v>2.0000000000000001E-4</v>
      </c>
      <c r="H6" s="5">
        <v>2.9999999999999997E-4</v>
      </c>
      <c r="I6" s="5">
        <v>2.9999999999999997E-4</v>
      </c>
      <c r="J6" s="5">
        <f>AVERAGE(D6:I6)</f>
        <v>3.5E-4</v>
      </c>
    </row>
    <row r="7" spans="2:12" x14ac:dyDescent="0.25">
      <c r="B7" t="s">
        <v>23</v>
      </c>
      <c r="C7" s="7"/>
      <c r="D7" s="16">
        <f t="shared" ref="D7:I7" si="0">(C5+D5)/2</f>
        <v>391826973.5</v>
      </c>
      <c r="E7" s="16">
        <f t="shared" si="0"/>
        <v>449551494.5</v>
      </c>
      <c r="F7" s="16">
        <f t="shared" si="0"/>
        <v>580514551.5</v>
      </c>
      <c r="G7" s="16">
        <f t="shared" si="0"/>
        <v>667386417.5</v>
      </c>
      <c r="H7" s="16">
        <f t="shared" si="0"/>
        <v>784909766.5</v>
      </c>
      <c r="I7" s="16">
        <f t="shared" si="0"/>
        <v>989168084.5</v>
      </c>
      <c r="J7" s="5"/>
      <c r="L7" t="s">
        <v>30</v>
      </c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0</v>
      </c>
      <c r="C10" s="7"/>
      <c r="D10" s="7">
        <v>7909018</v>
      </c>
      <c r="E10" s="7">
        <v>9226677</v>
      </c>
      <c r="F10" s="7">
        <v>11052585</v>
      </c>
      <c r="G10" s="7">
        <v>13933848</v>
      </c>
      <c r="H10" s="7">
        <v>15136266</v>
      </c>
      <c r="I10" s="7">
        <v>15761229</v>
      </c>
      <c r="J10" s="5"/>
    </row>
    <row r="11" spans="2:12" x14ac:dyDescent="0.25">
      <c r="F11" s="14"/>
      <c r="G11" s="14"/>
      <c r="H11" s="14"/>
      <c r="I11" s="14"/>
      <c r="J11" s="5"/>
    </row>
    <row r="12" spans="2:12" x14ac:dyDescent="0.25">
      <c r="B12" t="s">
        <v>3</v>
      </c>
      <c r="C12" s="7"/>
      <c r="D12" s="7">
        <v>95010</v>
      </c>
      <c r="E12" s="7">
        <v>106116</v>
      </c>
      <c r="F12" s="17">
        <v>109770</v>
      </c>
      <c r="G12" s="17">
        <v>126669</v>
      </c>
      <c r="H12" s="17">
        <v>152182</v>
      </c>
      <c r="I12" s="17">
        <v>170440</v>
      </c>
      <c r="J12" s="5"/>
    </row>
    <row r="13" spans="2:12" x14ac:dyDescent="0.25">
      <c r="B13" t="s">
        <v>4</v>
      </c>
      <c r="D13" s="8">
        <f>D12/D7</f>
        <v>2.4247947799846913E-4</v>
      </c>
      <c r="E13" s="8">
        <f t="shared" ref="E13:I13" si="1">E12/E7</f>
        <v>2.3604859798769949E-4</v>
      </c>
      <c r="F13" s="8">
        <f t="shared" si="1"/>
        <v>1.8909086725968144E-4</v>
      </c>
      <c r="G13" s="8">
        <f t="shared" si="1"/>
        <v>1.8979858846168382E-4</v>
      </c>
      <c r="H13" s="8">
        <f t="shared" si="1"/>
        <v>1.9388470687350021E-4</v>
      </c>
      <c r="I13" s="8">
        <f t="shared" si="1"/>
        <v>1.7230640845650939E-4</v>
      </c>
      <c r="J13" s="4">
        <f>AVERAGE(D13:I13)</f>
        <v>2.0393477450625724E-4</v>
      </c>
    </row>
    <row r="14" spans="2:12" x14ac:dyDescent="0.25">
      <c r="F14" s="13"/>
      <c r="G14" s="13"/>
      <c r="H14" s="13"/>
      <c r="I14" s="13"/>
      <c r="J14" s="5"/>
    </row>
    <row r="15" spans="2:12" x14ac:dyDescent="0.25">
      <c r="B15" t="s">
        <v>27</v>
      </c>
      <c r="D15" s="29">
        <v>0.03</v>
      </c>
      <c r="E15" s="29">
        <v>0.04</v>
      </c>
      <c r="F15" s="30">
        <v>0.03</v>
      </c>
      <c r="G15" s="30">
        <v>0.03</v>
      </c>
      <c r="H15" s="30">
        <v>0.04</v>
      </c>
      <c r="I15" s="30">
        <v>0.08</v>
      </c>
      <c r="J15" s="5"/>
    </row>
    <row r="16" spans="2:12" x14ac:dyDescent="0.25">
      <c r="J16" s="15"/>
    </row>
    <row r="17" spans="2:10" x14ac:dyDescent="0.25">
      <c r="B17" t="s">
        <v>25</v>
      </c>
      <c r="C17" s="4">
        <f>J6-J13</f>
        <v>1.4606522549374276E-4</v>
      </c>
      <c r="D17" s="5"/>
      <c r="E17" s="5"/>
      <c r="F17" s="9"/>
      <c r="G17" s="15"/>
      <c r="H17" s="15"/>
      <c r="I17" s="15"/>
      <c r="J17" s="15"/>
    </row>
    <row r="18" spans="2:10" x14ac:dyDescent="0.25">
      <c r="B18" t="s">
        <v>5</v>
      </c>
      <c r="C18" s="4">
        <f>TD!L13/100</f>
        <v>1.1666666666666566E-4</v>
      </c>
      <c r="D18" s="5"/>
      <c r="E18" s="5"/>
    </row>
    <row r="19" spans="2:10" x14ac:dyDescent="0.25">
      <c r="B19" t="s">
        <v>29</v>
      </c>
      <c r="C19" s="4">
        <f>C18-C17</f>
        <v>-2.9398558827077093E-5</v>
      </c>
      <c r="D19" s="5"/>
      <c r="E19" s="5"/>
    </row>
    <row r="21" spans="2:10" x14ac:dyDescent="0.25">
      <c r="B21" t="s">
        <v>31</v>
      </c>
      <c r="C21" s="5">
        <v>2.9999999999999997E-4</v>
      </c>
      <c r="D21" s="12"/>
      <c r="E21" s="12"/>
    </row>
    <row r="22" spans="2:10" x14ac:dyDescent="0.25">
      <c r="B22" s="1" t="s">
        <v>32</v>
      </c>
      <c r="C22" s="12">
        <f>C21-AVERAGE(H13:I13)</f>
        <v>1.1690444233499516E-4</v>
      </c>
    </row>
    <row r="23" spans="2:10" x14ac:dyDescent="0.25">
      <c r="C23" s="5"/>
    </row>
    <row r="29" spans="2:10" x14ac:dyDescent="0.25">
      <c r="B29" s="1" t="s">
        <v>18</v>
      </c>
    </row>
    <row r="30" spans="2:10" x14ac:dyDescent="0.25">
      <c r="B30" s="27" t="s">
        <v>35</v>
      </c>
    </row>
    <row r="31" spans="2:10" x14ac:dyDescent="0.25">
      <c r="B31" t="s">
        <v>36</v>
      </c>
    </row>
    <row r="33" spans="2:3" x14ac:dyDescent="0.25">
      <c r="B33" s="28">
        <v>2015</v>
      </c>
      <c r="C33" s="27" t="s">
        <v>17</v>
      </c>
    </row>
    <row r="34" spans="2:3" x14ac:dyDescent="0.25">
      <c r="B34" s="28">
        <v>2016</v>
      </c>
      <c r="C34" s="27" t="s">
        <v>19</v>
      </c>
    </row>
    <row r="35" spans="2:3" x14ac:dyDescent="0.25">
      <c r="B35" s="28">
        <v>2017</v>
      </c>
      <c r="C35" s="27" t="s">
        <v>20</v>
      </c>
    </row>
  </sheetData>
  <hyperlinks>
    <hyperlink ref="C33" r:id="rId1" xr:uid="{11E84BEA-D4F7-4F16-A95B-839DA251BF20}"/>
    <hyperlink ref="C34" r:id="rId2" xr:uid="{17E1D953-26F1-4456-A454-18F5ADBBD7DE}"/>
    <hyperlink ref="C35" r:id="rId3" xr:uid="{52D5FA74-5D18-4814-8F98-D5F11AFA21AB}"/>
    <hyperlink ref="B30" r:id="rId4" xr:uid="{12AD84B6-A559-40B0-9843-937D6A1724C3}"/>
  </hyperlinks>
  <pageMargins left="0.7" right="0.7" top="0.75" bottom="0.75" header="0.3" footer="0.3"/>
  <pageSetup orientation="portrait" horizontalDpi="0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80A-B9F0-42B2-B14F-324E5B39F7D5}">
  <dimension ref="B2:L41"/>
  <sheetViews>
    <sheetView workbookViewId="0">
      <selection activeCell="C26" sqref="C26"/>
    </sheetView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44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132940991</v>
      </c>
      <c r="D5" s="7">
        <v>186571267</v>
      </c>
      <c r="E5" s="7">
        <v>224342756</v>
      </c>
      <c r="F5" s="17">
        <v>315634959</v>
      </c>
      <c r="G5" s="17">
        <v>336345742</v>
      </c>
      <c r="H5" s="17">
        <v>397179784</v>
      </c>
      <c r="I5" s="17">
        <v>371747336</v>
      </c>
      <c r="J5" s="1"/>
    </row>
    <row r="6" spans="2:12" x14ac:dyDescent="0.25">
      <c r="B6" t="s">
        <v>22</v>
      </c>
      <c r="C6" s="5">
        <v>1.4E-3</v>
      </c>
      <c r="D6" s="5">
        <v>1.2999999999999999E-3</v>
      </c>
      <c r="E6" s="5">
        <v>1.1000000000000001E-3</v>
      </c>
      <c r="F6" s="5">
        <v>1.1000000000000001E-3</v>
      </c>
      <c r="G6" s="5">
        <v>8.9999999999999998E-4</v>
      </c>
      <c r="H6" s="5">
        <v>6.9999999999999999E-4</v>
      </c>
      <c r="I6" s="5">
        <v>8.0000000000000004E-4</v>
      </c>
      <c r="J6" s="5">
        <f>AVERAGE(D6:I6)</f>
        <v>9.8333333333333345E-4</v>
      </c>
    </row>
    <row r="7" spans="2:12" x14ac:dyDescent="0.25">
      <c r="B7" t="s">
        <v>23</v>
      </c>
      <c r="C7" s="7"/>
      <c r="D7" s="16">
        <f t="shared" ref="D7:I7" si="0">(C5+D5)/2</f>
        <v>159756129</v>
      </c>
      <c r="E7" s="16">
        <f t="shared" si="0"/>
        <v>205457011.5</v>
      </c>
      <c r="F7" s="16">
        <f t="shared" si="0"/>
        <v>269988857.5</v>
      </c>
      <c r="G7" s="16">
        <f t="shared" si="0"/>
        <v>325990350.5</v>
      </c>
      <c r="H7" s="16">
        <f t="shared" si="0"/>
        <v>366762763</v>
      </c>
      <c r="I7" s="16">
        <f t="shared" si="0"/>
        <v>384463560</v>
      </c>
      <c r="J7" s="5"/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15</v>
      </c>
      <c r="C10" s="7">
        <v>4011969</v>
      </c>
      <c r="D10" s="7">
        <v>4474041</v>
      </c>
      <c r="E10" s="7">
        <v>6072857</v>
      </c>
      <c r="F10" s="7">
        <v>7589496</v>
      </c>
      <c r="G10" s="7">
        <v>9878587</v>
      </c>
      <c r="H10" s="7">
        <v>11877171</v>
      </c>
      <c r="I10" s="17">
        <v>9927585</v>
      </c>
      <c r="J10" s="5"/>
    </row>
    <row r="11" spans="2:12" x14ac:dyDescent="0.25">
      <c r="B11" t="s">
        <v>34</v>
      </c>
      <c r="C11" s="7">
        <v>468362</v>
      </c>
      <c r="D11" s="7">
        <v>299660</v>
      </c>
      <c r="E11" s="7">
        <v>440080</v>
      </c>
      <c r="F11" s="17">
        <v>623021</v>
      </c>
      <c r="G11" s="17">
        <v>785158</v>
      </c>
      <c r="H11" s="17">
        <v>1126012</v>
      </c>
      <c r="I11">
        <v>1048245</v>
      </c>
      <c r="J11" s="5"/>
    </row>
    <row r="12" spans="2:12" x14ac:dyDescent="0.25">
      <c r="B12" t="s">
        <v>42</v>
      </c>
      <c r="C12" s="14">
        <f t="shared" ref="C12" si="1">C11/(C10+C11)</f>
        <v>0.10453736565445723</v>
      </c>
      <c r="D12" s="14">
        <f t="shared" ref="D12" si="2">D11/(D10+D11)</f>
        <v>6.2773097854264437E-2</v>
      </c>
      <c r="E12" s="14">
        <f t="shared" ref="E12" si="3">E11/(E10+E11)</f>
        <v>6.7570130035036424E-2</v>
      </c>
      <c r="F12" s="14">
        <f t="shared" ref="F12" si="4">F11/(F10+F11)</f>
        <v>7.5862369599965521E-2</v>
      </c>
      <c r="G12" s="14">
        <f t="shared" ref="G12" si="5">G11/(G10+G11)</f>
        <v>7.3628729869290754E-2</v>
      </c>
      <c r="H12" s="14">
        <f t="shared" ref="H12" si="6">H11/(H10+H11)</f>
        <v>8.6595105213854176E-2</v>
      </c>
      <c r="I12" s="14">
        <f t="shared" ref="I12" si="7">I11/(I10+I11)</f>
        <v>9.5504850202672603E-2</v>
      </c>
      <c r="J12" s="5">
        <f>AVERAGE(D12:I12)</f>
        <v>7.6989047129180643E-2</v>
      </c>
    </row>
    <row r="13" spans="2:12" x14ac:dyDescent="0.25">
      <c r="B13" t="s">
        <v>43</v>
      </c>
      <c r="C13" s="14"/>
      <c r="D13" s="14">
        <f>D11/D7</f>
        <v>1.8757339820120453E-3</v>
      </c>
      <c r="E13" s="14">
        <f t="shared" ref="E13:I13" si="8">E11/E7</f>
        <v>2.141956591245366E-3</v>
      </c>
      <c r="F13" s="14">
        <f t="shared" si="8"/>
        <v>2.3075804156102997E-3</v>
      </c>
      <c r="G13" s="14">
        <f t="shared" si="8"/>
        <v>2.4085314144904422E-3</v>
      </c>
      <c r="H13" s="14">
        <f t="shared" si="8"/>
        <v>3.0701371938350241E-3</v>
      </c>
      <c r="I13" s="14">
        <f t="shared" si="8"/>
        <v>2.7265132747561305E-3</v>
      </c>
      <c r="J13" s="5">
        <f>AVERAGE(D13:I13)</f>
        <v>2.4217421453248847E-3</v>
      </c>
    </row>
    <row r="14" spans="2:12" x14ac:dyDescent="0.25">
      <c r="D14" s="14"/>
      <c r="E14" s="14"/>
      <c r="F14" s="14"/>
      <c r="G14" s="14"/>
      <c r="H14" s="14"/>
      <c r="I14" s="14"/>
      <c r="J14" s="5"/>
    </row>
    <row r="15" spans="2:12" x14ac:dyDescent="0.25">
      <c r="F15" s="14"/>
      <c r="G15" s="14"/>
      <c r="H15" s="14"/>
      <c r="I15" s="14"/>
      <c r="J15" s="5"/>
    </row>
    <row r="16" spans="2:12" x14ac:dyDescent="0.25">
      <c r="B16" t="s">
        <v>3</v>
      </c>
      <c r="C16" s="7"/>
      <c r="D16" s="7">
        <v>144109</v>
      </c>
      <c r="E16" s="7">
        <v>227362</v>
      </c>
      <c r="F16" s="17">
        <v>202547</v>
      </c>
      <c r="G16" s="17">
        <v>227820</v>
      </c>
      <c r="H16" s="17">
        <v>230079</v>
      </c>
      <c r="I16" s="17">
        <v>194907</v>
      </c>
      <c r="J16" s="5"/>
    </row>
    <row r="17" spans="2:10" x14ac:dyDescent="0.25">
      <c r="B17" t="s">
        <v>4</v>
      </c>
      <c r="D17" s="8">
        <f>D16/D7</f>
        <v>9.0205615835871941E-4</v>
      </c>
      <c r="E17" s="8">
        <f t="shared" ref="E17:I17" si="9">E16/E7</f>
        <v>1.1066159209660266E-3</v>
      </c>
      <c r="F17" s="8">
        <f t="shared" si="9"/>
        <v>7.5020503392440928E-4</v>
      </c>
      <c r="G17" s="8">
        <f t="shared" si="9"/>
        <v>6.9885504172308318E-4</v>
      </c>
      <c r="H17" s="8">
        <f t="shared" si="9"/>
        <v>6.2732377223366053E-4</v>
      </c>
      <c r="I17" s="8">
        <f t="shared" si="9"/>
        <v>5.0695831875457846E-4</v>
      </c>
      <c r="J17" s="4">
        <f>AVERAGE(D17:I17)</f>
        <v>7.6533570766007953E-4</v>
      </c>
    </row>
    <row r="18" spans="2:10" x14ac:dyDescent="0.25">
      <c r="F18" s="13"/>
      <c r="G18" s="13"/>
      <c r="H18" s="13"/>
      <c r="I18" s="13"/>
      <c r="J18" s="5"/>
    </row>
    <row r="19" spans="2:10" x14ac:dyDescent="0.25">
      <c r="B19" t="s">
        <v>27</v>
      </c>
      <c r="D19" s="29">
        <v>0.03</v>
      </c>
      <c r="E19" s="29">
        <v>0.03</v>
      </c>
      <c r="F19" s="29">
        <v>0.03</v>
      </c>
      <c r="G19" s="29">
        <v>0.03</v>
      </c>
      <c r="H19" s="30">
        <v>0.04</v>
      </c>
      <c r="I19" s="30">
        <v>7.0000000000000007E-2</v>
      </c>
      <c r="J19" s="5"/>
    </row>
    <row r="20" spans="2:10" x14ac:dyDescent="0.25">
      <c r="J20" s="15"/>
    </row>
    <row r="21" spans="2:10" x14ac:dyDescent="0.25">
      <c r="B21" t="s">
        <v>25</v>
      </c>
      <c r="C21" s="4">
        <f>J6-J17+J13</f>
        <v>2.6397397709981385E-3</v>
      </c>
      <c r="D21" s="5"/>
      <c r="E21" s="5"/>
      <c r="F21" s="9"/>
      <c r="G21" s="15"/>
      <c r="H21" s="15"/>
      <c r="I21" s="15"/>
      <c r="J21" s="15"/>
    </row>
    <row r="22" spans="2:10" x14ac:dyDescent="0.25">
      <c r="B22" t="s">
        <v>5</v>
      </c>
      <c r="C22" s="4">
        <f>TD!L8/100</f>
        <v>2.7666666666666699E-3</v>
      </c>
      <c r="D22" s="5"/>
      <c r="E22" s="5"/>
    </row>
    <row r="23" spans="2:10" x14ac:dyDescent="0.25">
      <c r="B23" t="s">
        <v>29</v>
      </c>
      <c r="C23" s="4">
        <f>C22-C21</f>
        <v>1.2692689566853139E-4</v>
      </c>
      <c r="D23" s="5"/>
      <c r="E23" s="5"/>
    </row>
    <row r="25" spans="2:10" x14ac:dyDescent="0.25">
      <c r="B25" t="s">
        <v>31</v>
      </c>
      <c r="C25" s="5">
        <v>8.0000000000000004E-4</v>
      </c>
      <c r="D25" s="12"/>
      <c r="E25" s="12"/>
    </row>
    <row r="26" spans="2:10" x14ac:dyDescent="0.25">
      <c r="B26" s="1" t="s">
        <v>58</v>
      </c>
      <c r="C26" s="12">
        <f>C25-AVERAGE(H17:I17)</f>
        <v>2.3285895450588054E-4</v>
      </c>
    </row>
    <row r="27" spans="2:10" x14ac:dyDescent="0.25">
      <c r="C27" s="5"/>
    </row>
    <row r="29" spans="2:10" x14ac:dyDescent="0.25">
      <c r="B29" s="1" t="s">
        <v>18</v>
      </c>
    </row>
    <row r="30" spans="2:10" x14ac:dyDescent="0.25">
      <c r="B30" s="31" t="s">
        <v>45</v>
      </c>
      <c r="C30" s="27"/>
    </row>
    <row r="31" spans="2:10" x14ac:dyDescent="0.25">
      <c r="B31" s="28"/>
      <c r="C31" s="27"/>
    </row>
    <row r="32" spans="2:10" x14ac:dyDescent="0.25">
      <c r="B32" s="28">
        <v>2014</v>
      </c>
      <c r="C32" s="27" t="s">
        <v>49</v>
      </c>
    </row>
    <row r="33" spans="2:3" x14ac:dyDescent="0.25">
      <c r="B33" s="28">
        <v>2015</v>
      </c>
      <c r="C33" s="27" t="s">
        <v>48</v>
      </c>
    </row>
    <row r="34" spans="2:3" x14ac:dyDescent="0.25">
      <c r="B34" s="28">
        <v>2016</v>
      </c>
      <c r="C34" s="27" t="s">
        <v>47</v>
      </c>
    </row>
    <row r="35" spans="2:3" x14ac:dyDescent="0.25">
      <c r="B35" s="28">
        <v>2017</v>
      </c>
      <c r="C35" s="27" t="s">
        <v>46</v>
      </c>
    </row>
    <row r="41" spans="2:3" x14ac:dyDescent="0.25">
      <c r="C41" s="3"/>
    </row>
  </sheetData>
  <hyperlinks>
    <hyperlink ref="B30" r:id="rId1" xr:uid="{ED76CB1B-5562-44A9-A5BD-1AA7E8C157A5}"/>
    <hyperlink ref="C35" r:id="rId2" xr:uid="{2F1603F0-01DB-4EF2-82EB-9AAC67F766FE}"/>
    <hyperlink ref="C34" r:id="rId3" xr:uid="{90F2F803-B42B-4628-A6A1-EA56F9FBB509}"/>
    <hyperlink ref="C33" r:id="rId4" xr:uid="{8EC1F22E-B99A-4367-BC38-95D33EA7B7E9}"/>
    <hyperlink ref="C32" r:id="rId5" xr:uid="{7690CD5B-2D8E-4845-930B-A2BE3ABC5BC1}"/>
  </hyperlinks>
  <pageMargins left="0.7" right="0.7" top="0.75" bottom="0.75" header="0.3" footer="0.3"/>
  <pageSetup orientation="portrait" horizontalDpi="0" verticalDpi="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67C86-3C15-44BC-82E9-B79CA13DEE16}">
  <dimension ref="B2:L34"/>
  <sheetViews>
    <sheetView tabSelected="1" zoomScaleNormal="100" workbookViewId="0">
      <selection activeCell="B27" sqref="B27"/>
    </sheetView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33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5840456</v>
      </c>
      <c r="D5" s="7">
        <v>7797037</v>
      </c>
      <c r="E5" s="7">
        <v>8807937</v>
      </c>
      <c r="F5" s="17">
        <v>13806065</v>
      </c>
      <c r="G5" s="17">
        <v>15623716</v>
      </c>
      <c r="H5" s="17">
        <v>17229526</v>
      </c>
      <c r="I5" s="17">
        <v>20018684</v>
      </c>
      <c r="J5" s="1"/>
    </row>
    <row r="6" spans="2:12" x14ac:dyDescent="0.25">
      <c r="B6" t="s">
        <v>22</v>
      </c>
      <c r="D6" s="5">
        <v>1.4E-3</v>
      </c>
      <c r="E6" s="5">
        <v>1E-3</v>
      </c>
      <c r="F6" s="5">
        <v>1E-3</v>
      </c>
      <c r="G6" s="5">
        <v>8.9999999999999998E-4</v>
      </c>
      <c r="H6" s="5">
        <v>6.9999999999999999E-4</v>
      </c>
      <c r="I6" s="5">
        <v>8.0000000000000004E-4</v>
      </c>
      <c r="J6" s="5">
        <f>AVERAGE(D6:I6)</f>
        <v>9.6666666666666678E-4</v>
      </c>
    </row>
    <row r="7" spans="2:12" x14ac:dyDescent="0.25">
      <c r="B7" t="s">
        <v>23</v>
      </c>
      <c r="C7" s="7"/>
      <c r="D7" s="16">
        <f t="shared" ref="D7:I7" si="0">(C5+D5)/2</f>
        <v>6818746.5</v>
      </c>
      <c r="E7" s="16">
        <f t="shared" si="0"/>
        <v>8302487</v>
      </c>
      <c r="F7" s="16">
        <f t="shared" si="0"/>
        <v>11307001</v>
      </c>
      <c r="G7" s="16">
        <f t="shared" si="0"/>
        <v>14714890.5</v>
      </c>
      <c r="H7" s="16">
        <f t="shared" si="0"/>
        <v>16426621</v>
      </c>
      <c r="I7" s="16">
        <f t="shared" si="0"/>
        <v>18624105</v>
      </c>
      <c r="J7" s="5"/>
      <c r="L7" t="s">
        <v>30</v>
      </c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15</v>
      </c>
      <c r="C10" s="7">
        <v>132534</v>
      </c>
      <c r="D10" s="7">
        <v>172173</v>
      </c>
      <c r="E10" s="7">
        <v>213412</v>
      </c>
      <c r="F10" s="7">
        <v>262751</v>
      </c>
      <c r="G10" s="7">
        <v>379901</v>
      </c>
      <c r="H10" s="7">
        <v>431106</v>
      </c>
      <c r="I10" s="7">
        <v>393006</v>
      </c>
      <c r="J10" s="5"/>
    </row>
    <row r="11" spans="2:12" x14ac:dyDescent="0.25">
      <c r="B11" t="s">
        <v>34</v>
      </c>
      <c r="C11" s="7">
        <v>4315</v>
      </c>
      <c r="D11" s="7">
        <v>6017</v>
      </c>
      <c r="E11" s="7">
        <v>8364</v>
      </c>
      <c r="F11" s="17">
        <v>12102</v>
      </c>
      <c r="G11" s="17">
        <v>22221</v>
      </c>
      <c r="H11" s="17">
        <v>24279</v>
      </c>
      <c r="I11" s="17">
        <v>21529</v>
      </c>
      <c r="J11" s="5"/>
    </row>
    <row r="12" spans="2:12" x14ac:dyDescent="0.25">
      <c r="B12" t="s">
        <v>42</v>
      </c>
      <c r="C12" s="14">
        <f t="shared" ref="C12" si="1">C11/(C10+C11)</f>
        <v>3.1531103625163502E-2</v>
      </c>
      <c r="D12" s="14">
        <f t="shared" ref="D12" si="2">D11/(D10+D11)</f>
        <v>3.3767327010494418E-2</v>
      </c>
      <c r="E12" s="14">
        <f t="shared" ref="E12" si="3">E11/(E10+E11)</f>
        <v>3.7713729168169688E-2</v>
      </c>
      <c r="F12" s="14">
        <f t="shared" ref="F12" si="4">F11/(F10+F11)</f>
        <v>4.4030809196188507E-2</v>
      </c>
      <c r="G12" s="14">
        <f t="shared" ref="G12" si="5">G11/(G10+G11)</f>
        <v>5.5259349152744691E-2</v>
      </c>
      <c r="H12" s="14">
        <f t="shared" ref="H12" si="6">H11/(H10+H11)</f>
        <v>5.3315326591784971E-2</v>
      </c>
      <c r="I12" s="14">
        <f t="shared" ref="I12" si="7">I11/(I10+I11)</f>
        <v>5.1935300999915571E-2</v>
      </c>
      <c r="J12" s="5">
        <f>AVERAGE(D12:I12)</f>
        <v>4.6003640353216309E-2</v>
      </c>
    </row>
    <row r="13" spans="2:12" x14ac:dyDescent="0.25">
      <c r="B13" t="s">
        <v>43</v>
      </c>
      <c r="D13" s="14">
        <f>D11/D7</f>
        <v>8.8242025128812168E-4</v>
      </c>
      <c r="E13" s="14">
        <f t="shared" ref="E13:I13" si="8">E11/E7</f>
        <v>1.0074089848017829E-3</v>
      </c>
      <c r="F13" s="14">
        <f t="shared" si="8"/>
        <v>1.0703103325099201E-3</v>
      </c>
      <c r="G13" s="14">
        <f t="shared" si="8"/>
        <v>1.510102980378957E-3</v>
      </c>
      <c r="H13" s="14">
        <f t="shared" si="8"/>
        <v>1.4780276479258881E-3</v>
      </c>
      <c r="I13" s="14">
        <f t="shared" si="8"/>
        <v>1.1559750119535946E-3</v>
      </c>
      <c r="J13" s="5">
        <f>AVERAGE(D13:I13)</f>
        <v>1.1840408681430441E-3</v>
      </c>
    </row>
    <row r="14" spans="2:12" x14ac:dyDescent="0.25">
      <c r="C14" s="3">
        <f>C11/C10</f>
        <v>3.2557683311452153E-2</v>
      </c>
      <c r="D14" s="14"/>
      <c r="E14" s="14"/>
      <c r="F14" s="14"/>
      <c r="G14" s="14"/>
      <c r="H14" s="14"/>
      <c r="I14" s="14"/>
      <c r="J14" s="5"/>
    </row>
    <row r="15" spans="2:12" x14ac:dyDescent="0.25">
      <c r="F15" s="14"/>
      <c r="G15" s="14"/>
      <c r="H15" s="14"/>
      <c r="I15" s="14"/>
      <c r="J15" s="5"/>
    </row>
    <row r="16" spans="2:12" x14ac:dyDescent="0.25">
      <c r="B16" t="s">
        <v>3</v>
      </c>
      <c r="C16" s="7"/>
      <c r="D16" s="7">
        <v>2938</v>
      </c>
      <c r="E16" s="7">
        <v>4632</v>
      </c>
      <c r="F16" s="17">
        <v>3961</v>
      </c>
      <c r="G16" s="17">
        <v>5105</v>
      </c>
      <c r="H16" s="17">
        <v>5010</v>
      </c>
      <c r="I16" s="17">
        <v>4477</v>
      </c>
      <c r="J16" s="5"/>
    </row>
    <row r="17" spans="2:10" x14ac:dyDescent="0.25">
      <c r="B17" t="s">
        <v>4</v>
      </c>
      <c r="D17" s="8">
        <f>D16/D7</f>
        <v>4.3087098193194306E-4</v>
      </c>
      <c r="E17" s="8">
        <f t="shared" ref="E17:I17" si="9">E16/E7</f>
        <v>5.5790511927329722E-4</v>
      </c>
      <c r="F17" s="8">
        <f t="shared" si="9"/>
        <v>3.5031393381852537E-4</v>
      </c>
      <c r="G17" s="8">
        <f t="shared" si="9"/>
        <v>3.4692748817940577E-4</v>
      </c>
      <c r="H17" s="8">
        <f t="shared" si="9"/>
        <v>3.0499273100657767E-4</v>
      </c>
      <c r="I17" s="8">
        <f t="shared" si="9"/>
        <v>2.4038739042762055E-4</v>
      </c>
      <c r="J17" s="4">
        <f>AVERAGE(D17:I17)</f>
        <v>3.7189960743956167E-4</v>
      </c>
    </row>
    <row r="18" spans="2:10" x14ac:dyDescent="0.25">
      <c r="F18" s="13"/>
      <c r="G18" s="13"/>
      <c r="H18" s="13"/>
      <c r="I18" s="13"/>
      <c r="J18" s="5"/>
    </row>
    <row r="19" spans="2:10" x14ac:dyDescent="0.25">
      <c r="B19" t="s">
        <v>27</v>
      </c>
      <c r="D19" s="29">
        <v>7.0000000000000007E-2</v>
      </c>
      <c r="E19" s="29">
        <v>0.15</v>
      </c>
      <c r="F19" s="30">
        <v>0.1</v>
      </c>
      <c r="G19" s="30">
        <v>0.09</v>
      </c>
      <c r="H19" s="30">
        <v>7.0000000000000007E-2</v>
      </c>
      <c r="I19" s="30">
        <v>0.06</v>
      </c>
      <c r="J19" s="5"/>
    </row>
    <row r="20" spans="2:10" x14ac:dyDescent="0.25">
      <c r="J20" s="15"/>
    </row>
    <row r="21" spans="2:10" x14ac:dyDescent="0.25">
      <c r="B21" t="s">
        <v>25</v>
      </c>
      <c r="C21" s="4">
        <f>J6-J17+J13</f>
        <v>1.7788079273701493E-3</v>
      </c>
      <c r="D21" s="5"/>
      <c r="E21" s="5"/>
      <c r="F21" s="9"/>
      <c r="G21" s="15"/>
      <c r="H21" s="15"/>
      <c r="I21" s="15"/>
      <c r="J21" s="15"/>
    </row>
    <row r="22" spans="2:10" x14ac:dyDescent="0.25">
      <c r="B22" t="s">
        <v>5</v>
      </c>
      <c r="C22" s="4">
        <f>TD!L4/100</f>
        <v>1.7500000000000016E-3</v>
      </c>
      <c r="D22" s="5"/>
      <c r="E22" s="5"/>
    </row>
    <row r="23" spans="2:10" x14ac:dyDescent="0.25">
      <c r="B23" t="s">
        <v>29</v>
      </c>
      <c r="C23" s="4">
        <f>C22-C21</f>
        <v>-2.8807927370147739E-5</v>
      </c>
      <c r="D23" s="5"/>
      <c r="E23" s="5"/>
    </row>
    <row r="25" spans="2:10" x14ac:dyDescent="0.25">
      <c r="B25" t="s">
        <v>31</v>
      </c>
      <c r="C25" s="5">
        <v>8.0000000000000004E-4</v>
      </c>
      <c r="D25" s="12"/>
      <c r="E25" s="12"/>
    </row>
    <row r="26" spans="2:10" x14ac:dyDescent="0.25">
      <c r="B26" s="1" t="s">
        <v>58</v>
      </c>
      <c r="C26" s="9">
        <f>C25-AVERAGE(H17:I17)</f>
        <v>5.2730993928290092E-4</v>
      </c>
    </row>
    <row r="27" spans="2:10" x14ac:dyDescent="0.25">
      <c r="B27" s="2"/>
      <c r="C27" s="9"/>
    </row>
    <row r="28" spans="2:10" x14ac:dyDescent="0.25">
      <c r="B28" s="1" t="s">
        <v>18</v>
      </c>
    </row>
    <row r="29" spans="2:10" x14ac:dyDescent="0.25">
      <c r="B29" s="31" t="s">
        <v>37</v>
      </c>
      <c r="C29" s="27"/>
    </row>
    <row r="30" spans="2:10" x14ac:dyDescent="0.25">
      <c r="B30" s="28"/>
      <c r="C30" s="27"/>
    </row>
    <row r="31" spans="2:10" x14ac:dyDescent="0.25">
      <c r="B31" s="28">
        <v>2015</v>
      </c>
      <c r="C31" s="27" t="s">
        <v>41</v>
      </c>
    </row>
    <row r="32" spans="2:10" x14ac:dyDescent="0.25">
      <c r="B32" s="28">
        <v>2016</v>
      </c>
      <c r="C32" s="27" t="s">
        <v>40</v>
      </c>
    </row>
    <row r="33" spans="2:3" x14ac:dyDescent="0.25">
      <c r="B33" s="28">
        <v>2017</v>
      </c>
      <c r="C33" s="27" t="s">
        <v>39</v>
      </c>
    </row>
    <row r="34" spans="2:3" x14ac:dyDescent="0.25">
      <c r="B34" s="28">
        <v>2018</v>
      </c>
      <c r="C34" s="27" t="s">
        <v>38</v>
      </c>
    </row>
  </sheetData>
  <hyperlinks>
    <hyperlink ref="B29" r:id="rId1" xr:uid="{9C2AA7DE-BCB5-4672-8248-8AFAD78158AD}"/>
    <hyperlink ref="C34" r:id="rId2" xr:uid="{81AD15FB-87DD-48E3-8F0B-04F68A25B731}"/>
    <hyperlink ref="C33" r:id="rId3" xr:uid="{D6D0E2D6-6891-4E6E-B08B-755D48CBD911}"/>
    <hyperlink ref="C32" r:id="rId4" xr:uid="{B6403D6C-52D4-4870-B5B3-9878E1B0ACEB}"/>
    <hyperlink ref="C31" r:id="rId5" xr:uid="{825F85A2-F85B-438D-9D46-2191AC59C247}"/>
  </hyperlinks>
  <pageMargins left="0.7" right="0.7" top="0.75" bottom="0.75" header="0.3" footer="0.3"/>
  <pageSetup orientation="portrait" horizontalDpi="0" verticalDpi="0" r:id="rId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1D4-8CAB-4791-86A4-56A1D92A09CA}">
  <dimension ref="A1:P13"/>
  <sheetViews>
    <sheetView zoomScaleNormal="100" workbookViewId="0"/>
  </sheetViews>
  <sheetFormatPr defaultRowHeight="15" x14ac:dyDescent="0.25"/>
  <cols>
    <col min="1" max="1" width="44.140625" bestFit="1" customWidth="1"/>
    <col min="2" max="2" width="13" customWidth="1"/>
  </cols>
  <sheetData>
    <row r="1" spans="1:16" x14ac:dyDescent="0.25">
      <c r="A1" s="20"/>
      <c r="B1" s="22">
        <v>2012</v>
      </c>
      <c r="C1" s="22">
        <v>2013</v>
      </c>
      <c r="D1" s="22">
        <v>2014</v>
      </c>
      <c r="E1" s="22">
        <v>2015</v>
      </c>
      <c r="F1" s="22">
        <v>2016</v>
      </c>
      <c r="G1" s="22">
        <v>2017</v>
      </c>
      <c r="H1" s="22">
        <v>2018</v>
      </c>
      <c r="I1" s="22">
        <v>2019</v>
      </c>
      <c r="J1" s="22">
        <v>2020</v>
      </c>
      <c r="K1" s="20"/>
      <c r="L1" s="18" t="s">
        <v>2</v>
      </c>
      <c r="M1" s="18" t="s">
        <v>7</v>
      </c>
      <c r="N1" s="20"/>
      <c r="O1" s="20"/>
      <c r="P1" s="20"/>
    </row>
    <row r="2" spans="1:16" x14ac:dyDescent="0.25">
      <c r="A2" s="18" t="s">
        <v>1</v>
      </c>
      <c r="B2" s="23">
        <v>17.329999999999998</v>
      </c>
      <c r="C2" s="23">
        <v>22.98</v>
      </c>
      <c r="D2" s="23">
        <v>3.97</v>
      </c>
      <c r="E2" s="23">
        <v>-1.88</v>
      </c>
      <c r="F2" s="23">
        <v>8.77</v>
      </c>
      <c r="G2" s="23">
        <v>24.19</v>
      </c>
      <c r="H2" s="23">
        <v>-9.67</v>
      </c>
      <c r="I2" s="23">
        <v>26.8</v>
      </c>
      <c r="J2" s="23">
        <v>16.739999999999998</v>
      </c>
      <c r="K2" s="20"/>
      <c r="L2" s="20"/>
      <c r="M2" s="20"/>
      <c r="N2" s="20"/>
      <c r="O2" s="20"/>
      <c r="P2" s="20"/>
    </row>
    <row r="3" spans="1:16" x14ac:dyDescent="0.25">
      <c r="A3" s="18" t="s">
        <v>8</v>
      </c>
      <c r="B3" s="20">
        <v>17.2</v>
      </c>
      <c r="C3" s="20">
        <v>23.9</v>
      </c>
      <c r="D3" s="20">
        <v>4.5</v>
      </c>
      <c r="E3" s="20">
        <v>-1.7</v>
      </c>
      <c r="F3" s="20">
        <v>9</v>
      </c>
      <c r="G3" s="20">
        <v>24.4</v>
      </c>
      <c r="H3" s="20">
        <v>-9.6</v>
      </c>
      <c r="I3" s="20">
        <v>27.1</v>
      </c>
      <c r="J3" s="20">
        <v>16.8</v>
      </c>
      <c r="K3" s="20"/>
      <c r="L3" s="20"/>
      <c r="M3" s="20"/>
      <c r="N3" s="20"/>
      <c r="O3" s="20"/>
      <c r="P3" s="20"/>
    </row>
    <row r="4" spans="1:16" x14ac:dyDescent="0.25">
      <c r="A4" s="18" t="s">
        <v>6</v>
      </c>
      <c r="B4" s="24">
        <f t="shared" ref="B4:J4" si="0">B3-B2</f>
        <v>-0.12999999999999901</v>
      </c>
      <c r="C4" s="24">
        <f t="shared" si="0"/>
        <v>0.91999999999999815</v>
      </c>
      <c r="D4" s="24">
        <f t="shared" si="0"/>
        <v>0.5299999999999998</v>
      </c>
      <c r="E4" s="24">
        <f t="shared" si="0"/>
        <v>0.17999999999999994</v>
      </c>
      <c r="F4" s="24">
        <f t="shared" si="0"/>
        <v>0.23000000000000043</v>
      </c>
      <c r="G4" s="24">
        <f t="shared" si="0"/>
        <v>0.2099999999999973</v>
      </c>
      <c r="H4" s="24">
        <f t="shared" si="0"/>
        <v>7.0000000000000284E-2</v>
      </c>
      <c r="I4" s="24">
        <f t="shared" si="0"/>
        <v>0.30000000000000071</v>
      </c>
      <c r="J4" s="24">
        <f t="shared" si="0"/>
        <v>6.0000000000002274E-2</v>
      </c>
      <c r="K4" s="20"/>
      <c r="L4" s="25">
        <f>AVERAGE(E4:J4)</f>
        <v>0.17500000000000016</v>
      </c>
      <c r="M4" s="20"/>
      <c r="N4" s="20" t="s">
        <v>24</v>
      </c>
      <c r="O4" s="20"/>
      <c r="P4" s="20"/>
    </row>
    <row r="5" spans="1:16" x14ac:dyDescent="0.25">
      <c r="A5" s="18"/>
      <c r="B5" s="24"/>
      <c r="C5" s="24"/>
      <c r="D5" s="24"/>
      <c r="E5" s="24"/>
      <c r="F5" s="24"/>
      <c r="G5" s="24"/>
      <c r="H5" s="24"/>
      <c r="I5" s="24"/>
      <c r="J5" s="24"/>
      <c r="K5" s="20"/>
      <c r="L5" s="20"/>
      <c r="M5" s="20"/>
      <c r="N5" s="20"/>
      <c r="O5" s="20"/>
      <c r="P5" s="20"/>
    </row>
    <row r="6" spans="1:16" x14ac:dyDescent="0.25">
      <c r="A6" s="18" t="s">
        <v>9</v>
      </c>
      <c r="B6" s="26">
        <v>18.22</v>
      </c>
      <c r="C6" s="26">
        <v>15.16</v>
      </c>
      <c r="D6" s="26">
        <v>-4.17</v>
      </c>
      <c r="E6" s="26">
        <v>-4.28</v>
      </c>
      <c r="F6" s="26">
        <v>4.72</v>
      </c>
      <c r="G6" s="26">
        <v>27.52</v>
      </c>
      <c r="H6" s="26">
        <v>-14.42</v>
      </c>
      <c r="I6" s="26">
        <v>21.58</v>
      </c>
      <c r="J6" s="26">
        <v>11.32</v>
      </c>
      <c r="K6" s="20"/>
      <c r="L6" s="20"/>
      <c r="M6" s="20"/>
      <c r="N6" s="20"/>
      <c r="O6" s="20"/>
      <c r="P6" s="20"/>
    </row>
    <row r="7" spans="1:16" x14ac:dyDescent="0.25">
      <c r="A7" s="18" t="s">
        <v>10</v>
      </c>
      <c r="B7" s="21">
        <v>17.899999999999999</v>
      </c>
      <c r="C7" s="21">
        <v>15.9</v>
      </c>
      <c r="D7" s="21">
        <v>-3.1</v>
      </c>
      <c r="E7" s="21">
        <v>-4</v>
      </c>
      <c r="F7" s="21">
        <v>5</v>
      </c>
      <c r="G7" s="21">
        <v>27.8</v>
      </c>
      <c r="H7" s="21">
        <v>-14.4</v>
      </c>
      <c r="I7" s="21">
        <v>22.2</v>
      </c>
      <c r="J7" s="21">
        <v>11.5</v>
      </c>
      <c r="K7" s="20"/>
      <c r="L7" s="20"/>
      <c r="M7" s="20"/>
      <c r="N7" s="20"/>
      <c r="O7" s="20"/>
      <c r="P7" s="20"/>
    </row>
    <row r="8" spans="1:16" x14ac:dyDescent="0.25">
      <c r="A8" s="18" t="s">
        <v>6</v>
      </c>
      <c r="B8" s="20">
        <f>B7-B6</f>
        <v>-0.32000000000000028</v>
      </c>
      <c r="C8" s="20">
        <f t="shared" ref="C8:J8" si="1">C7-C6</f>
        <v>0.74000000000000021</v>
      </c>
      <c r="D8" s="20">
        <f t="shared" si="1"/>
        <v>1.0699999999999998</v>
      </c>
      <c r="E8" s="20">
        <f t="shared" si="1"/>
        <v>0.28000000000000025</v>
      </c>
      <c r="F8" s="20">
        <f t="shared" si="1"/>
        <v>0.28000000000000025</v>
      </c>
      <c r="G8" s="20">
        <f t="shared" si="1"/>
        <v>0.28000000000000114</v>
      </c>
      <c r="H8" s="20">
        <f t="shared" si="1"/>
        <v>1.9999999999999574E-2</v>
      </c>
      <c r="I8" s="20">
        <f t="shared" si="1"/>
        <v>0.62000000000000099</v>
      </c>
      <c r="J8" s="20">
        <f t="shared" si="1"/>
        <v>0.17999999999999972</v>
      </c>
      <c r="K8" s="20"/>
      <c r="L8" s="25">
        <f>AVERAGE(E8:J8)</f>
        <v>0.276666666666667</v>
      </c>
      <c r="M8" s="20"/>
      <c r="N8" s="20" t="s">
        <v>24</v>
      </c>
      <c r="O8" s="20"/>
      <c r="P8" s="20"/>
    </row>
    <row r="9" spans="1:16" x14ac:dyDescent="0.25">
      <c r="A9" s="18"/>
      <c r="B9" s="24"/>
      <c r="C9" s="24"/>
      <c r="D9" s="24"/>
      <c r="E9" s="24"/>
      <c r="F9" s="24"/>
      <c r="G9" s="24"/>
      <c r="H9" s="24"/>
      <c r="I9" s="24"/>
      <c r="J9" s="24"/>
      <c r="K9" s="20"/>
      <c r="L9" s="20"/>
      <c r="M9" s="20"/>
      <c r="N9" s="20"/>
      <c r="O9" s="20"/>
      <c r="P9" s="20"/>
    </row>
    <row r="10" spans="1:16" x14ac:dyDescent="0.25">
      <c r="A10" s="18" t="s">
        <v>11</v>
      </c>
      <c r="B10" s="21">
        <v>16.41</v>
      </c>
      <c r="C10" s="21">
        <v>33.51</v>
      </c>
      <c r="D10" s="21">
        <v>12.56</v>
      </c>
      <c r="E10" s="21">
        <v>0.4</v>
      </c>
      <c r="F10" s="21">
        <v>12.68</v>
      </c>
      <c r="G10" s="21">
        <v>21.16</v>
      </c>
      <c r="H10" s="21">
        <v>-5.13</v>
      </c>
      <c r="I10" s="21">
        <v>30.8</v>
      </c>
      <c r="J10" s="21">
        <v>20.95</v>
      </c>
      <c r="K10" s="20"/>
      <c r="L10" s="20"/>
      <c r="M10" s="20"/>
      <c r="N10" s="20"/>
      <c r="O10" s="20"/>
      <c r="P10" s="20"/>
    </row>
    <row r="11" spans="1:16" x14ac:dyDescent="0.25">
      <c r="A11" s="18" t="s">
        <v>13</v>
      </c>
      <c r="B11" s="21">
        <v>16.440000000000001</v>
      </c>
      <c r="C11" s="21">
        <v>33.51</v>
      </c>
      <c r="D11" s="21">
        <v>12.58</v>
      </c>
      <c r="E11" s="21">
        <v>0.4</v>
      </c>
      <c r="F11" s="21">
        <v>12.68</v>
      </c>
      <c r="G11" s="21">
        <v>21.19</v>
      </c>
      <c r="H11" s="21">
        <v>-5.17</v>
      </c>
      <c r="I11" s="21">
        <v>30.84</v>
      </c>
      <c r="J11" s="21">
        <v>20.99</v>
      </c>
      <c r="K11" s="20"/>
      <c r="L11" s="20"/>
      <c r="M11" s="20"/>
      <c r="N11" s="20"/>
      <c r="O11" s="20"/>
      <c r="P11" s="20"/>
    </row>
    <row r="12" spans="1:16" x14ac:dyDescent="0.25">
      <c r="A12" s="18" t="s">
        <v>12</v>
      </c>
      <c r="B12" s="19">
        <v>16.399999999999999</v>
      </c>
      <c r="C12" s="19">
        <v>33.4</v>
      </c>
      <c r="D12" s="19">
        <v>12.5</v>
      </c>
      <c r="E12" s="19">
        <v>0.5</v>
      </c>
      <c r="F12" s="19">
        <v>12.5</v>
      </c>
      <c r="G12" s="19">
        <v>21.5</v>
      </c>
      <c r="H12" s="19">
        <v>-5.2</v>
      </c>
      <c r="I12" s="19">
        <v>31.3</v>
      </c>
      <c r="J12" s="19">
        <v>21.1</v>
      </c>
      <c r="K12" s="20"/>
      <c r="L12" s="20"/>
      <c r="M12" s="20"/>
      <c r="N12" s="20"/>
      <c r="O12" s="20"/>
      <c r="P12" s="20"/>
    </row>
    <row r="13" spans="1:16" x14ac:dyDescent="0.25">
      <c r="A13" s="18" t="s">
        <v>6</v>
      </c>
      <c r="B13" s="20">
        <f t="shared" ref="B13:J13" si="2">B11-B10</f>
        <v>3.0000000000001137E-2</v>
      </c>
      <c r="C13" s="20">
        <f t="shared" si="2"/>
        <v>0</v>
      </c>
      <c r="D13" s="20">
        <f t="shared" si="2"/>
        <v>1.9999999999999574E-2</v>
      </c>
      <c r="E13" s="20">
        <f t="shared" si="2"/>
        <v>0</v>
      </c>
      <c r="F13" s="20">
        <f t="shared" si="2"/>
        <v>0</v>
      </c>
      <c r="G13" s="20">
        <f t="shared" si="2"/>
        <v>3.0000000000001137E-2</v>
      </c>
      <c r="H13" s="20">
        <f t="shared" si="2"/>
        <v>-4.0000000000000036E-2</v>
      </c>
      <c r="I13" s="20">
        <f t="shared" si="2"/>
        <v>3.9999999999999147E-2</v>
      </c>
      <c r="J13" s="20">
        <f t="shared" si="2"/>
        <v>3.9999999999999147E-2</v>
      </c>
      <c r="K13" s="20"/>
      <c r="L13" s="25">
        <f>AVERAGE(E13:J13)</f>
        <v>1.1666666666666567E-2</v>
      </c>
      <c r="M13" s="20"/>
      <c r="N13" s="20" t="s">
        <v>24</v>
      </c>
      <c r="O13" s="20"/>
      <c r="P13" s="20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MarketCap</vt:lpstr>
      <vt:lpstr>VTI</vt:lpstr>
      <vt:lpstr>VXUS</vt:lpstr>
      <vt:lpstr>VT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2021-07-16T18:15:49Z</dcterms:modified>
</cp:coreProperties>
</file>