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952" documentId="13_ncr:1_{1145E7EB-B52A-4035-9DB0-6756A4D32375}" xr6:coauthVersionLast="47" xr6:coauthVersionMax="47" xr10:uidLastSave="{908F7307-AB4E-499A-A0AA-A12957E14982}"/>
  <bookViews>
    <workbookView xWindow="6285" yWindow="3705" windowWidth="17220" windowHeight="15555" xr2:uid="{00000000-000D-0000-FFFF-FFFF00000000}"/>
  </bookViews>
  <sheets>
    <sheet name="AVUS" sheetId="19" r:id="rId1"/>
    <sheet name="AVDE" sheetId="20" r:id="rId2"/>
    <sheet name="AVEM" sheetId="21" r:id="rId3"/>
    <sheet name="AVUV" sheetId="17" r:id="rId4"/>
    <sheet name="AVDV" sheetId="1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8" l="1"/>
  <c r="C22" i="18"/>
  <c r="C21" i="17"/>
  <c r="C22" i="17"/>
  <c r="C21" i="21"/>
  <c r="C22" i="21"/>
  <c r="C22" i="20"/>
  <c r="C21" i="20"/>
  <c r="C21" i="19"/>
  <c r="C22" i="19"/>
  <c r="C7" i="18"/>
  <c r="C7" i="17"/>
  <c r="C7" i="21"/>
  <c r="C8" i="21" s="1"/>
  <c r="C17" i="21" s="1"/>
  <c r="C7" i="20"/>
  <c r="C7" i="19"/>
  <c r="C8" i="19" s="1"/>
  <c r="C17" i="19" s="1"/>
  <c r="G5" i="21"/>
  <c r="G5" i="19"/>
  <c r="G5" i="20"/>
  <c r="G9" i="17"/>
  <c r="G9" i="18"/>
  <c r="D15" i="21"/>
  <c r="C15" i="21"/>
  <c r="D8" i="21"/>
  <c r="D16" i="21" s="1"/>
  <c r="E7" i="21"/>
  <c r="D15" i="20"/>
  <c r="C15" i="20"/>
  <c r="D8" i="20"/>
  <c r="D16" i="20" s="1"/>
  <c r="C8" i="20"/>
  <c r="C11" i="20" s="1"/>
  <c r="E7" i="20"/>
  <c r="D15" i="19"/>
  <c r="C15" i="19"/>
  <c r="D8" i="19"/>
  <c r="D17" i="19" s="1"/>
  <c r="E7" i="19"/>
  <c r="D14" i="18"/>
  <c r="E19" i="17"/>
  <c r="E19" i="18"/>
  <c r="D17" i="18"/>
  <c r="E7" i="17"/>
  <c r="D17" i="17"/>
  <c r="E7" i="18"/>
  <c r="C11" i="18"/>
  <c r="E11" i="18" s="1"/>
  <c r="D8" i="18"/>
  <c r="D11" i="18"/>
  <c r="D8" i="17"/>
  <c r="D11" i="17"/>
  <c r="D15" i="17"/>
  <c r="D15" i="18"/>
  <c r="C8" i="18"/>
  <c r="C17" i="18" s="1"/>
  <c r="E17" i="18" s="1"/>
  <c r="C16" i="18"/>
  <c r="C8" i="17"/>
  <c r="C17" i="17" s="1"/>
  <c r="E17" i="17" s="1"/>
  <c r="C15" i="18"/>
  <c r="C15" i="17"/>
  <c r="D16" i="17"/>
  <c r="D16" i="18"/>
  <c r="C16" i="17" l="1"/>
  <c r="C11" i="17"/>
  <c r="E11" i="17" s="1"/>
  <c r="D11" i="19"/>
  <c r="D16" i="19"/>
  <c r="D11" i="20"/>
  <c r="E11" i="20" s="1"/>
  <c r="C16" i="21"/>
  <c r="C11" i="21"/>
  <c r="C16" i="20"/>
  <c r="D17" i="21"/>
  <c r="E17" i="21" s="1"/>
  <c r="D11" i="21"/>
  <c r="C17" i="20"/>
  <c r="D17" i="20"/>
  <c r="C16" i="19"/>
  <c r="E17" i="19"/>
  <c r="C11" i="19"/>
  <c r="E11" i="19" s="1"/>
  <c r="E17" i="20" l="1"/>
  <c r="E11" i="21"/>
</calcChain>
</file>

<file path=xl/sharedStrings.xml><?xml version="1.0" encoding="utf-8"?>
<sst xmlns="http://schemas.openxmlformats.org/spreadsheetml/2006/main" count="101" uniqueCount="26">
  <si>
    <t>Dividend income (net)</t>
  </si>
  <si>
    <t>Net asset value end of year</t>
  </si>
  <si>
    <t>TER</t>
  </si>
  <si>
    <t>Average NAV</t>
  </si>
  <si>
    <t>Remarks</t>
  </si>
  <si>
    <t>Transaction costs can't be found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</si>
  <si>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</si>
  <si>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</si>
  <si>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</si>
  <si>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</si>
  <si>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</si>
  <si>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</si>
  <si>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</si>
  <si>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</si>
  <si>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</si>
  <si>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</si>
  <si>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</si>
  <si>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Leakage costs</t>
  </si>
  <si>
    <t>Total average costs</t>
  </si>
  <si>
    <t>Avantis U.S. Equity ETF (AVUS)</t>
  </si>
  <si>
    <t>Avantis International Equity ETF (AVDE)</t>
  </si>
  <si>
    <t>Avantis Emerging Markets Equity ETF (AVEM)</t>
  </si>
  <si>
    <t>First year</t>
  </si>
  <si>
    <t>9/24/2019 - 8/31/2020</t>
  </si>
  <si>
    <t>years</t>
  </si>
  <si>
    <t>Total average costs (withouth div leak)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</si>
</sst>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8A3-B1EB-43A6-B192-86B446B193C1}">
  <dimension ref="B2:H46"/>
  <sheetViews>
    <sheetView tabSelected="1" workbookViewId="0"/>
  </sheetViews>
  <sheetFormatPr defaultRowHeight="15" x14ac:dyDescent="0.25"/>
  <cols>
    <col min="2" max="2" width="38.42578125" customWidth="1"/>
    <col min="3" max="5" width="13.7109375" customWidth="1"/>
    <col min="7" max="7" width="34.42578125" customWidth="1"/>
  </cols>
  <sheetData>
    <row r="2" spans="2:8" x14ac:dyDescent="0.25">
      <c r="B2" s="6" t="s">
        <v>19</v>
      </c>
      <c r="C2" s="6"/>
      <c r="D2" s="6"/>
      <c r="E2" s="7"/>
    </row>
    <row r="3" spans="2:8" x14ac:dyDescent="0.25">
      <c r="G3" s="1" t="s">
        <v>22</v>
      </c>
    </row>
    <row r="4" spans="2:8" x14ac:dyDescent="0.25">
      <c r="C4" s="1">
        <v>2020</v>
      </c>
      <c r="D4" s="1">
        <v>2021</v>
      </c>
      <c r="E4" s="1" t="s">
        <v>8</v>
      </c>
      <c r="G4" t="s">
        <v>23</v>
      </c>
    </row>
    <row r="5" spans="2:8" x14ac:dyDescent="0.25">
      <c r="B5" t="s">
        <v>1</v>
      </c>
      <c r="C5" s="5">
        <v>436098997</v>
      </c>
      <c r="D5" s="5">
        <v>1486457587</v>
      </c>
      <c r="E5" s="1"/>
      <c r="G5" s="17">
        <f>342/366</f>
        <v>0.93442622950819676</v>
      </c>
      <c r="H5" t="s">
        <v>24</v>
      </c>
    </row>
    <row r="6" spans="2:8" x14ac:dyDescent="0.25">
      <c r="B6" t="s">
        <v>14</v>
      </c>
      <c r="C6" s="5">
        <v>329876</v>
      </c>
      <c r="D6" s="5">
        <v>1316876</v>
      </c>
      <c r="E6" s="1"/>
    </row>
    <row r="7" spans="2:8" x14ac:dyDescent="0.25">
      <c r="B7" t="s">
        <v>2</v>
      </c>
      <c r="C7" s="4">
        <f>0.15%*G5</f>
        <v>1.4016393442622952E-3</v>
      </c>
      <c r="D7" s="4">
        <v>1.5E-3</v>
      </c>
      <c r="E7" s="4">
        <f>AVERAGE(C7:D7)</f>
        <v>1.4508196721311475E-3</v>
      </c>
    </row>
    <row r="8" spans="2:8" x14ac:dyDescent="0.25">
      <c r="B8" t="s">
        <v>3</v>
      </c>
      <c r="C8" s="5">
        <f>C6/C7</f>
        <v>235350128.65497074</v>
      </c>
      <c r="D8" s="5">
        <f>D6/D7</f>
        <v>877917333.33333337</v>
      </c>
      <c r="E8" s="4"/>
    </row>
    <row r="9" spans="2:8" x14ac:dyDescent="0.25">
      <c r="C9" s="5"/>
      <c r="D9" s="5"/>
      <c r="E9" s="4"/>
    </row>
    <row r="10" spans="2:8" x14ac:dyDescent="0.25">
      <c r="B10" t="s">
        <v>13</v>
      </c>
      <c r="C10" s="5">
        <v>3003</v>
      </c>
      <c r="D10" s="5">
        <v>25260</v>
      </c>
      <c r="E10" s="4"/>
    </row>
    <row r="11" spans="2:8" x14ac:dyDescent="0.25">
      <c r="B11" t="s">
        <v>15</v>
      </c>
      <c r="C11" s="16">
        <f>C10/C8</f>
        <v>1.2759712591457617E-5</v>
      </c>
      <c r="D11" s="16">
        <f>D10/D8</f>
        <v>2.8772640704212088E-5</v>
      </c>
      <c r="E11" s="4">
        <f>AVERAGE(C11:D11)</f>
        <v>2.0766176647834853E-5</v>
      </c>
    </row>
    <row r="12" spans="2:8" x14ac:dyDescent="0.25">
      <c r="E12" s="4"/>
    </row>
    <row r="13" spans="2:8" x14ac:dyDescent="0.25">
      <c r="B13" t="s">
        <v>0</v>
      </c>
      <c r="C13" s="5">
        <v>4187944</v>
      </c>
      <c r="D13" s="5">
        <v>13232521</v>
      </c>
      <c r="E13" s="4"/>
    </row>
    <row r="14" spans="2:8" x14ac:dyDescent="0.25">
      <c r="B14" t="s">
        <v>6</v>
      </c>
      <c r="C14" s="5">
        <v>883</v>
      </c>
      <c r="D14" s="5">
        <v>2311</v>
      </c>
      <c r="E14" s="4"/>
    </row>
    <row r="15" spans="2:8" x14ac:dyDescent="0.25">
      <c r="B15" t="s">
        <v>7</v>
      </c>
      <c r="C15" s="9">
        <f t="shared" ref="C15:D15" si="0">C14/(C13+C14)</f>
        <v>2.1079887042362933E-4</v>
      </c>
      <c r="D15" s="9">
        <f t="shared" si="0"/>
        <v>1.7461498566812182E-4</v>
      </c>
      <c r="E15" s="4"/>
    </row>
    <row r="16" spans="2:8" x14ac:dyDescent="0.25">
      <c r="B16" t="s">
        <v>16</v>
      </c>
      <c r="C16" s="9">
        <f>(C13+C14)/C8</f>
        <v>1.7798277927185358E-2</v>
      </c>
      <c r="D16" s="9">
        <f>(D13+D14)/D8</f>
        <v>1.507525993335743E-2</v>
      </c>
      <c r="E16" s="4"/>
    </row>
    <row r="17" spans="2:5" x14ac:dyDescent="0.25">
      <c r="B17" t="s">
        <v>17</v>
      </c>
      <c r="C17" s="10">
        <f>C14/C8</f>
        <v>3.7518568825364883E-6</v>
      </c>
      <c r="D17" s="10">
        <f>D14/D8</f>
        <v>2.6323662972064186E-6</v>
      </c>
      <c r="E17" s="4">
        <f>AVERAGE(C17:D17)</f>
        <v>3.1921115898714537E-6</v>
      </c>
    </row>
    <row r="18" spans="2:5" x14ac:dyDescent="0.25">
      <c r="C18" s="9"/>
      <c r="D18" s="9"/>
      <c r="E18" s="4"/>
    </row>
    <row r="19" spans="2:5" x14ac:dyDescent="0.25">
      <c r="B19" s="12" t="s">
        <v>12</v>
      </c>
      <c r="C19" s="14">
        <v>0.03</v>
      </c>
      <c r="D19" s="14">
        <v>0.04</v>
      </c>
      <c r="E19" s="14"/>
    </row>
    <row r="20" spans="2:5" x14ac:dyDescent="0.25">
      <c r="E20" s="4"/>
    </row>
    <row r="21" spans="2:5" x14ac:dyDescent="0.25">
      <c r="B21" s="1" t="s">
        <v>18</v>
      </c>
      <c r="C21" s="16">
        <f>D7-E11+E17</f>
        <v>1.4824259349420367E-3</v>
      </c>
      <c r="D21" s="5"/>
      <c r="E21" s="4"/>
    </row>
    <row r="22" spans="2:5" x14ac:dyDescent="0.25">
      <c r="B22" s="1" t="s">
        <v>25</v>
      </c>
      <c r="C22" s="3">
        <f>D7-E11</f>
        <v>1.4792338233521652E-3</v>
      </c>
      <c r="E22" s="3"/>
    </row>
    <row r="23" spans="2:5" x14ac:dyDescent="0.25">
      <c r="E23" s="4"/>
    </row>
    <row r="24" spans="2:5" x14ac:dyDescent="0.25">
      <c r="E24" s="4"/>
    </row>
    <row r="25" spans="2:5" x14ac:dyDescent="0.25">
      <c r="E25" s="10"/>
    </row>
    <row r="26" spans="2:5" x14ac:dyDescent="0.25">
      <c r="C26" s="3"/>
      <c r="D26" s="3"/>
      <c r="E26" s="10"/>
    </row>
    <row r="27" spans="2:5" x14ac:dyDescent="0.25">
      <c r="C27" s="3"/>
      <c r="D27" s="3"/>
    </row>
    <row r="28" spans="2:5" x14ac:dyDescent="0.25">
      <c r="C28" s="3"/>
      <c r="D28" s="3"/>
    </row>
    <row r="30" spans="2:5" x14ac:dyDescent="0.25">
      <c r="C30" s="4"/>
      <c r="D30" s="4"/>
    </row>
    <row r="31" spans="2:5" x14ac:dyDescent="0.25">
      <c r="B31" s="1"/>
      <c r="C31" s="8"/>
      <c r="D31" s="8"/>
    </row>
    <row r="32" spans="2:5" x14ac:dyDescent="0.25">
      <c r="C32" s="4"/>
      <c r="D32" s="4"/>
    </row>
    <row r="34" spans="2:4" x14ac:dyDescent="0.25">
      <c r="B34" s="1"/>
    </row>
    <row r="35" spans="2:4" x14ac:dyDescent="0.25">
      <c r="B35" s="13"/>
      <c r="C35" s="11"/>
      <c r="D35" s="11"/>
    </row>
    <row r="36" spans="2:4" x14ac:dyDescent="0.25">
      <c r="B36" s="12"/>
      <c r="C36" s="11"/>
      <c r="D36" s="11"/>
    </row>
    <row r="37" spans="2:4" x14ac:dyDescent="0.25">
      <c r="B37" s="12"/>
      <c r="C37" s="11"/>
      <c r="D37" s="11"/>
    </row>
    <row r="38" spans="2:4" x14ac:dyDescent="0.25">
      <c r="B38" s="12"/>
      <c r="C38" s="11"/>
      <c r="D38" s="11"/>
    </row>
    <row r="39" spans="2:4" x14ac:dyDescent="0.25">
      <c r="B39" s="12"/>
      <c r="C39" s="11"/>
      <c r="D39" s="11"/>
    </row>
    <row r="40" spans="2:4" x14ac:dyDescent="0.25">
      <c r="B40" s="12"/>
      <c r="C40" s="11"/>
      <c r="D40" s="11"/>
    </row>
    <row r="46" spans="2:4" x14ac:dyDescent="0.25">
      <c r="C46" s="2"/>
      <c r="D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F730-CD7B-4BE0-818C-4803132121D8}">
  <dimension ref="B2:H46"/>
  <sheetViews>
    <sheetView workbookViewId="0"/>
  </sheetViews>
  <sheetFormatPr defaultRowHeight="15" x14ac:dyDescent="0.25"/>
  <cols>
    <col min="2" max="2" width="38.42578125" customWidth="1"/>
    <col min="3" max="5" width="13.7109375" customWidth="1"/>
    <col min="7" max="7" width="34.42578125" customWidth="1"/>
  </cols>
  <sheetData>
    <row r="2" spans="2:8" x14ac:dyDescent="0.25">
      <c r="B2" s="6" t="s">
        <v>20</v>
      </c>
      <c r="C2" s="6"/>
      <c r="D2" s="6"/>
      <c r="E2" s="7"/>
    </row>
    <row r="3" spans="2:8" x14ac:dyDescent="0.25">
      <c r="G3" s="1" t="s">
        <v>22</v>
      </c>
    </row>
    <row r="4" spans="2:8" x14ac:dyDescent="0.25">
      <c r="C4" s="1">
        <v>2020</v>
      </c>
      <c r="D4" s="1">
        <v>2021</v>
      </c>
      <c r="E4" s="1" t="s">
        <v>8</v>
      </c>
      <c r="G4" t="s">
        <v>23</v>
      </c>
    </row>
    <row r="5" spans="2:8" x14ac:dyDescent="0.25">
      <c r="B5" t="s">
        <v>1</v>
      </c>
      <c r="C5" s="5">
        <v>341344095</v>
      </c>
      <c r="D5" s="5">
        <v>997543705</v>
      </c>
      <c r="E5" s="1"/>
      <c r="G5" s="17">
        <f>342/366</f>
        <v>0.93442622950819676</v>
      </c>
      <c r="H5" t="s">
        <v>24</v>
      </c>
    </row>
    <row r="6" spans="2:8" x14ac:dyDescent="0.25">
      <c r="B6" t="s">
        <v>14</v>
      </c>
      <c r="C6" s="5">
        <v>379637</v>
      </c>
      <c r="D6" s="5">
        <v>1451556</v>
      </c>
      <c r="E6" s="1"/>
    </row>
    <row r="7" spans="2:8" x14ac:dyDescent="0.25">
      <c r="B7" t="s">
        <v>2</v>
      </c>
      <c r="C7" s="4">
        <f>0.23%*G5</f>
        <v>2.1491803278688524E-3</v>
      </c>
      <c r="D7" s="4">
        <v>2.3E-3</v>
      </c>
      <c r="E7" s="4">
        <f>AVERAGE(C7:D7)</f>
        <v>2.2245901639344262E-3</v>
      </c>
    </row>
    <row r="8" spans="2:8" x14ac:dyDescent="0.25">
      <c r="B8" t="s">
        <v>3</v>
      </c>
      <c r="C8" s="5">
        <f>C6/C7</f>
        <v>176642692.6010679</v>
      </c>
      <c r="D8" s="5">
        <f>D6/D7</f>
        <v>631111304.34782612</v>
      </c>
      <c r="E8" s="4"/>
    </row>
    <row r="9" spans="2:8" x14ac:dyDescent="0.25">
      <c r="C9" s="5"/>
      <c r="D9" s="5"/>
      <c r="E9" s="4"/>
    </row>
    <row r="10" spans="2:8" x14ac:dyDescent="0.25">
      <c r="B10" t="s">
        <v>13</v>
      </c>
      <c r="C10" s="5">
        <v>32657</v>
      </c>
      <c r="D10" s="5">
        <v>263805</v>
      </c>
      <c r="E10" s="4"/>
    </row>
    <row r="11" spans="2:8" x14ac:dyDescent="0.25">
      <c r="B11" t="s">
        <v>15</v>
      </c>
      <c r="C11" s="16">
        <f>C10/C8</f>
        <v>1.8487603149116948E-4</v>
      </c>
      <c r="D11" s="16">
        <f>D10/D8</f>
        <v>4.1800075229615665E-4</v>
      </c>
      <c r="E11" s="4">
        <f>AVERAGE(C11:D11)</f>
        <v>3.0143839189366304E-4</v>
      </c>
    </row>
    <row r="12" spans="2:8" x14ac:dyDescent="0.25">
      <c r="E12" s="4"/>
    </row>
    <row r="13" spans="2:8" x14ac:dyDescent="0.25">
      <c r="B13" t="s">
        <v>0</v>
      </c>
      <c r="C13" s="5">
        <v>4582772</v>
      </c>
      <c r="D13" s="5">
        <v>17013346</v>
      </c>
      <c r="E13" s="4"/>
    </row>
    <row r="14" spans="2:8" x14ac:dyDescent="0.25">
      <c r="B14" t="s">
        <v>6</v>
      </c>
      <c r="C14" s="5">
        <v>488017</v>
      </c>
      <c r="D14" s="5">
        <v>1642168</v>
      </c>
      <c r="E14" s="4"/>
    </row>
    <row r="15" spans="2:8" x14ac:dyDescent="0.25">
      <c r="B15" t="s">
        <v>7</v>
      </c>
      <c r="C15" s="9">
        <f t="shared" ref="C15:D15" si="0">C14/(C13+C14)</f>
        <v>9.6240841415408923E-2</v>
      </c>
      <c r="D15" s="9">
        <f t="shared" si="0"/>
        <v>8.8025878032628846E-2</v>
      </c>
      <c r="E15" s="4"/>
    </row>
    <row r="16" spans="2:8" x14ac:dyDescent="0.25">
      <c r="B16" t="s">
        <v>16</v>
      </c>
      <c r="C16" s="9">
        <f>(C13+C14)/C8</f>
        <v>2.8706474778732761E-2</v>
      </c>
      <c r="D16" s="9">
        <f>(D13+D14)/D8</f>
        <v>2.9559784259098512E-2</v>
      </c>
      <c r="E16" s="4"/>
    </row>
    <row r="17" spans="2:5" x14ac:dyDescent="0.25">
      <c r="B17" t="s">
        <v>17</v>
      </c>
      <c r="C17" s="10">
        <f>C14/C8</f>
        <v>2.7627352867754559E-3</v>
      </c>
      <c r="D17" s="10">
        <f>D14/D8</f>
        <v>2.6020259638622279E-3</v>
      </c>
      <c r="E17" s="4">
        <f>AVERAGE(C17:D17)</f>
        <v>2.6823806253188417E-3</v>
      </c>
    </row>
    <row r="18" spans="2:5" x14ac:dyDescent="0.25">
      <c r="C18" s="9"/>
      <c r="D18" s="9"/>
      <c r="E18" s="4"/>
    </row>
    <row r="19" spans="2:5" x14ac:dyDescent="0.25">
      <c r="B19" s="12" t="s">
        <v>12</v>
      </c>
      <c r="C19" s="14">
        <v>0.08</v>
      </c>
      <c r="D19" s="14">
        <v>7.0000000000000007E-2</v>
      </c>
      <c r="E19" s="14"/>
    </row>
    <row r="20" spans="2:5" x14ac:dyDescent="0.25">
      <c r="E20" s="4"/>
    </row>
    <row r="21" spans="2:5" x14ac:dyDescent="0.25">
      <c r="B21" s="1" t="s">
        <v>18</v>
      </c>
      <c r="C21" s="2">
        <f>D7-E11+E17</f>
        <v>4.6809422334251789E-3</v>
      </c>
      <c r="D21" s="5"/>
      <c r="E21" s="4"/>
    </row>
    <row r="22" spans="2:5" x14ac:dyDescent="0.25">
      <c r="B22" s="1" t="s">
        <v>25</v>
      </c>
      <c r="C22" s="4">
        <f>D7-E11</f>
        <v>1.9985616081063368E-3</v>
      </c>
      <c r="E22" s="3"/>
    </row>
    <row r="23" spans="2:5" x14ac:dyDescent="0.25">
      <c r="E23" s="4"/>
    </row>
    <row r="24" spans="2:5" x14ac:dyDescent="0.25">
      <c r="E24" s="4"/>
    </row>
    <row r="25" spans="2:5" x14ac:dyDescent="0.25">
      <c r="E25" s="10"/>
    </row>
    <row r="26" spans="2:5" x14ac:dyDescent="0.25">
      <c r="C26" s="3"/>
      <c r="D26" s="3"/>
      <c r="E26" s="10"/>
    </row>
    <row r="27" spans="2:5" x14ac:dyDescent="0.25">
      <c r="C27" s="3"/>
      <c r="D27" s="3"/>
    </row>
    <row r="28" spans="2:5" x14ac:dyDescent="0.25">
      <c r="C28" s="3"/>
      <c r="D28" s="3"/>
    </row>
    <row r="30" spans="2:5" x14ac:dyDescent="0.25">
      <c r="C30" s="4"/>
      <c r="D30" s="4"/>
    </row>
    <row r="31" spans="2:5" x14ac:dyDescent="0.25">
      <c r="B31" s="1"/>
      <c r="C31" s="8"/>
      <c r="D31" s="8"/>
    </row>
    <row r="32" spans="2:5" x14ac:dyDescent="0.25">
      <c r="C32" s="4"/>
      <c r="D32" s="4"/>
    </row>
    <row r="34" spans="2:4" x14ac:dyDescent="0.25">
      <c r="B34" s="1"/>
    </row>
    <row r="35" spans="2:4" x14ac:dyDescent="0.25">
      <c r="B35" s="13"/>
      <c r="C35" s="11"/>
      <c r="D35" s="11"/>
    </row>
    <row r="36" spans="2:4" x14ac:dyDescent="0.25">
      <c r="B36" s="12"/>
      <c r="C36" s="11"/>
      <c r="D36" s="11"/>
    </row>
    <row r="37" spans="2:4" x14ac:dyDescent="0.25">
      <c r="B37" s="12"/>
      <c r="C37" s="11"/>
      <c r="D37" s="11"/>
    </row>
    <row r="38" spans="2:4" x14ac:dyDescent="0.25">
      <c r="B38" s="12"/>
      <c r="C38" s="11"/>
      <c r="D38" s="11"/>
    </row>
    <row r="39" spans="2:4" x14ac:dyDescent="0.25">
      <c r="B39" s="12"/>
      <c r="C39" s="11"/>
      <c r="D39" s="11"/>
    </row>
    <row r="40" spans="2:4" x14ac:dyDescent="0.25">
      <c r="B40" s="12"/>
      <c r="C40" s="11"/>
      <c r="D40" s="11"/>
    </row>
    <row r="46" spans="2:4" x14ac:dyDescent="0.25">
      <c r="C46" s="2"/>
      <c r="D4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83D2-7A4A-4EFD-A0BB-DCD393B7C72C}">
  <dimension ref="B2:H46"/>
  <sheetViews>
    <sheetView workbookViewId="0"/>
  </sheetViews>
  <sheetFormatPr defaultRowHeight="15" x14ac:dyDescent="0.25"/>
  <cols>
    <col min="2" max="2" width="38.42578125" customWidth="1"/>
    <col min="3" max="5" width="13.7109375" customWidth="1"/>
    <col min="7" max="7" width="34.42578125" customWidth="1"/>
  </cols>
  <sheetData>
    <row r="2" spans="2:8" x14ac:dyDescent="0.25">
      <c r="B2" s="6" t="s">
        <v>21</v>
      </c>
      <c r="C2" s="6"/>
      <c r="D2" s="6"/>
      <c r="E2" s="7"/>
      <c r="G2" s="1"/>
    </row>
    <row r="3" spans="2:8" x14ac:dyDescent="0.25">
      <c r="G3" s="1" t="s">
        <v>22</v>
      </c>
    </row>
    <row r="4" spans="2:8" x14ac:dyDescent="0.25">
      <c r="C4" s="1">
        <v>2020</v>
      </c>
      <c r="D4" s="1">
        <v>2021</v>
      </c>
      <c r="E4" s="1" t="s">
        <v>8</v>
      </c>
      <c r="G4" t="s">
        <v>23</v>
      </c>
    </row>
    <row r="5" spans="2:8" x14ac:dyDescent="0.25">
      <c r="B5" t="s">
        <v>1</v>
      </c>
      <c r="C5" s="5">
        <v>245445738</v>
      </c>
      <c r="D5" s="5">
        <v>864826515</v>
      </c>
      <c r="E5" s="1"/>
      <c r="G5" s="17">
        <f>349/366</f>
        <v>0.95355191256830596</v>
      </c>
      <c r="H5" t="s">
        <v>24</v>
      </c>
    </row>
    <row r="6" spans="2:8" x14ac:dyDescent="0.25">
      <c r="B6" t="s">
        <v>14</v>
      </c>
      <c r="C6" s="5">
        <v>422970</v>
      </c>
      <c r="D6" s="5">
        <v>1890706</v>
      </c>
      <c r="E6" s="1"/>
    </row>
    <row r="7" spans="2:8" x14ac:dyDescent="0.25">
      <c r="B7" t="s">
        <v>2</v>
      </c>
      <c r="C7" s="4">
        <f>0.33%*G5</f>
        <v>3.1467213114754096E-3</v>
      </c>
      <c r="D7" s="4">
        <v>3.3E-3</v>
      </c>
      <c r="E7" s="4">
        <f>AVERAGE(C7:D7)</f>
        <v>3.2233606557377048E-3</v>
      </c>
    </row>
    <row r="8" spans="2:8" x14ac:dyDescent="0.25">
      <c r="B8" t="s">
        <v>3</v>
      </c>
      <c r="C8" s="5">
        <f>C6/C7</f>
        <v>134416097.94217244</v>
      </c>
      <c r="D8" s="5">
        <f>D6/D7</f>
        <v>572941212.12121212</v>
      </c>
      <c r="E8" s="4"/>
    </row>
    <row r="9" spans="2:8" x14ac:dyDescent="0.25">
      <c r="C9" s="5"/>
      <c r="D9" s="5"/>
      <c r="E9" s="4"/>
    </row>
    <row r="10" spans="2:8" x14ac:dyDescent="0.25">
      <c r="B10" t="s">
        <v>13</v>
      </c>
      <c r="C10" s="5">
        <v>21611</v>
      </c>
      <c r="D10" s="5">
        <v>227531</v>
      </c>
      <c r="E10" s="4"/>
    </row>
    <row r="11" spans="2:8" x14ac:dyDescent="0.25">
      <c r="B11" t="s">
        <v>15</v>
      </c>
      <c r="C11" s="16">
        <f>C10/C8</f>
        <v>1.6077687368441044E-4</v>
      </c>
      <c r="D11" s="16">
        <f>D10/D8</f>
        <v>3.9712800403658737E-4</v>
      </c>
      <c r="E11" s="4">
        <f>AVERAGE(C11:D11)</f>
        <v>2.7895243886049889E-4</v>
      </c>
    </row>
    <row r="12" spans="2:8" x14ac:dyDescent="0.25">
      <c r="E12" s="4"/>
    </row>
    <row r="13" spans="2:8" x14ac:dyDescent="0.25">
      <c r="B13" t="s">
        <v>0</v>
      </c>
      <c r="C13" s="5">
        <v>4176992</v>
      </c>
      <c r="D13" s="5">
        <v>15104729</v>
      </c>
      <c r="E13" s="4"/>
    </row>
    <row r="14" spans="2:8" x14ac:dyDescent="0.25">
      <c r="B14" t="s">
        <v>6</v>
      </c>
      <c r="C14" s="5">
        <v>560827</v>
      </c>
      <c r="D14" s="5">
        <v>2031372</v>
      </c>
      <c r="E14" s="4"/>
    </row>
    <row r="15" spans="2:8" x14ac:dyDescent="0.25">
      <c r="B15" t="s">
        <v>7</v>
      </c>
      <c r="C15" s="9">
        <f t="shared" ref="C15:D15" si="0">C14/(C13+C14)</f>
        <v>0.11837239877673672</v>
      </c>
      <c r="D15" s="9">
        <f t="shared" si="0"/>
        <v>0.11854341894926973</v>
      </c>
      <c r="E15" s="4"/>
    </row>
    <row r="16" spans="2:8" x14ac:dyDescent="0.25">
      <c r="B16" t="s">
        <v>16</v>
      </c>
      <c r="C16" s="9">
        <f>(C13+C14)/C8</f>
        <v>3.524740765825736E-2</v>
      </c>
      <c r="D16" s="9">
        <f>(D13+D14)/D8</f>
        <v>2.9909003991101735E-2</v>
      </c>
      <c r="E16" s="4"/>
    </row>
    <row r="17" spans="2:5" x14ac:dyDescent="0.25">
      <c r="B17" t="s">
        <v>17</v>
      </c>
      <c r="C17" s="10">
        <f>C14/C8</f>
        <v>4.1723201951694442E-3</v>
      </c>
      <c r="D17" s="10">
        <f>D14/D8</f>
        <v>3.5455155904725536E-3</v>
      </c>
      <c r="E17" s="4">
        <f>AVERAGE(C17:D17)</f>
        <v>3.8589178928209989E-3</v>
      </c>
    </row>
    <row r="18" spans="2:5" x14ac:dyDescent="0.25">
      <c r="C18" s="9"/>
      <c r="D18" s="9"/>
      <c r="E18" s="4"/>
    </row>
    <row r="19" spans="2:5" x14ac:dyDescent="0.25">
      <c r="B19" s="12" t="s">
        <v>12</v>
      </c>
      <c r="C19" s="14">
        <v>0.08</v>
      </c>
      <c r="D19" s="14">
        <v>0.05</v>
      </c>
      <c r="E19" s="14"/>
    </row>
    <row r="20" spans="2:5" x14ac:dyDescent="0.25">
      <c r="E20" s="4"/>
    </row>
    <row r="21" spans="2:5" x14ac:dyDescent="0.25">
      <c r="B21" s="1" t="s">
        <v>18</v>
      </c>
      <c r="C21" s="2">
        <f>D7-E11+E17</f>
        <v>6.8799654539604994E-3</v>
      </c>
      <c r="D21" s="5"/>
      <c r="E21" s="4"/>
    </row>
    <row r="22" spans="2:5" x14ac:dyDescent="0.25">
      <c r="B22" s="1" t="s">
        <v>25</v>
      </c>
      <c r="C22" s="4">
        <f>D7-E11</f>
        <v>3.021047561139501E-3</v>
      </c>
      <c r="E22" s="3"/>
    </row>
    <row r="23" spans="2:5" x14ac:dyDescent="0.25">
      <c r="E23" s="4"/>
    </row>
    <row r="24" spans="2:5" x14ac:dyDescent="0.25">
      <c r="E24" s="4"/>
    </row>
    <row r="25" spans="2:5" x14ac:dyDescent="0.25">
      <c r="E25" s="10"/>
    </row>
    <row r="26" spans="2:5" x14ac:dyDescent="0.25">
      <c r="C26" s="3"/>
      <c r="D26" s="3"/>
      <c r="E26" s="10"/>
    </row>
    <row r="27" spans="2:5" x14ac:dyDescent="0.25">
      <c r="C27" s="3"/>
      <c r="D27" s="3"/>
    </row>
    <row r="28" spans="2:5" x14ac:dyDescent="0.25">
      <c r="C28" s="3"/>
      <c r="D28" s="3"/>
    </row>
    <row r="30" spans="2:5" x14ac:dyDescent="0.25">
      <c r="C30" s="4"/>
      <c r="D30" s="4"/>
    </row>
    <row r="31" spans="2:5" x14ac:dyDescent="0.25">
      <c r="B31" s="1"/>
      <c r="C31" s="8"/>
      <c r="D31" s="8"/>
    </row>
    <row r="32" spans="2:5" x14ac:dyDescent="0.25">
      <c r="C32" s="4"/>
      <c r="D32" s="4"/>
    </row>
    <row r="34" spans="2:4" x14ac:dyDescent="0.25">
      <c r="B34" s="1"/>
    </row>
    <row r="35" spans="2:4" x14ac:dyDescent="0.25">
      <c r="B35" s="13"/>
      <c r="C35" s="11"/>
      <c r="D35" s="11"/>
    </row>
    <row r="36" spans="2:4" x14ac:dyDescent="0.25">
      <c r="B36" s="12"/>
      <c r="C36" s="11"/>
      <c r="D36" s="11"/>
    </row>
    <row r="37" spans="2:4" x14ac:dyDescent="0.25">
      <c r="B37" s="12"/>
      <c r="C37" s="11"/>
      <c r="D37" s="11"/>
    </row>
    <row r="38" spans="2:4" x14ac:dyDescent="0.25">
      <c r="B38" s="12"/>
      <c r="C38" s="11"/>
      <c r="D38" s="11"/>
    </row>
    <row r="39" spans="2:4" x14ac:dyDescent="0.25">
      <c r="B39" s="12"/>
      <c r="C39" s="11"/>
      <c r="D39" s="11"/>
    </row>
    <row r="40" spans="2:4" x14ac:dyDescent="0.25">
      <c r="B40" s="12"/>
      <c r="C40" s="11"/>
      <c r="D40" s="11"/>
    </row>
    <row r="46" spans="2:4" x14ac:dyDescent="0.25">
      <c r="C46" s="2"/>
      <c r="D4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H46"/>
  <sheetViews>
    <sheetView workbookViewId="0"/>
  </sheetViews>
  <sheetFormatPr defaultRowHeight="15" x14ac:dyDescent="0.25"/>
  <cols>
    <col min="2" max="2" width="38.42578125" customWidth="1"/>
    <col min="3" max="5" width="13.7109375" customWidth="1"/>
    <col min="7" max="7" width="34.42578125" customWidth="1"/>
  </cols>
  <sheetData>
    <row r="2" spans="2:8" x14ac:dyDescent="0.25">
      <c r="B2" s="6" t="s">
        <v>9</v>
      </c>
      <c r="C2" s="6"/>
      <c r="D2" s="6"/>
      <c r="E2" s="7"/>
      <c r="G2" s="1" t="s">
        <v>4</v>
      </c>
    </row>
    <row r="4" spans="2:8" x14ac:dyDescent="0.25">
      <c r="C4" s="1">
        <v>2020</v>
      </c>
      <c r="D4" s="1">
        <v>2021</v>
      </c>
      <c r="E4" s="1" t="s">
        <v>8</v>
      </c>
      <c r="G4" t="s">
        <v>5</v>
      </c>
    </row>
    <row r="5" spans="2:8" x14ac:dyDescent="0.25">
      <c r="B5" t="s">
        <v>1</v>
      </c>
      <c r="C5" s="5">
        <v>355298485</v>
      </c>
      <c r="D5" s="5">
        <v>1570143136</v>
      </c>
      <c r="E5" s="1"/>
      <c r="G5" t="s">
        <v>11</v>
      </c>
    </row>
    <row r="6" spans="2:8" x14ac:dyDescent="0.25">
      <c r="B6" t="s">
        <v>14</v>
      </c>
      <c r="C6" s="5">
        <v>317911</v>
      </c>
      <c r="D6" s="5">
        <v>2181290</v>
      </c>
      <c r="E6" s="1"/>
    </row>
    <row r="7" spans="2:8" x14ac:dyDescent="0.25">
      <c r="B7" t="s">
        <v>2</v>
      </c>
      <c r="C7" s="4">
        <f>0.25%*G9</f>
        <v>2.3360655737704921E-3</v>
      </c>
      <c r="D7" s="4">
        <v>2.5000000000000001E-3</v>
      </c>
      <c r="E7" s="4">
        <f>AVERAGE(C7:D7)</f>
        <v>2.4180327868852458E-3</v>
      </c>
      <c r="G7" s="1" t="s">
        <v>22</v>
      </c>
    </row>
    <row r="8" spans="2:8" x14ac:dyDescent="0.25">
      <c r="B8" t="s">
        <v>3</v>
      </c>
      <c r="C8" s="5">
        <f>C6/C7</f>
        <v>136088217.54385963</v>
      </c>
      <c r="D8" s="5">
        <f>D6/D7</f>
        <v>872516000</v>
      </c>
      <c r="E8" s="4"/>
      <c r="G8" t="s">
        <v>23</v>
      </c>
    </row>
    <row r="9" spans="2:8" x14ac:dyDescent="0.25">
      <c r="C9" s="5"/>
      <c r="D9" s="5"/>
      <c r="E9" s="4"/>
      <c r="G9" s="17">
        <f>342/366</f>
        <v>0.93442622950819676</v>
      </c>
      <c r="H9" t="s">
        <v>24</v>
      </c>
    </row>
    <row r="10" spans="2:8" x14ac:dyDescent="0.25">
      <c r="B10" t="s">
        <v>13</v>
      </c>
      <c r="C10" s="5">
        <v>7410</v>
      </c>
      <c r="D10" s="5">
        <v>92091</v>
      </c>
      <c r="E10" s="4"/>
    </row>
    <row r="11" spans="2:8" x14ac:dyDescent="0.25">
      <c r="B11" t="s">
        <v>15</v>
      </c>
      <c r="C11" s="16">
        <f>C10/C8</f>
        <v>5.4449974683604362E-5</v>
      </c>
      <c r="D11" s="16">
        <f>D10/D8</f>
        <v>1.0554648854576879E-4</v>
      </c>
      <c r="E11" s="4">
        <f>AVERAGE(C11:D11)</f>
        <v>7.9998231614686579E-5</v>
      </c>
    </row>
    <row r="12" spans="2:8" x14ac:dyDescent="0.25">
      <c r="E12" s="4"/>
    </row>
    <row r="13" spans="2:8" x14ac:dyDescent="0.25">
      <c r="B13" t="s">
        <v>0</v>
      </c>
      <c r="C13" s="5">
        <v>2685568</v>
      </c>
      <c r="D13" s="5">
        <v>17083897</v>
      </c>
      <c r="E13" s="4"/>
    </row>
    <row r="14" spans="2:8" x14ac:dyDescent="0.25">
      <c r="B14" t="s">
        <v>6</v>
      </c>
      <c r="C14" s="5">
        <v>4931</v>
      </c>
      <c r="D14" s="5">
        <v>21826</v>
      </c>
      <c r="E14" s="4"/>
    </row>
    <row r="15" spans="2:8" x14ac:dyDescent="0.25">
      <c r="B15" t="s">
        <v>7</v>
      </c>
      <c r="C15" s="9">
        <f t="shared" ref="C15:D15" si="0">C14/(C13+C14)</f>
        <v>1.8327455241574147E-3</v>
      </c>
      <c r="D15" s="9">
        <f t="shared" si="0"/>
        <v>1.2759472370738145E-3</v>
      </c>
      <c r="E15" s="4"/>
    </row>
    <row r="16" spans="2:8" x14ac:dyDescent="0.25">
      <c r="B16" t="s">
        <v>16</v>
      </c>
      <c r="C16" s="9">
        <f>(C13+C14)/C8</f>
        <v>1.9770256739036821E-2</v>
      </c>
      <c r="D16" s="9">
        <f>(D13+D14)/D8</f>
        <v>1.9605053660907076E-2</v>
      </c>
      <c r="E16" s="4"/>
    </row>
    <row r="17" spans="2:5" x14ac:dyDescent="0.25">
      <c r="B17" t="s">
        <v>17</v>
      </c>
      <c r="C17" s="10">
        <f>C14/C8</f>
        <v>3.6233849549912701E-5</v>
      </c>
      <c r="D17" s="10">
        <f>D14/D8</f>
        <v>2.5015014051318255E-5</v>
      </c>
      <c r="E17" s="4">
        <f>AVERAGE(C17:D17)</f>
        <v>3.0624431800615477E-5</v>
      </c>
    </row>
    <row r="18" spans="2:5" x14ac:dyDescent="0.25">
      <c r="C18" s="9"/>
      <c r="D18" s="9"/>
      <c r="E18" s="4"/>
    </row>
    <row r="19" spans="2:5" x14ac:dyDescent="0.25">
      <c r="B19" s="12" t="s">
        <v>12</v>
      </c>
      <c r="C19" s="14">
        <v>0.2</v>
      </c>
      <c r="D19" s="14">
        <v>0.22</v>
      </c>
      <c r="E19" s="14">
        <f>AVERAGE(C19:D19)</f>
        <v>0.21000000000000002</v>
      </c>
    </row>
    <row r="20" spans="2:5" x14ac:dyDescent="0.25">
      <c r="E20" s="4"/>
    </row>
    <row r="21" spans="2:5" x14ac:dyDescent="0.25">
      <c r="B21" s="1" t="s">
        <v>18</v>
      </c>
      <c r="C21" s="2">
        <f>D7-E11+E17</f>
        <v>2.4506262001859291E-3</v>
      </c>
      <c r="D21" s="5"/>
      <c r="E21" s="4"/>
    </row>
    <row r="22" spans="2:5" x14ac:dyDescent="0.25">
      <c r="B22" s="1" t="s">
        <v>25</v>
      </c>
      <c r="C22" s="4">
        <f>D7-E11</f>
        <v>2.4200017683853135E-3</v>
      </c>
      <c r="E22" s="3"/>
    </row>
    <row r="23" spans="2:5" x14ac:dyDescent="0.25">
      <c r="E23" s="4"/>
    </row>
    <row r="24" spans="2:5" x14ac:dyDescent="0.25">
      <c r="E24" s="4"/>
    </row>
    <row r="25" spans="2:5" x14ac:dyDescent="0.25">
      <c r="E25" s="10"/>
    </row>
    <row r="26" spans="2:5" x14ac:dyDescent="0.25">
      <c r="C26" s="3"/>
      <c r="D26" s="3"/>
      <c r="E26" s="10"/>
    </row>
    <row r="27" spans="2:5" x14ac:dyDescent="0.25">
      <c r="C27" s="3"/>
      <c r="D27" s="3"/>
    </row>
    <row r="28" spans="2:5" x14ac:dyDescent="0.25">
      <c r="C28" s="3"/>
      <c r="D28" s="3"/>
    </row>
    <row r="30" spans="2:5" x14ac:dyDescent="0.25">
      <c r="C30" s="4"/>
      <c r="D30" s="4"/>
    </row>
    <row r="31" spans="2:5" x14ac:dyDescent="0.25">
      <c r="B31" s="1"/>
      <c r="C31" s="8"/>
      <c r="D31" s="8"/>
    </row>
    <row r="32" spans="2:5" x14ac:dyDescent="0.25">
      <c r="C32" s="4"/>
      <c r="D32" s="4"/>
    </row>
    <row r="34" spans="2:4" x14ac:dyDescent="0.25">
      <c r="B34" s="1"/>
    </row>
    <row r="35" spans="2:4" x14ac:dyDescent="0.25">
      <c r="B35" s="13"/>
      <c r="C35" s="11"/>
      <c r="D35" s="11"/>
    </row>
    <row r="36" spans="2:4" x14ac:dyDescent="0.25">
      <c r="B36" s="12"/>
      <c r="C36" s="11"/>
      <c r="D36" s="11"/>
    </row>
    <row r="37" spans="2:4" x14ac:dyDescent="0.25">
      <c r="B37" s="12"/>
      <c r="C37" s="11"/>
      <c r="D37" s="11"/>
    </row>
    <row r="38" spans="2:4" x14ac:dyDescent="0.25">
      <c r="B38" s="12"/>
      <c r="C38" s="11"/>
      <c r="D38" s="11"/>
    </row>
    <row r="39" spans="2:4" x14ac:dyDescent="0.25">
      <c r="B39" s="12"/>
      <c r="C39" s="11"/>
      <c r="D39" s="11"/>
    </row>
    <row r="40" spans="2:4" x14ac:dyDescent="0.25">
      <c r="B40" s="12"/>
      <c r="C40" s="11"/>
      <c r="D40" s="11"/>
    </row>
    <row r="46" spans="2:4" x14ac:dyDescent="0.25">
      <c r="C46" s="2"/>
      <c r="D4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B2:H26"/>
  <sheetViews>
    <sheetView workbookViewId="0"/>
  </sheetViews>
  <sheetFormatPr defaultRowHeight="15" x14ac:dyDescent="0.25"/>
  <cols>
    <col min="2" max="2" width="38.42578125" customWidth="1"/>
    <col min="3" max="5" width="13.7109375" customWidth="1"/>
    <col min="7" max="7" width="34.42578125" customWidth="1"/>
  </cols>
  <sheetData>
    <row r="2" spans="2:8" x14ac:dyDescent="0.25">
      <c r="B2" s="6" t="s">
        <v>10</v>
      </c>
      <c r="C2" s="6"/>
      <c r="D2" s="6"/>
      <c r="E2" s="7"/>
      <c r="G2" s="1" t="s">
        <v>4</v>
      </c>
    </row>
    <row r="4" spans="2:8" x14ac:dyDescent="0.25">
      <c r="C4" s="1">
        <v>2020</v>
      </c>
      <c r="D4" s="1">
        <v>2021</v>
      </c>
      <c r="E4" s="1" t="s">
        <v>8</v>
      </c>
      <c r="G4" t="s">
        <v>5</v>
      </c>
    </row>
    <row r="5" spans="2:8" x14ac:dyDescent="0.25">
      <c r="B5" t="s">
        <v>1</v>
      </c>
      <c r="C5" s="5">
        <v>274824683</v>
      </c>
      <c r="D5" s="5">
        <v>1056702827</v>
      </c>
      <c r="E5" s="1"/>
      <c r="G5" t="s">
        <v>11</v>
      </c>
    </row>
    <row r="6" spans="2:8" x14ac:dyDescent="0.25">
      <c r="B6" t="s">
        <v>14</v>
      </c>
      <c r="C6" s="5">
        <v>292899</v>
      </c>
      <c r="D6" s="5">
        <v>2087838</v>
      </c>
      <c r="E6" s="1"/>
    </row>
    <row r="7" spans="2:8" x14ac:dyDescent="0.25">
      <c r="B7" t="s">
        <v>2</v>
      </c>
      <c r="C7" s="4">
        <f>0.36%*G9</f>
        <v>3.3639344262295081E-3</v>
      </c>
      <c r="D7" s="4">
        <v>3.5999999999999999E-3</v>
      </c>
      <c r="E7" s="4">
        <f>AVERAGE(C7:D7)</f>
        <v>3.481967213114754E-3</v>
      </c>
      <c r="G7" s="1" t="s">
        <v>22</v>
      </c>
    </row>
    <row r="8" spans="2:8" x14ac:dyDescent="0.25">
      <c r="B8" t="s">
        <v>3</v>
      </c>
      <c r="C8" s="5">
        <f>C6/C7</f>
        <v>87070365.49707602</v>
      </c>
      <c r="D8" s="5">
        <f>D6/D7</f>
        <v>579955000</v>
      </c>
      <c r="E8" s="4"/>
      <c r="G8" t="s">
        <v>23</v>
      </c>
    </row>
    <row r="9" spans="2:8" x14ac:dyDescent="0.25">
      <c r="C9" s="5"/>
      <c r="D9" s="5"/>
      <c r="E9" s="4"/>
      <c r="G9" s="17">
        <f>342/366</f>
        <v>0.93442622950819676</v>
      </c>
      <c r="H9" t="s">
        <v>24</v>
      </c>
    </row>
    <row r="10" spans="2:8" x14ac:dyDescent="0.25">
      <c r="B10" t="s">
        <v>13</v>
      </c>
      <c r="C10" s="5">
        <v>25648</v>
      </c>
      <c r="D10" s="5">
        <v>349475</v>
      </c>
      <c r="E10" s="4"/>
    </row>
    <row r="11" spans="2:8" x14ac:dyDescent="0.25">
      <c r="B11" t="s">
        <v>15</v>
      </c>
      <c r="C11" s="16">
        <f>C10/C8</f>
        <v>2.9456635278350023E-4</v>
      </c>
      <c r="D11" s="16">
        <f>D10/D8</f>
        <v>6.0258985610952577E-4</v>
      </c>
      <c r="E11" s="4">
        <f>AVERAGE(C11:D11)</f>
        <v>4.48578104446513E-4</v>
      </c>
    </row>
    <row r="12" spans="2:8" x14ac:dyDescent="0.25">
      <c r="E12" s="4"/>
    </row>
    <row r="13" spans="2:8" x14ac:dyDescent="0.25">
      <c r="B13" t="s">
        <v>0</v>
      </c>
      <c r="C13" s="5">
        <v>2054134</v>
      </c>
      <c r="D13" s="5">
        <v>15495150</v>
      </c>
      <c r="E13" s="4"/>
    </row>
    <row r="14" spans="2:8" x14ac:dyDescent="0.25">
      <c r="B14" t="s">
        <v>6</v>
      </c>
      <c r="C14" s="5">
        <v>213731</v>
      </c>
      <c r="D14" s="5">
        <f>1431156</f>
        <v>1431156</v>
      </c>
      <c r="E14" s="4"/>
    </row>
    <row r="15" spans="2:8" x14ac:dyDescent="0.25">
      <c r="B15" t="s">
        <v>7</v>
      </c>
      <c r="C15" s="9">
        <f t="shared" ref="C15:D15" si="0">C14/(C13+C14)</f>
        <v>9.4243264039085214E-2</v>
      </c>
      <c r="D15" s="9">
        <f t="shared" si="0"/>
        <v>8.4552175767116586E-2</v>
      </c>
      <c r="E15" s="4"/>
    </row>
    <row r="16" spans="2:8" x14ac:dyDescent="0.25">
      <c r="B16" t="s">
        <v>16</v>
      </c>
      <c r="C16" s="9">
        <f>(C13+C14)/C8</f>
        <v>2.6046347538028411E-2</v>
      </c>
      <c r="D16" s="9">
        <f>(D13+D14)/D8</f>
        <v>2.918555060306403E-2</v>
      </c>
      <c r="E16" s="4"/>
    </row>
    <row r="17" spans="2:5" x14ac:dyDescent="0.25">
      <c r="B17" t="s">
        <v>17</v>
      </c>
      <c r="C17" s="9">
        <f>C14/C8</f>
        <v>2.4546928082801889E-3</v>
      </c>
      <c r="D17" s="9">
        <f>D14/D8</f>
        <v>2.4677018044503454E-3</v>
      </c>
      <c r="E17" s="4">
        <f>AVERAGE(C17:D17)</f>
        <v>2.4611973063652674E-3</v>
      </c>
    </row>
    <row r="18" spans="2:5" x14ac:dyDescent="0.25">
      <c r="B18" s="12"/>
      <c r="C18" s="11"/>
      <c r="D18" s="11"/>
    </row>
    <row r="19" spans="2:5" x14ac:dyDescent="0.25">
      <c r="B19" s="12" t="s">
        <v>12</v>
      </c>
      <c r="C19" s="14">
        <v>0.32</v>
      </c>
      <c r="D19" s="15">
        <v>0.21</v>
      </c>
      <c r="E19" s="14">
        <f>AVERAGE(C19:D19)</f>
        <v>0.26500000000000001</v>
      </c>
    </row>
    <row r="20" spans="2:5" x14ac:dyDescent="0.25">
      <c r="B20" s="12"/>
      <c r="C20" s="11"/>
      <c r="D20" s="11"/>
    </row>
    <row r="21" spans="2:5" x14ac:dyDescent="0.25">
      <c r="B21" s="1" t="s">
        <v>18</v>
      </c>
      <c r="C21" s="4">
        <f>D7-E11+E17</f>
        <v>5.6126192019187544E-3</v>
      </c>
    </row>
    <row r="22" spans="2:5" x14ac:dyDescent="0.25">
      <c r="B22" s="1" t="s">
        <v>25</v>
      </c>
      <c r="C22" s="4">
        <f>D7-E11</f>
        <v>3.151421895553487E-3</v>
      </c>
    </row>
    <row r="26" spans="2:5" x14ac:dyDescent="0.25">
      <c r="C26" s="2"/>
      <c r="D2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AVUS</vt:lpstr>
      <vt:lpstr>AVDE</vt:lpstr>
      <vt:lpstr>AVEM</vt:lpstr>
      <vt:lpstr>AVUV</vt:lpstr>
      <vt:lpstr>AVDV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2022-02-22T08:51:24Z</dcterms:modified>
</cp:coreProperties>
</file>