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Avantis/"/>
    </mc:Choice>
  </mc:AlternateContent>
  <xr:revisionPtr revIDLastSave="1613" documentId="13_ncr:1_{1145E7EB-B52A-4035-9DB0-6756A4D32375}" xr6:coauthVersionLast="47" xr6:coauthVersionMax="47" xr10:uidLastSave="{9C12A6C9-0496-4423-B26F-FB7FD20573AD}"/>
  <bookViews>
    <workbookView xWindow="-105" yWindow="0" windowWidth="26010" windowHeight="20985" xr2:uid="{00000000-000D-0000-FFFF-FFFF00000000}"/>
  </bookViews>
  <sheets>
    <sheet name="AVUV" sheetId="17" r:id="rId1"/>
    <sheet name="AVLV" sheetId="24" r:id="rId2"/>
    <sheet name="AVIV" sheetId="26" r:id="rId3"/>
    <sheet name="AVDV" sheetId="18" r:id="rId4"/>
    <sheet name="AVES" sheetId="2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7" l="1"/>
  <c r="F26" i="18"/>
  <c r="F27" i="18"/>
  <c r="F29" i="18"/>
  <c r="F30" i="18"/>
  <c r="F31" i="18"/>
  <c r="F25" i="18"/>
  <c r="F20" i="18"/>
  <c r="F18" i="18"/>
  <c r="F16" i="18"/>
  <c r="F10" i="18"/>
  <c r="F26" i="17"/>
  <c r="F28" i="17"/>
  <c r="F29" i="17"/>
  <c r="F25" i="17"/>
  <c r="F20" i="17"/>
  <c r="F16" i="17"/>
  <c r="F10" i="17"/>
  <c r="F6" i="17"/>
  <c r="E29" i="17"/>
  <c r="E28" i="17"/>
  <c r="E26" i="17"/>
  <c r="E25" i="17"/>
  <c r="E20" i="17"/>
  <c r="E16" i="17"/>
  <c r="E15" i="17"/>
  <c r="E14" i="17"/>
  <c r="E10" i="17"/>
  <c r="E7" i="17"/>
  <c r="F18" i="17"/>
  <c r="E31" i="18"/>
  <c r="E30" i="18"/>
  <c r="E14" i="18"/>
  <c r="E7" i="18"/>
  <c r="E20" i="18" s="1"/>
  <c r="E27" i="18" s="1"/>
  <c r="A30" i="18"/>
  <c r="A26" i="18"/>
  <c r="D31" i="18"/>
  <c r="C31" i="18"/>
  <c r="B31" i="18"/>
  <c r="A31" i="18"/>
  <c r="A29" i="18"/>
  <c r="A27" i="18"/>
  <c r="A25" i="18"/>
  <c r="D24" i="18"/>
  <c r="C24" i="18"/>
  <c r="B24" i="18"/>
  <c r="C29" i="17"/>
  <c r="D29" i="17"/>
  <c r="B29" i="17"/>
  <c r="A29" i="17"/>
  <c r="A28" i="17"/>
  <c r="A26" i="17"/>
  <c r="D24" i="17"/>
  <c r="C24" i="17"/>
  <c r="B24" i="17"/>
  <c r="A25" i="17"/>
  <c r="C18" i="25"/>
  <c r="C18" i="26"/>
  <c r="C18" i="24"/>
  <c r="D14" i="18"/>
  <c r="D30" i="18" s="1"/>
  <c r="D7" i="18"/>
  <c r="D20" i="18" s="1"/>
  <c r="D27" i="18" s="1"/>
  <c r="B6" i="26"/>
  <c r="E4" i="26"/>
  <c r="E4" i="25"/>
  <c r="B6" i="25" s="1"/>
  <c r="B14" i="26"/>
  <c r="B14" i="25"/>
  <c r="E4" i="24"/>
  <c r="B6" i="24" s="1"/>
  <c r="B7" i="24" s="1"/>
  <c r="H6" i="17"/>
  <c r="D7" i="17"/>
  <c r="D15" i="17" s="1"/>
  <c r="D28" i="17" s="1"/>
  <c r="D14" i="17"/>
  <c r="B14" i="24"/>
  <c r="E16" i="18" l="1"/>
  <c r="E26" i="18" s="1"/>
  <c r="E15" i="18"/>
  <c r="E29" i="18" s="1"/>
  <c r="E10" i="18"/>
  <c r="E25" i="18" s="1"/>
  <c r="D16" i="18"/>
  <c r="D26" i="18" s="1"/>
  <c r="D10" i="18"/>
  <c r="D25" i="18" s="1"/>
  <c r="D15" i="18"/>
  <c r="D29" i="18" s="1"/>
  <c r="D10" i="17"/>
  <c r="D25" i="17" s="1"/>
  <c r="B7" i="26"/>
  <c r="C6" i="26"/>
  <c r="C6" i="25"/>
  <c r="B7" i="25"/>
  <c r="D20" i="17"/>
  <c r="D26" i="17" s="1"/>
  <c r="D16" i="17"/>
  <c r="C6" i="24"/>
  <c r="B20" i="24"/>
  <c r="C20" i="24" s="1"/>
  <c r="C19" i="17"/>
  <c r="B19" i="17"/>
  <c r="B15" i="26" l="1"/>
  <c r="B10" i="26"/>
  <c r="C10" i="26" s="1"/>
  <c r="B20" i="26"/>
  <c r="C20" i="26" s="1"/>
  <c r="B16" i="26"/>
  <c r="C16" i="26" s="1"/>
  <c r="B20" i="25"/>
  <c r="C20" i="25" s="1"/>
  <c r="B10" i="25"/>
  <c r="C10" i="25" s="1"/>
  <c r="B16" i="25"/>
  <c r="C16" i="25" s="1"/>
  <c r="B15" i="25"/>
  <c r="B15" i="24"/>
  <c r="B10" i="24"/>
  <c r="C10" i="24" s="1"/>
  <c r="B16" i="24"/>
  <c r="C16" i="24" s="1"/>
  <c r="B6" i="17"/>
  <c r="H6" i="18"/>
  <c r="B6" i="18" s="1"/>
  <c r="F6" i="18" s="1"/>
  <c r="C13" i="18"/>
  <c r="C7" i="18"/>
  <c r="C7" i="17"/>
  <c r="C15" i="17" s="1"/>
  <c r="C28" i="17" s="1"/>
  <c r="C14" i="17"/>
  <c r="C14" i="18"/>
  <c r="C30" i="18" s="1"/>
  <c r="B14" i="18"/>
  <c r="B30" i="18" s="1"/>
  <c r="B14" i="17"/>
  <c r="C16" i="17" l="1"/>
  <c r="C10" i="17"/>
  <c r="C25" i="17" s="1"/>
  <c r="C20" i="17"/>
  <c r="C26" i="17" s="1"/>
  <c r="C15" i="18"/>
  <c r="C29" i="18" s="1"/>
  <c r="C20" i="18"/>
  <c r="C27" i="18" s="1"/>
  <c r="C10" i="18"/>
  <c r="C25" i="18" s="1"/>
  <c r="C16" i="18"/>
  <c r="C26" i="18" s="1"/>
  <c r="B7" i="17"/>
  <c r="B7" i="18"/>
  <c r="B15" i="17" l="1"/>
  <c r="B28" i="17" s="1"/>
  <c r="B16" i="17"/>
  <c r="B10" i="17"/>
  <c r="B20" i="17"/>
  <c r="B15" i="18"/>
  <c r="B29" i="18" s="1"/>
  <c r="B10" i="18"/>
  <c r="B20" i="18"/>
  <c r="B16" i="18"/>
  <c r="B25" i="17" l="1"/>
  <c r="B26" i="17"/>
  <c r="B26" i="18"/>
  <c r="B25" i="18"/>
  <c r="B27" i="18"/>
  <c r="F34" i="18" l="1"/>
</calcChain>
</file>

<file path=xl/sharedStrings.xml><?xml version="1.0" encoding="utf-8"?>
<sst xmlns="http://schemas.openxmlformats.org/spreadsheetml/2006/main" count="105" uniqueCount="29">
  <si>
    <t>Dividend income (net)</t>
  </si>
  <si>
    <t>Net asset value end of year</t>
  </si>
  <si>
    <t>TER</t>
  </si>
  <si>
    <t>Average NAV</t>
  </si>
  <si>
    <t>Remarks</t>
  </si>
  <si>
    <t>Foreign withholding taxes</t>
  </si>
  <si>
    <t>% tax leakage</t>
  </si>
  <si>
    <t>Average</t>
  </si>
  <si>
    <t>Avantis U.S. Small Cap Value ETF (AVUV)</t>
  </si>
  <si>
    <t>Avantis International Small Cap Value ETF (AVDV)</t>
  </si>
  <si>
    <t>Bookyear != calender year: august</t>
  </si>
  <si>
    <t>Turnover</t>
  </si>
  <si>
    <t>Lending income</t>
  </si>
  <si>
    <t>Fees</t>
  </si>
  <si>
    <t>Lending income %</t>
  </si>
  <si>
    <t>Dividend (gross)</t>
  </si>
  <si>
    <t>First year</t>
  </si>
  <si>
    <t>9/24/2019 - 8/31/2020</t>
  </si>
  <si>
    <t>years</t>
  </si>
  <si>
    <t>Brokerage commissions</t>
  </si>
  <si>
    <t>Brokerage commissions %</t>
  </si>
  <si>
    <t>Avantis U.S. Large Cap Value ETF (AVLV)</t>
  </si>
  <si>
    <t>9/21/2021 - 8/31/2022</t>
  </si>
  <si>
    <t>Avantis Emerging Markets Value ETF (AVES)</t>
  </si>
  <si>
    <t>Avantis International Large Cap Value ETF (AVIV)</t>
  </si>
  <si>
    <t>9/28/2021 - 8/31/2022</t>
  </si>
  <si>
    <t>RR c/p</t>
  </si>
  <si>
    <t>Tax leakage costs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</si>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</sst>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%"/>
    <numFmt numFmtId="165" formatCode="_ * #,##0_ ;_ * \-#,##0_ ;_ * &quot;-&quot;??_ ;_ @_ 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0" fontId="0" fillId="0" borderId="0" xfId="1" applyNumberFormat="1" applyFont="1" applyFill="1"/>
    <xf numFmtId="164" fontId="0" fillId="0" borderId="0" xfId="1" applyNumberFormat="1" applyFont="1" applyFill="1"/>
    <xf numFmtId="0" fontId="3" fillId="0" borderId="0" xfId="3"/>
    <xf numFmtId="0" fontId="0" fillId="0" borderId="0" xfId="0" applyAlignment="1">
      <alignment horizontal="left"/>
    </xf>
    <xf numFmtId="0" fontId="3" fillId="0" borderId="0" xfId="3" applyAlignment="1">
      <alignment horizontal="left"/>
    </xf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0" applyNumberFormat="1" applyAlignment="1">
      <alignment horizontal="left"/>
    </xf>
    <xf numFmtId="166" fontId="0" fillId="0" borderId="0" xfId="1" applyNumberFormat="1" applyFont="1"/>
    <xf numFmtId="1" fontId="2" fillId="0" borderId="0" xfId="0" applyNumberFormat="1" applyFont="1"/>
    <xf numFmtId="9" fontId="0" fillId="0" borderId="0" xfId="1" applyNumberFormat="1" applyFont="1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A1:I48"/>
  <sheetViews>
    <sheetView tabSelected="1" zoomScale="145" zoomScaleNormal="145" workbookViewId="0">
      <selection activeCell="E33" sqref="E33"/>
    </sheetView>
  </sheetViews>
  <sheetFormatPr defaultRowHeight="15" x14ac:dyDescent="0.25"/>
  <cols>
    <col min="1" max="1" width="38.42578125" customWidth="1"/>
    <col min="2" max="2" width="13.7109375" customWidth="1"/>
    <col min="3" max="5" width="16.85546875" customWidth="1"/>
    <col min="6" max="6" width="13.7109375" customWidth="1"/>
    <col min="8" max="8" width="34.42578125" customWidth="1"/>
  </cols>
  <sheetData>
    <row r="1" spans="1:9" x14ac:dyDescent="0.25">
      <c r="A1" s="6" t="s">
        <v>8</v>
      </c>
      <c r="B1" s="6"/>
      <c r="C1" s="6"/>
      <c r="D1" s="6"/>
      <c r="E1" s="6"/>
      <c r="F1" s="7"/>
      <c r="H1" s="1" t="s">
        <v>4</v>
      </c>
    </row>
    <row r="2" spans="1:9" x14ac:dyDescent="0.25">
      <c r="H2" t="s">
        <v>10</v>
      </c>
    </row>
    <row r="3" spans="1:9" x14ac:dyDescent="0.25">
      <c r="B3" s="1">
        <v>2020</v>
      </c>
      <c r="C3" s="1">
        <v>2021</v>
      </c>
      <c r="D3" s="1">
        <v>2022</v>
      </c>
      <c r="E3" s="1">
        <v>2023</v>
      </c>
      <c r="F3" s="1" t="s">
        <v>7</v>
      </c>
    </row>
    <row r="4" spans="1:9" x14ac:dyDescent="0.25">
      <c r="A4" t="s">
        <v>1</v>
      </c>
      <c r="B4" s="5">
        <v>355298485</v>
      </c>
      <c r="C4" s="5">
        <v>1570143136</v>
      </c>
      <c r="D4" s="5">
        <v>3675290330</v>
      </c>
      <c r="E4" s="5">
        <v>6820449176</v>
      </c>
      <c r="F4" s="1"/>
      <c r="H4" s="1" t="s">
        <v>16</v>
      </c>
    </row>
    <row r="5" spans="1:9" x14ac:dyDescent="0.25">
      <c r="A5" t="s">
        <v>13</v>
      </c>
      <c r="B5" s="5">
        <v>317911</v>
      </c>
      <c r="C5" s="5">
        <v>2181290</v>
      </c>
      <c r="D5" s="5">
        <v>6593208</v>
      </c>
      <c r="E5" s="5">
        <v>13051606</v>
      </c>
      <c r="F5" s="1"/>
      <c r="H5" t="s">
        <v>17</v>
      </c>
    </row>
    <row r="6" spans="1:9" x14ac:dyDescent="0.25">
      <c r="A6" t="s">
        <v>2</v>
      </c>
      <c r="B6" s="4">
        <f>0.25%*H6</f>
        <v>2.3360655737704921E-3</v>
      </c>
      <c r="C6" s="4">
        <v>2.5000000000000001E-3</v>
      </c>
      <c r="D6" s="4">
        <v>2.5000000000000001E-3</v>
      </c>
      <c r="E6" s="4">
        <v>2.5000000000000001E-3</v>
      </c>
      <c r="F6" s="4">
        <f>AVERAGE(B6:E6)</f>
        <v>2.4590163934426232E-3</v>
      </c>
      <c r="H6" s="17">
        <f>342/366</f>
        <v>0.93442622950819676</v>
      </c>
      <c r="I6" t="s">
        <v>18</v>
      </c>
    </row>
    <row r="7" spans="1:9" x14ac:dyDescent="0.25">
      <c r="A7" t="s">
        <v>3</v>
      </c>
      <c r="B7" s="5">
        <f>B5/B6</f>
        <v>136088217.54385963</v>
      </c>
      <c r="C7" s="5">
        <f>C5/C6</f>
        <v>872516000</v>
      </c>
      <c r="D7" s="5">
        <f>D5/D6</f>
        <v>2637283200</v>
      </c>
      <c r="E7" s="5">
        <f>E5/E6</f>
        <v>5220642400</v>
      </c>
      <c r="F7" s="4"/>
    </row>
    <row r="8" spans="1:9" x14ac:dyDescent="0.25">
      <c r="B8" s="5"/>
      <c r="C8" s="5"/>
      <c r="D8" s="5"/>
      <c r="E8" s="5"/>
      <c r="F8" s="4"/>
    </row>
    <row r="9" spans="1:9" x14ac:dyDescent="0.25">
      <c r="A9" t="s">
        <v>12</v>
      </c>
      <c r="B9" s="5">
        <v>7410</v>
      </c>
      <c r="C9" s="5">
        <v>92091</v>
      </c>
      <c r="D9" s="5">
        <v>77048</v>
      </c>
      <c r="E9" s="5">
        <v>787708</v>
      </c>
      <c r="F9" s="4"/>
    </row>
    <row r="10" spans="1:9" x14ac:dyDescent="0.25">
      <c r="A10" t="s">
        <v>14</v>
      </c>
      <c r="B10" s="2">
        <f>(B9/B7)/H6</f>
        <v>5.8271025538594139E-5</v>
      </c>
      <c r="C10" s="2">
        <f>C9/C7</f>
        <v>1.0554648854576879E-4</v>
      </c>
      <c r="D10" s="2">
        <f>D9/D7</f>
        <v>2.9214913286521525E-5</v>
      </c>
      <c r="E10" s="2">
        <f>E9/E7</f>
        <v>1.5088334722945207E-4</v>
      </c>
      <c r="F10" s="4">
        <f>AVERAGE(B10:E10)</f>
        <v>8.5978943650084135E-5</v>
      </c>
    </row>
    <row r="11" spans="1:9" x14ac:dyDescent="0.25">
      <c r="F11" s="4"/>
    </row>
    <row r="12" spans="1:9" x14ac:dyDescent="0.25">
      <c r="A12" t="s">
        <v>0</v>
      </c>
      <c r="B12" s="5">
        <v>2685568</v>
      </c>
      <c r="C12" s="5">
        <v>17083897</v>
      </c>
      <c r="D12" s="5">
        <v>53041491</v>
      </c>
      <c r="E12" s="5">
        <v>120567369</v>
      </c>
      <c r="F12" s="4"/>
    </row>
    <row r="13" spans="1:9" x14ac:dyDescent="0.25">
      <c r="A13" t="s">
        <v>5</v>
      </c>
      <c r="B13" s="5">
        <v>4931</v>
      </c>
      <c r="C13" s="5">
        <v>21826</v>
      </c>
      <c r="D13" s="5">
        <v>67030</v>
      </c>
      <c r="E13" s="5">
        <v>119999</v>
      </c>
      <c r="F13" s="4"/>
    </row>
    <row r="14" spans="1:9" x14ac:dyDescent="0.25">
      <c r="A14" t="s">
        <v>6</v>
      </c>
      <c r="B14" s="9">
        <f t="shared" ref="B14:C14" si="0">B13/(B12+B13)</f>
        <v>1.8327455241574147E-3</v>
      </c>
      <c r="C14" s="9">
        <f t="shared" si="0"/>
        <v>1.2759472370738145E-3</v>
      </c>
      <c r="D14" s="9">
        <f t="shared" ref="D14:E14" si="1">D13/(D12+D13)</f>
        <v>1.2621326811190995E-3</v>
      </c>
      <c r="E14" s="9">
        <f t="shared" si="1"/>
        <v>9.942962713380243E-4</v>
      </c>
      <c r="F14" s="4"/>
    </row>
    <row r="15" spans="1:9" x14ac:dyDescent="0.25">
      <c r="A15" t="s">
        <v>15</v>
      </c>
      <c r="B15" s="9">
        <f>((B12+B13)/B7)/H6</f>
        <v>2.1157643176863965E-2</v>
      </c>
      <c r="C15" s="9">
        <f>(C12+C13)/C7</f>
        <v>1.9605053660907076E-2</v>
      </c>
      <c r="D15" s="9">
        <f>(D12+D13)/D7</f>
        <v>2.0137587423299855E-2</v>
      </c>
      <c r="E15" s="9">
        <f>(E12+E13)/E7</f>
        <v>2.3117340502004122E-2</v>
      </c>
      <c r="F15" s="4"/>
    </row>
    <row r="16" spans="1:9" x14ac:dyDescent="0.25">
      <c r="A16" t="s">
        <v>27</v>
      </c>
      <c r="B16" s="9">
        <f>(B13/B7)/H6</f>
        <v>3.87765758341171E-5</v>
      </c>
      <c r="C16" s="9">
        <f>C13/C7</f>
        <v>2.5015014051318255E-5</v>
      </c>
      <c r="D16" s="9">
        <f>D13/D7</f>
        <v>2.5416307205839708E-5</v>
      </c>
      <c r="E16" s="9">
        <f>E13/E7</f>
        <v>2.298548546439419E-5</v>
      </c>
      <c r="F16" s="4">
        <f>AVERAGE(B16:E16)</f>
        <v>2.8048345638917311E-5</v>
      </c>
    </row>
    <row r="17" spans="1:6" x14ac:dyDescent="0.25">
      <c r="B17" s="9"/>
      <c r="C17" s="9"/>
      <c r="D17" s="9"/>
      <c r="E17" s="9"/>
      <c r="F17" s="4"/>
    </row>
    <row r="18" spans="1:6" x14ac:dyDescent="0.25">
      <c r="A18" s="12" t="s">
        <v>11</v>
      </c>
      <c r="B18" s="14">
        <v>0.2</v>
      </c>
      <c r="C18" s="14">
        <v>0.22</v>
      </c>
      <c r="D18" s="14">
        <v>0.24</v>
      </c>
      <c r="E18" s="14">
        <v>0.09</v>
      </c>
      <c r="F18" s="14">
        <f>AVERAGE(B18:E18)</f>
        <v>0.1875</v>
      </c>
    </row>
    <row r="19" spans="1:6" x14ac:dyDescent="0.25">
      <c r="A19" s="12" t="s">
        <v>19</v>
      </c>
      <c r="B19" s="5">
        <f>28342</f>
        <v>28342</v>
      </c>
      <c r="C19" s="5">
        <f>146918</f>
        <v>146918</v>
      </c>
      <c r="D19" s="5">
        <v>293259</v>
      </c>
      <c r="E19" s="5">
        <v>274645</v>
      </c>
      <c r="F19" s="4"/>
    </row>
    <row r="20" spans="1:6" x14ac:dyDescent="0.25">
      <c r="A20" s="12" t="s">
        <v>20</v>
      </c>
      <c r="B20" s="4">
        <f>(B19/B7)/H6</f>
        <v>2.2287684288999123E-4</v>
      </c>
      <c r="C20" s="3">
        <f>C19/C7</f>
        <v>1.6838430470042957E-4</v>
      </c>
      <c r="D20" s="3">
        <f>D19/D7</f>
        <v>1.1119738676528936E-4</v>
      </c>
      <c r="E20" s="3">
        <f>E19/E7</f>
        <v>5.2607510523992221E-5</v>
      </c>
      <c r="F20" s="4">
        <f>AVERAGE(B20:E20)</f>
        <v>1.387665112199256E-4</v>
      </c>
    </row>
    <row r="21" spans="1:6" x14ac:dyDescent="0.25">
      <c r="F21" s="3"/>
    </row>
    <row r="22" spans="1:6" x14ac:dyDescent="0.25">
      <c r="A22" s="1"/>
      <c r="B22" s="2"/>
      <c r="C22" s="5"/>
      <c r="D22" s="5"/>
      <c r="E22" s="5"/>
      <c r="F22" s="4"/>
    </row>
    <row r="23" spans="1:6" x14ac:dyDescent="0.25">
      <c r="A23" s="1" t="s">
        <v>26</v>
      </c>
      <c r="B23" s="4"/>
      <c r="F23" s="4"/>
    </row>
    <row r="24" spans="1:6" x14ac:dyDescent="0.25">
      <c r="A24" s="1"/>
      <c r="B24" s="19">
        <f>B3</f>
        <v>2020</v>
      </c>
      <c r="C24" s="19">
        <f>C3</f>
        <v>2021</v>
      </c>
      <c r="D24" s="19">
        <f>D3</f>
        <v>2022</v>
      </c>
      <c r="E24" s="19">
        <v>2023</v>
      </c>
      <c r="F24" s="8" t="s">
        <v>7</v>
      </c>
    </row>
    <row r="25" spans="1:6" x14ac:dyDescent="0.25">
      <c r="A25" s="1" t="str">
        <f>A10</f>
        <v>Lending income %</v>
      </c>
      <c r="B25" s="4">
        <f>B10</f>
        <v>5.8271025538594139E-5</v>
      </c>
      <c r="C25" s="4">
        <f t="shared" ref="C25:E25" si="2">C10</f>
        <v>1.0554648854576879E-4</v>
      </c>
      <c r="D25" s="4">
        <f t="shared" si="2"/>
        <v>2.9214913286521525E-5</v>
      </c>
      <c r="E25" s="4">
        <f t="shared" si="2"/>
        <v>1.5088334722945207E-4</v>
      </c>
      <c r="F25" s="9">
        <f>AVERAGE(B25:E25)</f>
        <v>8.5978943650084135E-5</v>
      </c>
    </row>
    <row r="26" spans="1:6" x14ac:dyDescent="0.25">
      <c r="A26" s="1" t="str">
        <f>A20</f>
        <v>Brokerage commissions %</v>
      </c>
      <c r="B26" s="3">
        <f>B20</f>
        <v>2.2287684288999123E-4</v>
      </c>
      <c r="C26" s="3">
        <f t="shared" ref="C26:E26" si="3">C20</f>
        <v>1.6838430470042957E-4</v>
      </c>
      <c r="D26" s="3">
        <f t="shared" si="3"/>
        <v>1.1119738676528936E-4</v>
      </c>
      <c r="E26" s="3">
        <f t="shared" si="3"/>
        <v>5.2607510523992221E-5</v>
      </c>
      <c r="F26" s="9">
        <f t="shared" ref="F26:F29" si="4">AVERAGE(B26:E26)</f>
        <v>1.387665112199256E-4</v>
      </c>
    </row>
    <row r="27" spans="1:6" x14ac:dyDescent="0.25">
      <c r="F27" s="9"/>
    </row>
    <row r="28" spans="1:6" x14ac:dyDescent="0.25">
      <c r="A28" s="1" t="str">
        <f>A15</f>
        <v>Dividend (gross)</v>
      </c>
      <c r="B28" s="4">
        <f>B15</f>
        <v>2.1157643176863965E-2</v>
      </c>
      <c r="C28" s="4">
        <f t="shared" ref="C28:E28" si="5">C15</f>
        <v>1.9605053660907076E-2</v>
      </c>
      <c r="D28" s="4">
        <f t="shared" si="5"/>
        <v>2.0137587423299855E-2</v>
      </c>
      <c r="E28" s="4">
        <f t="shared" si="5"/>
        <v>2.3117340502004122E-2</v>
      </c>
      <c r="F28" s="9">
        <f t="shared" si="4"/>
        <v>2.1004406190768755E-2</v>
      </c>
    </row>
    <row r="29" spans="1:6" x14ac:dyDescent="0.25">
      <c r="A29" s="1" t="str">
        <f>A18</f>
        <v>Turnover</v>
      </c>
      <c r="B29" s="14">
        <f>B18</f>
        <v>0.2</v>
      </c>
      <c r="C29" s="14">
        <f t="shared" ref="C29:E29" si="6">C18</f>
        <v>0.22</v>
      </c>
      <c r="D29" s="14">
        <f t="shared" si="6"/>
        <v>0.24</v>
      </c>
      <c r="E29" s="14">
        <f t="shared" si="6"/>
        <v>0.09</v>
      </c>
      <c r="F29" s="20">
        <f t="shared" si="4"/>
        <v>0.1875</v>
      </c>
    </row>
    <row r="30" spans="1:6" x14ac:dyDescent="0.25">
      <c r="B30" s="3"/>
      <c r="C30" s="3"/>
      <c r="D30" s="3"/>
      <c r="E30" s="3"/>
    </row>
    <row r="32" spans="1:6" x14ac:dyDescent="0.25">
      <c r="A32" t="s">
        <v>28</v>
      </c>
      <c r="C32" s="4"/>
      <c r="D32" s="4"/>
      <c r="E32" s="4"/>
      <c r="F32" s="4">
        <f>E6-F10+F20</f>
        <v>2.5527875675698413E-3</v>
      </c>
    </row>
    <row r="33" spans="1:5" x14ac:dyDescent="0.25">
      <c r="A33" s="1"/>
      <c r="B33" s="8"/>
      <c r="C33" s="8"/>
      <c r="D33" s="8"/>
      <c r="E33" s="8"/>
    </row>
    <row r="34" spans="1:5" x14ac:dyDescent="0.25">
      <c r="B34" s="4"/>
      <c r="C34" s="4"/>
      <c r="D34" s="4"/>
      <c r="E34" s="4"/>
    </row>
    <row r="36" spans="1:5" x14ac:dyDescent="0.25">
      <c r="A36" s="1"/>
    </row>
    <row r="37" spans="1:5" x14ac:dyDescent="0.25">
      <c r="A37" s="13"/>
      <c r="B37" s="11"/>
      <c r="C37" s="11"/>
      <c r="D37" s="11"/>
      <c r="E37" s="11"/>
    </row>
    <row r="38" spans="1:5" x14ac:dyDescent="0.25">
      <c r="A38" s="12"/>
      <c r="B38" s="11"/>
      <c r="C38" s="11"/>
      <c r="D38" s="11"/>
      <c r="E38" s="11"/>
    </row>
    <row r="39" spans="1:5" x14ac:dyDescent="0.25">
      <c r="A39" s="12"/>
      <c r="B39" s="11"/>
      <c r="C39" s="11"/>
      <c r="D39" s="11"/>
      <c r="E39" s="11"/>
    </row>
    <row r="40" spans="1:5" x14ac:dyDescent="0.25">
      <c r="A40" s="12"/>
      <c r="B40" s="11"/>
      <c r="C40" s="11"/>
      <c r="D40" s="11"/>
      <c r="E40" s="11"/>
    </row>
    <row r="41" spans="1:5" x14ac:dyDescent="0.25">
      <c r="A41" s="12"/>
      <c r="B41" s="11"/>
      <c r="C41" s="11"/>
      <c r="D41" s="11"/>
      <c r="E41" s="11"/>
    </row>
    <row r="42" spans="1:5" x14ac:dyDescent="0.25">
      <c r="A42" s="12"/>
      <c r="B42" s="11"/>
      <c r="C42" s="11"/>
      <c r="D42" s="11"/>
      <c r="E42" s="11"/>
    </row>
    <row r="48" spans="1:5" x14ac:dyDescent="0.25">
      <c r="B48" s="2"/>
      <c r="C48" s="2"/>
      <c r="D48" s="2"/>
      <c r="E4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FFC8-24A2-4765-AFE3-C706492DE4CB}">
  <dimension ref="A1:F49"/>
  <sheetViews>
    <sheetView zoomScale="145" zoomScaleNormal="145" workbookViewId="0">
      <selection activeCell="A16" sqref="A16"/>
    </sheetView>
  </sheetViews>
  <sheetFormatPr defaultRowHeight="15" x14ac:dyDescent="0.25"/>
  <cols>
    <col min="1" max="1" width="38.42578125" customWidth="1"/>
    <col min="2" max="3" width="13.7109375" customWidth="1"/>
    <col min="5" max="5" width="34.42578125" customWidth="1"/>
  </cols>
  <sheetData>
    <row r="1" spans="1:6" x14ac:dyDescent="0.25">
      <c r="A1" s="6" t="s">
        <v>21</v>
      </c>
      <c r="B1" s="6"/>
      <c r="C1" s="7"/>
    </row>
    <row r="2" spans="1:6" x14ac:dyDescent="0.25">
      <c r="E2" s="1" t="s">
        <v>16</v>
      </c>
    </row>
    <row r="3" spans="1:6" x14ac:dyDescent="0.25">
      <c r="B3" s="1">
        <v>2022</v>
      </c>
      <c r="C3" s="1" t="s">
        <v>7</v>
      </c>
      <c r="E3" t="s">
        <v>22</v>
      </c>
    </row>
    <row r="4" spans="1:6" x14ac:dyDescent="0.25">
      <c r="A4" t="s">
        <v>1</v>
      </c>
      <c r="B4" s="5">
        <v>494954605</v>
      </c>
      <c r="C4" s="1"/>
      <c r="E4" s="17">
        <f>345/366</f>
        <v>0.94262295081967218</v>
      </c>
      <c r="F4" t="s">
        <v>18</v>
      </c>
    </row>
    <row r="5" spans="1:6" x14ac:dyDescent="0.25">
      <c r="A5" t="s">
        <v>13</v>
      </c>
      <c r="B5" s="5">
        <v>276288</v>
      </c>
      <c r="C5" s="1"/>
    </row>
    <row r="6" spans="1:6" x14ac:dyDescent="0.25">
      <c r="A6" t="s">
        <v>2</v>
      </c>
      <c r="B6" s="4">
        <f>0.15%*E4</f>
        <v>1.4139344262295082E-3</v>
      </c>
      <c r="C6" s="4">
        <f>AVERAGE(B6:B6)</f>
        <v>1.4139344262295082E-3</v>
      </c>
    </row>
    <row r="7" spans="1:6" x14ac:dyDescent="0.25">
      <c r="A7" t="s">
        <v>3</v>
      </c>
      <c r="B7" s="5">
        <f>B5/B6</f>
        <v>195403686.95652175</v>
      </c>
      <c r="C7" s="4"/>
    </row>
    <row r="8" spans="1:6" x14ac:dyDescent="0.25">
      <c r="B8" s="5"/>
      <c r="C8" s="4"/>
    </row>
    <row r="9" spans="1:6" x14ac:dyDescent="0.25">
      <c r="A9" t="s">
        <v>12</v>
      </c>
      <c r="B9" s="5">
        <v>2512</v>
      </c>
      <c r="C9" s="4"/>
    </row>
    <row r="10" spans="1:6" x14ac:dyDescent="0.25">
      <c r="A10" t="s">
        <v>14</v>
      </c>
      <c r="B10" s="18">
        <f>(B9/B7)/E4</f>
        <v>1.363794301598332E-5</v>
      </c>
      <c r="C10" s="4">
        <f>AVERAGE(B10:B10)</f>
        <v>1.363794301598332E-5</v>
      </c>
    </row>
    <row r="11" spans="1:6" x14ac:dyDescent="0.25">
      <c r="C11" s="4"/>
    </row>
    <row r="12" spans="1:6" x14ac:dyDescent="0.25">
      <c r="A12" t="s">
        <v>0</v>
      </c>
      <c r="B12" s="5">
        <v>4766113</v>
      </c>
      <c r="C12" s="4"/>
    </row>
    <row r="13" spans="1:6" x14ac:dyDescent="0.25">
      <c r="A13" t="s">
        <v>5</v>
      </c>
      <c r="B13" s="5">
        <v>517</v>
      </c>
      <c r="C13" s="4"/>
    </row>
    <row r="14" spans="1:6" x14ac:dyDescent="0.25">
      <c r="A14" t="s">
        <v>6</v>
      </c>
      <c r="B14" s="9">
        <f>B13/(B12+B13)</f>
        <v>1.0846237278748298E-4</v>
      </c>
      <c r="C14" s="4"/>
    </row>
    <row r="15" spans="1:6" x14ac:dyDescent="0.25">
      <c r="A15" t="s">
        <v>15</v>
      </c>
      <c r="B15" s="9">
        <f>((B12+B13)/B7)/E4</f>
        <v>2.5878594075747045E-2</v>
      </c>
      <c r="C15" s="4"/>
    </row>
    <row r="16" spans="1:6" x14ac:dyDescent="0.25">
      <c r="A16" t="s">
        <v>27</v>
      </c>
      <c r="B16" s="10">
        <f>(B13/B7)/E4</f>
        <v>2.8068537178596244E-6</v>
      </c>
      <c r="C16" s="4">
        <f>AVERAGE(B16:B16)</f>
        <v>2.8068537178596244E-6</v>
      </c>
    </row>
    <row r="17" spans="1:3" x14ac:dyDescent="0.25">
      <c r="B17" s="9"/>
      <c r="C17" s="4"/>
    </row>
    <row r="18" spans="1:3" x14ac:dyDescent="0.25">
      <c r="A18" s="12" t="s">
        <v>11</v>
      </c>
      <c r="B18" s="14">
        <v>0.23</v>
      </c>
      <c r="C18" s="14">
        <f>AVERAGE(B18)</f>
        <v>0.23</v>
      </c>
    </row>
    <row r="19" spans="1:3" x14ac:dyDescent="0.25">
      <c r="A19" s="12" t="s">
        <v>19</v>
      </c>
      <c r="B19" s="5">
        <v>7792</v>
      </c>
      <c r="C19" s="14"/>
    </row>
    <row r="20" spans="1:3" x14ac:dyDescent="0.25">
      <c r="A20" s="12" t="s">
        <v>20</v>
      </c>
      <c r="B20" s="4">
        <f>(B19/B7)/E4</f>
        <v>4.2303683113273106E-5</v>
      </c>
      <c r="C20" s="4">
        <f>AVERAGE(B20:B20)</f>
        <v>4.2303683113273106E-5</v>
      </c>
    </row>
    <row r="21" spans="1:3" x14ac:dyDescent="0.25">
      <c r="A21" s="12"/>
      <c r="B21" s="4"/>
      <c r="C21" s="4"/>
    </row>
    <row r="22" spans="1:3" x14ac:dyDescent="0.25">
      <c r="C22" s="4"/>
    </row>
    <row r="23" spans="1:3" x14ac:dyDescent="0.25">
      <c r="A23" s="1"/>
      <c r="B23" s="2"/>
      <c r="C23" s="4"/>
    </row>
    <row r="24" spans="1:3" x14ac:dyDescent="0.25">
      <c r="A24" s="1"/>
      <c r="B24" s="4"/>
      <c r="C24" s="3"/>
    </row>
    <row r="25" spans="1:3" x14ac:dyDescent="0.25">
      <c r="A25" s="1"/>
      <c r="B25" s="4"/>
      <c r="C25" s="3"/>
    </row>
    <row r="26" spans="1:3" x14ac:dyDescent="0.25">
      <c r="A26" s="1"/>
      <c r="B26" s="4"/>
      <c r="C26" s="4"/>
    </row>
    <row r="27" spans="1:3" x14ac:dyDescent="0.25">
      <c r="C27" s="4"/>
    </row>
    <row r="28" spans="1:3" x14ac:dyDescent="0.25">
      <c r="C28" s="10"/>
    </row>
    <row r="29" spans="1:3" x14ac:dyDescent="0.25">
      <c r="B29" s="3"/>
      <c r="C29" s="10"/>
    </row>
    <row r="30" spans="1:3" x14ac:dyDescent="0.25">
      <c r="B30" s="3"/>
    </row>
    <row r="31" spans="1:3" x14ac:dyDescent="0.25">
      <c r="B31" s="3"/>
    </row>
    <row r="33" spans="1:2" x14ac:dyDescent="0.25">
      <c r="B33" s="4"/>
    </row>
    <row r="34" spans="1:2" x14ac:dyDescent="0.25">
      <c r="A34" s="1"/>
      <c r="B34" s="8"/>
    </row>
    <row r="35" spans="1:2" x14ac:dyDescent="0.25">
      <c r="B35" s="4"/>
    </row>
    <row r="37" spans="1:2" x14ac:dyDescent="0.25">
      <c r="A37" s="1"/>
    </row>
    <row r="38" spans="1:2" x14ac:dyDescent="0.25">
      <c r="A38" s="13"/>
      <c r="B38" s="11"/>
    </row>
    <row r="39" spans="1:2" x14ac:dyDescent="0.25">
      <c r="A39" s="12"/>
      <c r="B39" s="11"/>
    </row>
    <row r="40" spans="1:2" x14ac:dyDescent="0.25">
      <c r="A40" s="12"/>
      <c r="B40" s="11"/>
    </row>
    <row r="41" spans="1:2" x14ac:dyDescent="0.25">
      <c r="A41" s="12"/>
      <c r="B41" s="11"/>
    </row>
    <row r="42" spans="1:2" x14ac:dyDescent="0.25">
      <c r="A42" s="12"/>
      <c r="B42" s="11"/>
    </row>
    <row r="43" spans="1:2" x14ac:dyDescent="0.25">
      <c r="A43" s="12"/>
      <c r="B43" s="11"/>
    </row>
    <row r="49" spans="2:2" x14ac:dyDescent="0.25">
      <c r="B4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C02E-C033-44C9-A725-F88F03ADB5EB}">
  <dimension ref="A1:F49"/>
  <sheetViews>
    <sheetView zoomScale="145" zoomScaleNormal="145" workbookViewId="0">
      <selection activeCell="A16" sqref="A16"/>
    </sheetView>
  </sheetViews>
  <sheetFormatPr defaultRowHeight="15" x14ac:dyDescent="0.25"/>
  <cols>
    <col min="1" max="1" width="38.42578125" customWidth="1"/>
    <col min="2" max="3" width="13.7109375" customWidth="1"/>
    <col min="5" max="5" width="34.42578125" customWidth="1"/>
  </cols>
  <sheetData>
    <row r="1" spans="1:6" x14ac:dyDescent="0.25">
      <c r="A1" s="6" t="s">
        <v>24</v>
      </c>
      <c r="B1" s="6"/>
      <c r="C1" s="7"/>
    </row>
    <row r="2" spans="1:6" x14ac:dyDescent="0.25">
      <c r="E2" s="1" t="s">
        <v>16</v>
      </c>
    </row>
    <row r="3" spans="1:6" x14ac:dyDescent="0.25">
      <c r="B3" s="1">
        <v>2022</v>
      </c>
      <c r="C3" s="1" t="s">
        <v>7</v>
      </c>
      <c r="E3" t="s">
        <v>25</v>
      </c>
    </row>
    <row r="4" spans="1:6" x14ac:dyDescent="0.25">
      <c r="A4" t="s">
        <v>1</v>
      </c>
      <c r="B4" s="5">
        <v>60391814</v>
      </c>
      <c r="C4" s="1"/>
      <c r="E4" s="17">
        <f>338/366</f>
        <v>0.92349726775956287</v>
      </c>
      <c r="F4" t="s">
        <v>18</v>
      </c>
    </row>
    <row r="5" spans="1:6" x14ac:dyDescent="0.25">
      <c r="A5" t="s">
        <v>13</v>
      </c>
      <c r="B5" s="5">
        <v>65598</v>
      </c>
      <c r="C5" s="1"/>
    </row>
    <row r="6" spans="1:6" x14ac:dyDescent="0.25">
      <c r="A6" t="s">
        <v>2</v>
      </c>
      <c r="B6" s="4">
        <f>0.25%*E4</f>
        <v>2.308743169398907E-3</v>
      </c>
      <c r="C6" s="4">
        <f>AVERAGE(B6:B6)</f>
        <v>2.308743169398907E-3</v>
      </c>
    </row>
    <row r="7" spans="1:6" x14ac:dyDescent="0.25">
      <c r="A7" t="s">
        <v>3</v>
      </c>
      <c r="B7" s="5">
        <f>B5/B6</f>
        <v>28412861.53846154</v>
      </c>
      <c r="C7" s="4"/>
    </row>
    <row r="8" spans="1:6" x14ac:dyDescent="0.25">
      <c r="B8" s="5"/>
      <c r="C8" s="4"/>
    </row>
    <row r="9" spans="1:6" x14ac:dyDescent="0.25">
      <c r="A9" t="s">
        <v>12</v>
      </c>
      <c r="B9" s="5">
        <v>4386</v>
      </c>
      <c r="C9" s="4"/>
    </row>
    <row r="10" spans="1:6" x14ac:dyDescent="0.25">
      <c r="A10" t="s">
        <v>14</v>
      </c>
      <c r="B10" s="16">
        <f>(B9/B7)/E4</f>
        <v>1.6715448641726883E-4</v>
      </c>
      <c r="C10" s="4">
        <f>AVERAGE(B10:B10)</f>
        <v>1.6715448641726883E-4</v>
      </c>
    </row>
    <row r="11" spans="1:6" x14ac:dyDescent="0.25">
      <c r="C11" s="4"/>
    </row>
    <row r="12" spans="1:6" x14ac:dyDescent="0.25">
      <c r="A12" t="s">
        <v>0</v>
      </c>
      <c r="B12" s="5">
        <v>1270624</v>
      </c>
      <c r="C12" s="4"/>
    </row>
    <row r="13" spans="1:6" x14ac:dyDescent="0.25">
      <c r="A13" t="s">
        <v>5</v>
      </c>
      <c r="B13" s="5">
        <v>115881</v>
      </c>
      <c r="C13" s="4"/>
    </row>
    <row r="14" spans="1:6" x14ac:dyDescent="0.25">
      <c r="A14" t="s">
        <v>6</v>
      </c>
      <c r="B14" s="9">
        <f>B13/(B12+B13)</f>
        <v>8.357777288938735E-2</v>
      </c>
      <c r="C14" s="4"/>
    </row>
    <row r="15" spans="1:6" x14ac:dyDescent="0.25">
      <c r="A15" t="s">
        <v>15</v>
      </c>
      <c r="B15" s="9">
        <f>((B12+B13)/B7)/E4</f>
        <v>5.2840978383487294E-2</v>
      </c>
      <c r="C15" s="4"/>
    </row>
    <row r="16" spans="1:6" x14ac:dyDescent="0.25">
      <c r="A16" t="s">
        <v>27</v>
      </c>
      <c r="B16" s="10">
        <f>(B13/B7)/E4</f>
        <v>4.4163312905881272E-3</v>
      </c>
      <c r="C16" s="4">
        <f>AVERAGE(B16:B16)</f>
        <v>4.4163312905881272E-3</v>
      </c>
    </row>
    <row r="17" spans="1:3" x14ac:dyDescent="0.25">
      <c r="B17" s="9"/>
      <c r="C17" s="4"/>
    </row>
    <row r="18" spans="1:3" x14ac:dyDescent="0.25">
      <c r="A18" s="12" t="s">
        <v>11</v>
      </c>
      <c r="B18" s="14">
        <v>0.47</v>
      </c>
      <c r="C18" s="14">
        <f>AVERAGE(B18)</f>
        <v>0.47</v>
      </c>
    </row>
    <row r="19" spans="1:3" x14ac:dyDescent="0.25">
      <c r="A19" s="12" t="s">
        <v>19</v>
      </c>
      <c r="B19" s="5">
        <v>19746</v>
      </c>
      <c r="C19" s="14"/>
    </row>
    <row r="20" spans="1:3" x14ac:dyDescent="0.25">
      <c r="A20" s="12" t="s">
        <v>20</v>
      </c>
      <c r="B20" s="4">
        <f>(B19/B7)/E4</f>
        <v>7.5253818713985176E-4</v>
      </c>
      <c r="C20" s="4">
        <f>AVERAGE(B20:B20)</f>
        <v>7.5253818713985176E-4</v>
      </c>
    </row>
    <row r="21" spans="1:3" x14ac:dyDescent="0.25">
      <c r="A21" s="12"/>
      <c r="B21" s="4"/>
      <c r="C21" s="4"/>
    </row>
    <row r="22" spans="1:3" x14ac:dyDescent="0.25">
      <c r="C22" s="4"/>
    </row>
    <row r="23" spans="1:3" x14ac:dyDescent="0.25">
      <c r="A23" s="1"/>
      <c r="B23" s="2"/>
      <c r="C23" s="4"/>
    </row>
    <row r="24" spans="1:3" x14ac:dyDescent="0.25">
      <c r="A24" s="1"/>
      <c r="B24" s="4"/>
      <c r="C24" s="3"/>
    </row>
    <row r="25" spans="1:3" x14ac:dyDescent="0.25">
      <c r="A25" s="1"/>
      <c r="B25" s="4"/>
      <c r="C25" s="3"/>
    </row>
    <row r="26" spans="1:3" x14ac:dyDescent="0.25">
      <c r="A26" s="1"/>
      <c r="B26" s="4"/>
      <c r="C26" s="4"/>
    </row>
    <row r="27" spans="1:3" x14ac:dyDescent="0.25">
      <c r="C27" s="4"/>
    </row>
    <row r="28" spans="1:3" x14ac:dyDescent="0.25">
      <c r="C28" s="10"/>
    </row>
    <row r="29" spans="1:3" x14ac:dyDescent="0.25">
      <c r="B29" s="3"/>
      <c r="C29" s="10"/>
    </row>
    <row r="30" spans="1:3" x14ac:dyDescent="0.25">
      <c r="B30" s="3"/>
    </row>
    <row r="31" spans="1:3" x14ac:dyDescent="0.25">
      <c r="B31" s="3"/>
    </row>
    <row r="33" spans="1:2" x14ac:dyDescent="0.25">
      <c r="B33" s="4"/>
    </row>
    <row r="34" spans="1:2" x14ac:dyDescent="0.25">
      <c r="A34" s="1"/>
      <c r="B34" s="8"/>
    </row>
    <row r="35" spans="1:2" x14ac:dyDescent="0.25">
      <c r="B35" s="4"/>
    </row>
    <row r="37" spans="1:2" x14ac:dyDescent="0.25">
      <c r="A37" s="1"/>
    </row>
    <row r="38" spans="1:2" x14ac:dyDescent="0.25">
      <c r="A38" s="13"/>
      <c r="B38" s="11"/>
    </row>
    <row r="39" spans="1:2" x14ac:dyDescent="0.25">
      <c r="A39" s="12"/>
      <c r="B39" s="11"/>
    </row>
    <row r="40" spans="1:2" x14ac:dyDescent="0.25">
      <c r="A40" s="12"/>
      <c r="B40" s="11"/>
    </row>
    <row r="41" spans="1:2" x14ac:dyDescent="0.25">
      <c r="A41" s="12"/>
      <c r="B41" s="11"/>
    </row>
    <row r="42" spans="1:2" x14ac:dyDescent="0.25">
      <c r="A42" s="12"/>
      <c r="B42" s="11"/>
    </row>
    <row r="43" spans="1:2" x14ac:dyDescent="0.25">
      <c r="A43" s="12"/>
      <c r="B43" s="11"/>
    </row>
    <row r="49" spans="2:2" x14ac:dyDescent="0.25">
      <c r="B4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ED46-EEA8-4CD3-B87C-CF32F0FABA87}">
  <dimension ref="A1:I34"/>
  <sheetViews>
    <sheetView zoomScale="145" zoomScaleNormal="145" workbookViewId="0">
      <selection activeCell="B33" sqref="B33"/>
    </sheetView>
  </sheetViews>
  <sheetFormatPr defaultRowHeight="15" x14ac:dyDescent="0.25"/>
  <cols>
    <col min="1" max="1" width="38.42578125" customWidth="1"/>
    <col min="2" max="2" width="13.7109375" customWidth="1"/>
    <col min="3" max="5" width="16.7109375" customWidth="1"/>
    <col min="6" max="6" width="13.7109375" customWidth="1"/>
    <col min="8" max="8" width="34.42578125" customWidth="1"/>
  </cols>
  <sheetData>
    <row r="1" spans="1:9" x14ac:dyDescent="0.25">
      <c r="A1" s="6" t="s">
        <v>9</v>
      </c>
      <c r="B1" s="6"/>
      <c r="C1" s="6"/>
      <c r="D1" s="6"/>
      <c r="E1" s="6"/>
      <c r="F1" s="7"/>
      <c r="H1" s="1" t="s">
        <v>4</v>
      </c>
    </row>
    <row r="2" spans="1:9" x14ac:dyDescent="0.25">
      <c r="H2" t="s">
        <v>10</v>
      </c>
    </row>
    <row r="3" spans="1:9" x14ac:dyDescent="0.25">
      <c r="B3" s="1">
        <v>2020</v>
      </c>
      <c r="C3" s="1">
        <v>2021</v>
      </c>
      <c r="D3" s="1">
        <v>2022</v>
      </c>
      <c r="E3" s="1">
        <v>2023</v>
      </c>
      <c r="F3" s="1" t="s">
        <v>7</v>
      </c>
    </row>
    <row r="4" spans="1:9" x14ac:dyDescent="0.25">
      <c r="A4" t="s">
        <v>1</v>
      </c>
      <c r="B4" s="5">
        <v>274824683</v>
      </c>
      <c r="C4" s="5">
        <v>1056702827</v>
      </c>
      <c r="D4" s="5">
        <v>1668508447</v>
      </c>
      <c r="E4" s="5">
        <v>3452076592</v>
      </c>
      <c r="F4" s="1"/>
      <c r="H4" s="1" t="s">
        <v>16</v>
      </c>
    </row>
    <row r="5" spans="1:9" x14ac:dyDescent="0.25">
      <c r="A5" t="s">
        <v>13</v>
      </c>
      <c r="B5" s="5">
        <v>292899</v>
      </c>
      <c r="C5" s="5">
        <v>2087838</v>
      </c>
      <c r="D5" s="5">
        <v>5061317</v>
      </c>
      <c r="E5" s="5">
        <v>9208685</v>
      </c>
      <c r="F5" s="1"/>
      <c r="H5" t="s">
        <v>17</v>
      </c>
    </row>
    <row r="6" spans="1:9" x14ac:dyDescent="0.25">
      <c r="A6" t="s">
        <v>2</v>
      </c>
      <c r="B6" s="4">
        <f>0.36%*H6</f>
        <v>3.3639344262295081E-3</v>
      </c>
      <c r="C6" s="4">
        <v>3.5999999999999999E-3</v>
      </c>
      <c r="D6" s="4">
        <v>3.5999999999999999E-3</v>
      </c>
      <c r="E6" s="4">
        <v>3.5999999999999999E-3</v>
      </c>
      <c r="F6" s="4">
        <f>AVERAGE(B6:E6)</f>
        <v>3.5409836065573765E-3</v>
      </c>
      <c r="H6" s="17">
        <f>342/366</f>
        <v>0.93442622950819676</v>
      </c>
      <c r="I6" t="s">
        <v>18</v>
      </c>
    </row>
    <row r="7" spans="1:9" x14ac:dyDescent="0.25">
      <c r="A7" t="s">
        <v>3</v>
      </c>
      <c r="B7" s="5">
        <f>B5/B6</f>
        <v>87070365.49707602</v>
      </c>
      <c r="C7" s="5">
        <f>C5/C6</f>
        <v>579955000</v>
      </c>
      <c r="D7" s="5">
        <f>D5/D6</f>
        <v>1405921388.8888888</v>
      </c>
      <c r="E7" s="5">
        <f>E5/E6</f>
        <v>2557968055.5555558</v>
      </c>
      <c r="F7" s="4"/>
    </row>
    <row r="8" spans="1:9" x14ac:dyDescent="0.25">
      <c r="B8" s="5"/>
      <c r="C8" s="5"/>
      <c r="D8" s="5"/>
      <c r="E8" s="5"/>
      <c r="F8" s="4"/>
    </row>
    <row r="9" spans="1:9" x14ac:dyDescent="0.25">
      <c r="A9" t="s">
        <v>12</v>
      </c>
      <c r="B9" s="5">
        <v>25648</v>
      </c>
      <c r="C9" s="5">
        <v>349475</v>
      </c>
      <c r="D9" s="5">
        <v>1074525</v>
      </c>
      <c r="E9" s="5">
        <v>2622441</v>
      </c>
      <c r="F9" s="4"/>
    </row>
    <row r="10" spans="1:9" x14ac:dyDescent="0.25">
      <c r="A10" t="s">
        <v>14</v>
      </c>
      <c r="B10" s="16">
        <f>(B9/B7)/H6</f>
        <v>3.1523767578585111E-4</v>
      </c>
      <c r="C10" s="16">
        <f>C9/C7</f>
        <v>6.0258985610952577E-4</v>
      </c>
      <c r="D10" s="16">
        <f>D9/D7</f>
        <v>7.6428526409233011E-4</v>
      </c>
      <c r="E10" s="16">
        <f>E9/E7</f>
        <v>1.0252047496466649E-3</v>
      </c>
      <c r="F10" s="4">
        <f>AVERAGE(B10:E10)</f>
        <v>6.7682938640859294E-4</v>
      </c>
    </row>
    <row r="11" spans="1:9" x14ac:dyDescent="0.25">
      <c r="F11" s="4"/>
    </row>
    <row r="12" spans="1:9" x14ac:dyDescent="0.25">
      <c r="A12" t="s">
        <v>0</v>
      </c>
      <c r="B12" s="5">
        <v>2054134</v>
      </c>
      <c r="C12" s="5">
        <v>15495150</v>
      </c>
      <c r="D12" s="5">
        <v>53441675</v>
      </c>
      <c r="E12" s="5">
        <v>106217917</v>
      </c>
      <c r="F12" s="4"/>
    </row>
    <row r="13" spans="1:9" x14ac:dyDescent="0.25">
      <c r="A13" t="s">
        <v>5</v>
      </c>
      <c r="B13" s="5">
        <v>213731</v>
      </c>
      <c r="C13" s="5">
        <f>1431156</f>
        <v>1431156</v>
      </c>
      <c r="D13" s="5">
        <v>4918435</v>
      </c>
      <c r="E13" s="5">
        <v>10479311</v>
      </c>
      <c r="F13" s="4"/>
    </row>
    <row r="14" spans="1:9" x14ac:dyDescent="0.25">
      <c r="A14" t="s">
        <v>6</v>
      </c>
      <c r="B14" s="9">
        <f t="shared" ref="B14:C14" si="0">B13/(B12+B13)</f>
        <v>9.4243264039085214E-2</v>
      </c>
      <c r="C14" s="9">
        <f t="shared" si="0"/>
        <v>8.4552175767116586E-2</v>
      </c>
      <c r="D14" s="9">
        <f t="shared" ref="D14:E14" si="1">D13/(D12+D13)</f>
        <v>8.4277342863130308E-2</v>
      </c>
      <c r="E14" s="9">
        <f t="shared" si="1"/>
        <v>8.9799142444069016E-2</v>
      </c>
      <c r="F14" s="4"/>
    </row>
    <row r="15" spans="1:9" x14ac:dyDescent="0.25">
      <c r="A15" t="s">
        <v>15</v>
      </c>
      <c r="B15" s="9">
        <f>((B12+B13)/B7)/H6</f>
        <v>2.7874161400346192E-2</v>
      </c>
      <c r="C15" s="9">
        <f>(C12+C13)/C7</f>
        <v>2.918555060306403E-2</v>
      </c>
      <c r="D15" s="9">
        <f>(D12+D13)/D7</f>
        <v>4.1510222734517523E-2</v>
      </c>
      <c r="E15" s="9">
        <f>(E12+E13)/E7</f>
        <v>4.5621065418135161E-2</v>
      </c>
      <c r="F15" s="4"/>
    </row>
    <row r="16" spans="1:9" x14ac:dyDescent="0.25">
      <c r="A16" t="s">
        <v>27</v>
      </c>
      <c r="B16" s="10">
        <f>(B13/B7)/H6</f>
        <v>2.6269519527209037E-3</v>
      </c>
      <c r="C16" s="10">
        <f>C13/C7</f>
        <v>2.4677018044503454E-3</v>
      </c>
      <c r="D16" s="10">
        <f>D13/D7</f>
        <v>3.4983712737218396E-3</v>
      </c>
      <c r="E16" s="10">
        <f>E13/E7</f>
        <v>4.0967325519333103E-3</v>
      </c>
      <c r="F16" s="4">
        <f>AVERAGE(B16:E16)</f>
        <v>3.1724393957065994E-3</v>
      </c>
    </row>
    <row r="17" spans="1:6" x14ac:dyDescent="0.25">
      <c r="A17" s="12"/>
      <c r="B17" s="11"/>
      <c r="C17" s="11"/>
      <c r="D17" s="11"/>
      <c r="E17" s="11"/>
    </row>
    <row r="18" spans="1:6" x14ac:dyDescent="0.25">
      <c r="A18" s="12" t="s">
        <v>11</v>
      </c>
      <c r="B18" s="14">
        <v>0.32</v>
      </c>
      <c r="C18" s="15">
        <v>0.21</v>
      </c>
      <c r="D18" s="15">
        <v>0.21</v>
      </c>
      <c r="E18" s="15">
        <v>0.14000000000000001</v>
      </c>
      <c r="F18" s="14">
        <f>AVERAGE(B18:E18)</f>
        <v>0.22</v>
      </c>
    </row>
    <row r="19" spans="1:6" x14ac:dyDescent="0.25">
      <c r="A19" s="12" t="s">
        <v>19</v>
      </c>
      <c r="B19" s="5">
        <v>28160</v>
      </c>
      <c r="C19" s="5">
        <v>119063</v>
      </c>
      <c r="D19" s="5">
        <v>337221</v>
      </c>
      <c r="E19" s="5">
        <v>293289</v>
      </c>
      <c r="F19" s="14"/>
    </row>
    <row r="20" spans="1:6" x14ac:dyDescent="0.25">
      <c r="A20" s="12" t="s">
        <v>20</v>
      </c>
      <c r="B20" s="3">
        <f>(B19/B7)/H6</f>
        <v>3.4611248245982403E-4</v>
      </c>
      <c r="C20" s="3">
        <f>C19/C7</f>
        <v>2.0529696269538155E-4</v>
      </c>
      <c r="D20" s="3">
        <f>D19/D7</f>
        <v>2.3985764969868515E-4</v>
      </c>
      <c r="E20" s="3">
        <f>E19/E7</f>
        <v>1.1465702214811343E-4</v>
      </c>
      <c r="F20" s="4">
        <f>AVERAGE(B20:E20)</f>
        <v>2.2648102925050103E-4</v>
      </c>
    </row>
    <row r="21" spans="1:6" x14ac:dyDescent="0.25">
      <c r="A21" s="12"/>
      <c r="B21" s="11"/>
      <c r="C21" s="11"/>
      <c r="D21" s="11"/>
      <c r="E21" s="11"/>
    </row>
    <row r="22" spans="1:6" x14ac:dyDescent="0.25">
      <c r="A22" s="1"/>
      <c r="B22" s="3"/>
    </row>
    <row r="23" spans="1:6" x14ac:dyDescent="0.25">
      <c r="A23" s="1" t="s">
        <v>26</v>
      </c>
      <c r="B23" s="4"/>
      <c r="F23" s="4"/>
    </row>
    <row r="24" spans="1:6" x14ac:dyDescent="0.25">
      <c r="A24" s="1"/>
      <c r="B24" s="19">
        <f>B3</f>
        <v>2020</v>
      </c>
      <c r="C24" s="19">
        <f>C3</f>
        <v>2021</v>
      </c>
      <c r="D24" s="19">
        <f>D3</f>
        <v>2022</v>
      </c>
      <c r="E24" s="19">
        <v>2023</v>
      </c>
      <c r="F24" s="8" t="s">
        <v>7</v>
      </c>
    </row>
    <row r="25" spans="1:6" x14ac:dyDescent="0.25">
      <c r="A25" s="1" t="str">
        <f>A10</f>
        <v>Lending income %</v>
      </c>
      <c r="B25" s="4">
        <f>B10</f>
        <v>3.1523767578585111E-4</v>
      </c>
      <c r="C25" s="4">
        <f t="shared" ref="C25:E25" si="2">C10</f>
        <v>6.0258985610952577E-4</v>
      </c>
      <c r="D25" s="4">
        <f t="shared" si="2"/>
        <v>7.6428526409233011E-4</v>
      </c>
      <c r="E25" s="4">
        <f t="shared" si="2"/>
        <v>1.0252047496466649E-3</v>
      </c>
      <c r="F25" s="9">
        <f>AVERAGE(B25:E25)</f>
        <v>6.7682938640859294E-4</v>
      </c>
    </row>
    <row r="26" spans="1:6" x14ac:dyDescent="0.25">
      <c r="A26" s="1" t="str">
        <f>A16</f>
        <v>Tax leakage costs</v>
      </c>
      <c r="B26" s="4">
        <f>B16</f>
        <v>2.6269519527209037E-3</v>
      </c>
      <c r="C26" s="4">
        <f t="shared" ref="C26:E26" si="3">C16</f>
        <v>2.4677018044503454E-3</v>
      </c>
      <c r="D26" s="4">
        <f t="shared" si="3"/>
        <v>3.4983712737218396E-3</v>
      </c>
      <c r="E26" s="4">
        <f t="shared" si="3"/>
        <v>4.0967325519333103E-3</v>
      </c>
      <c r="F26" s="9">
        <f t="shared" ref="F26:F31" si="4">AVERAGE(B26:E26)</f>
        <v>3.1724393957065994E-3</v>
      </c>
    </row>
    <row r="27" spans="1:6" x14ac:dyDescent="0.25">
      <c r="A27" s="1" t="str">
        <f>A20</f>
        <v>Brokerage commissions %</v>
      </c>
      <c r="B27" s="3">
        <f>B20</f>
        <v>3.4611248245982403E-4</v>
      </c>
      <c r="C27" s="3">
        <f t="shared" ref="C27:E27" si="5">C20</f>
        <v>2.0529696269538155E-4</v>
      </c>
      <c r="D27" s="3">
        <f t="shared" si="5"/>
        <v>2.3985764969868515E-4</v>
      </c>
      <c r="E27" s="3">
        <f t="shared" si="5"/>
        <v>1.1465702214811343E-4</v>
      </c>
      <c r="F27" s="9">
        <f t="shared" si="4"/>
        <v>2.2648102925050103E-4</v>
      </c>
    </row>
    <row r="28" spans="1:6" x14ac:dyDescent="0.25">
      <c r="F28" s="9"/>
    </row>
    <row r="29" spans="1:6" x14ac:dyDescent="0.25">
      <c r="A29" s="1" t="str">
        <f>A15</f>
        <v>Dividend (gross)</v>
      </c>
      <c r="B29" s="4">
        <f>B15</f>
        <v>2.7874161400346192E-2</v>
      </c>
      <c r="C29" s="4">
        <f t="shared" ref="C29:E29" si="6">C15</f>
        <v>2.918555060306403E-2</v>
      </c>
      <c r="D29" s="4">
        <f t="shared" si="6"/>
        <v>4.1510222734517523E-2</v>
      </c>
      <c r="E29" s="4">
        <f t="shared" si="6"/>
        <v>4.5621065418135161E-2</v>
      </c>
      <c r="F29" s="9">
        <f t="shared" si="4"/>
        <v>3.6047750039015725E-2</v>
      </c>
    </row>
    <row r="30" spans="1:6" x14ac:dyDescent="0.25">
      <c r="A30" s="1" t="str">
        <f>A14</f>
        <v>% tax leakage</v>
      </c>
      <c r="B30" s="4">
        <f>B14</f>
        <v>9.4243264039085214E-2</v>
      </c>
      <c r="C30" s="4">
        <f t="shared" ref="C30:E30" si="7">C14</f>
        <v>8.4552175767116586E-2</v>
      </c>
      <c r="D30" s="4">
        <f t="shared" si="7"/>
        <v>8.4277342863130308E-2</v>
      </c>
      <c r="E30" s="4">
        <f t="shared" si="7"/>
        <v>8.9799142444069016E-2</v>
      </c>
      <c r="F30" s="9">
        <f t="shared" si="4"/>
        <v>8.8217981278350274E-2</v>
      </c>
    </row>
    <row r="31" spans="1:6" x14ac:dyDescent="0.25">
      <c r="A31" s="1" t="str">
        <f>A18</f>
        <v>Turnover</v>
      </c>
      <c r="B31" s="14">
        <f>B18</f>
        <v>0.32</v>
      </c>
      <c r="C31" s="14">
        <f t="shared" ref="C31:E31" si="8">C18</f>
        <v>0.21</v>
      </c>
      <c r="D31" s="14">
        <f t="shared" si="8"/>
        <v>0.21</v>
      </c>
      <c r="E31" s="14">
        <f t="shared" si="8"/>
        <v>0.14000000000000001</v>
      </c>
      <c r="F31" s="20">
        <f t="shared" si="4"/>
        <v>0.22</v>
      </c>
    </row>
    <row r="34" spans="1:6" x14ac:dyDescent="0.25">
      <c r="A34" t="s">
        <v>28</v>
      </c>
      <c r="F34" s="4">
        <f>E6+F16+F20-F10</f>
        <v>6.3220910385485074E-3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4A6E-318F-4E5F-BBD8-22DF9CD04A86}">
  <dimension ref="A1:F49"/>
  <sheetViews>
    <sheetView zoomScale="145" zoomScaleNormal="145" workbookViewId="0">
      <selection activeCell="A16" sqref="A16"/>
    </sheetView>
  </sheetViews>
  <sheetFormatPr defaultRowHeight="15" x14ac:dyDescent="0.25"/>
  <cols>
    <col min="1" max="1" width="38.42578125" customWidth="1"/>
    <col min="2" max="3" width="13.7109375" customWidth="1"/>
    <col min="5" max="5" width="34.42578125" customWidth="1"/>
  </cols>
  <sheetData>
    <row r="1" spans="1:6" x14ac:dyDescent="0.25">
      <c r="A1" s="6" t="s">
        <v>23</v>
      </c>
      <c r="B1" s="6"/>
      <c r="C1" s="7"/>
    </row>
    <row r="2" spans="1:6" x14ac:dyDescent="0.25">
      <c r="E2" s="1" t="s">
        <v>16</v>
      </c>
    </row>
    <row r="3" spans="1:6" x14ac:dyDescent="0.25">
      <c r="B3" s="1">
        <v>2022</v>
      </c>
      <c r="C3" s="1" t="s">
        <v>7</v>
      </c>
      <c r="E3" t="s">
        <v>25</v>
      </c>
    </row>
    <row r="4" spans="1:6" x14ac:dyDescent="0.25">
      <c r="A4" t="s">
        <v>1</v>
      </c>
      <c r="B4" s="5">
        <v>129555770</v>
      </c>
      <c r="C4" s="1"/>
      <c r="E4" s="17">
        <f>338/366</f>
        <v>0.92349726775956287</v>
      </c>
      <c r="F4" t="s">
        <v>18</v>
      </c>
    </row>
    <row r="5" spans="1:6" x14ac:dyDescent="0.25">
      <c r="A5" t="s">
        <v>13</v>
      </c>
      <c r="B5" s="5">
        <v>262082</v>
      </c>
      <c r="C5" s="1"/>
    </row>
    <row r="6" spans="1:6" x14ac:dyDescent="0.25">
      <c r="A6" t="s">
        <v>2</v>
      </c>
      <c r="B6" s="4">
        <f>0.36%*E4</f>
        <v>3.324590163934426E-3</v>
      </c>
      <c r="C6" s="4">
        <f>AVERAGE(B6:B6)</f>
        <v>3.324590163934426E-3</v>
      </c>
    </row>
    <row r="7" spans="1:6" x14ac:dyDescent="0.25">
      <c r="A7" t="s">
        <v>3</v>
      </c>
      <c r="B7" s="5">
        <f>B5/B6</f>
        <v>78831370.808678508</v>
      </c>
      <c r="C7" s="4"/>
    </row>
    <row r="8" spans="1:6" x14ac:dyDescent="0.25">
      <c r="B8" s="5"/>
      <c r="C8" s="4"/>
    </row>
    <row r="9" spans="1:6" x14ac:dyDescent="0.25">
      <c r="A9" t="s">
        <v>12</v>
      </c>
      <c r="B9" s="5">
        <v>39408</v>
      </c>
      <c r="C9" s="4"/>
    </row>
    <row r="10" spans="1:6" x14ac:dyDescent="0.25">
      <c r="A10" t="s">
        <v>14</v>
      </c>
      <c r="B10" s="16">
        <f>(B9/B7)/E4</f>
        <v>5.4131455040788755E-4</v>
      </c>
      <c r="C10" s="4">
        <f>AVERAGE(B10:B10)</f>
        <v>5.4131455040788755E-4</v>
      </c>
    </row>
    <row r="11" spans="1:6" x14ac:dyDescent="0.25">
      <c r="C11" s="4"/>
    </row>
    <row r="12" spans="1:6" x14ac:dyDescent="0.25">
      <c r="A12" t="s">
        <v>0</v>
      </c>
      <c r="B12" s="5">
        <v>4053556</v>
      </c>
      <c r="C12" s="4"/>
    </row>
    <row r="13" spans="1:6" x14ac:dyDescent="0.25">
      <c r="A13" t="s">
        <v>5</v>
      </c>
      <c r="B13" s="5">
        <v>581477</v>
      </c>
      <c r="C13" s="4"/>
    </row>
    <row r="14" spans="1:6" x14ac:dyDescent="0.25">
      <c r="A14" t="s">
        <v>6</v>
      </c>
      <c r="B14" s="9">
        <f>B13/(B12+B13)</f>
        <v>0.12545261274299449</v>
      </c>
      <c r="C14" s="4"/>
    </row>
    <row r="15" spans="1:6" x14ac:dyDescent="0.25">
      <c r="A15" t="s">
        <v>15</v>
      </c>
      <c r="B15" s="9">
        <f>((B12+B13)/B7)/E4</f>
        <v>6.3667549850810037E-2</v>
      </c>
      <c r="C15" s="4"/>
    </row>
    <row r="16" spans="1:6" x14ac:dyDescent="0.25">
      <c r="A16" t="s">
        <v>27</v>
      </c>
      <c r="B16" s="10">
        <f>(B13/B7)/E4</f>
        <v>7.9872604757289696E-3</v>
      </c>
      <c r="C16" s="4">
        <f>AVERAGE(B16:B16)</f>
        <v>7.9872604757289696E-3</v>
      </c>
    </row>
    <row r="17" spans="1:3" x14ac:dyDescent="0.25">
      <c r="B17" s="9"/>
      <c r="C17" s="4"/>
    </row>
    <row r="18" spans="1:3" x14ac:dyDescent="0.25">
      <c r="A18" s="12" t="s">
        <v>11</v>
      </c>
      <c r="B18" s="14">
        <v>0.08</v>
      </c>
      <c r="C18" s="14">
        <f>AVERAGE(B18)</f>
        <v>0.08</v>
      </c>
    </row>
    <row r="19" spans="1:3" x14ac:dyDescent="0.25">
      <c r="A19" s="12" t="s">
        <v>19</v>
      </c>
      <c r="B19" s="5">
        <v>60412</v>
      </c>
      <c r="C19" s="14"/>
    </row>
    <row r="20" spans="1:3" x14ac:dyDescent="0.25">
      <c r="A20" s="12" t="s">
        <v>20</v>
      </c>
      <c r="B20" s="4">
        <f>(B19/B7)/E4</f>
        <v>8.2982883219755643E-4</v>
      </c>
      <c r="C20" s="4">
        <f>AVERAGE(B20:B20)</f>
        <v>8.2982883219755643E-4</v>
      </c>
    </row>
    <row r="21" spans="1:3" x14ac:dyDescent="0.25">
      <c r="A21" s="12"/>
      <c r="B21" s="4"/>
      <c r="C21" s="4"/>
    </row>
    <row r="22" spans="1:3" x14ac:dyDescent="0.25">
      <c r="C22" s="4"/>
    </row>
    <row r="23" spans="1:3" x14ac:dyDescent="0.25">
      <c r="A23" s="1"/>
      <c r="B23" s="2"/>
      <c r="C23" s="4"/>
    </row>
    <row r="24" spans="1:3" x14ac:dyDescent="0.25">
      <c r="A24" s="1"/>
      <c r="B24" s="4"/>
      <c r="C24" s="3"/>
    </row>
    <row r="25" spans="1:3" x14ac:dyDescent="0.25">
      <c r="A25" s="1"/>
      <c r="B25" s="4"/>
      <c r="C25" s="3"/>
    </row>
    <row r="26" spans="1:3" x14ac:dyDescent="0.25">
      <c r="A26" s="1"/>
      <c r="B26" s="4"/>
      <c r="C26" s="4"/>
    </row>
    <row r="27" spans="1:3" x14ac:dyDescent="0.25">
      <c r="C27" s="4"/>
    </row>
    <row r="28" spans="1:3" x14ac:dyDescent="0.25">
      <c r="C28" s="10"/>
    </row>
    <row r="29" spans="1:3" x14ac:dyDescent="0.25">
      <c r="B29" s="3"/>
      <c r="C29" s="10"/>
    </row>
    <row r="30" spans="1:3" x14ac:dyDescent="0.25">
      <c r="B30" s="3"/>
    </row>
    <row r="31" spans="1:3" x14ac:dyDescent="0.25">
      <c r="B31" s="3"/>
    </row>
    <row r="33" spans="1:2" x14ac:dyDescent="0.25">
      <c r="B33" s="4"/>
    </row>
    <row r="34" spans="1:2" x14ac:dyDescent="0.25">
      <c r="A34" s="1"/>
      <c r="B34" s="8"/>
    </row>
    <row r="35" spans="1:2" x14ac:dyDescent="0.25">
      <c r="B35" s="4"/>
    </row>
    <row r="37" spans="1:2" x14ac:dyDescent="0.25">
      <c r="A37" s="1"/>
    </row>
    <row r="38" spans="1:2" x14ac:dyDescent="0.25">
      <c r="A38" s="13"/>
      <c r="B38" s="11"/>
    </row>
    <row r="39" spans="1:2" x14ac:dyDescent="0.25">
      <c r="A39" s="12"/>
      <c r="B39" s="11"/>
    </row>
    <row r="40" spans="1:2" x14ac:dyDescent="0.25">
      <c r="A40" s="12"/>
      <c r="B40" s="11"/>
    </row>
    <row r="41" spans="1:2" x14ac:dyDescent="0.25">
      <c r="A41" s="12"/>
      <c r="B41" s="11"/>
    </row>
    <row r="42" spans="1:2" x14ac:dyDescent="0.25">
      <c r="A42" s="12"/>
      <c r="B42" s="11"/>
    </row>
    <row r="43" spans="1:2" x14ac:dyDescent="0.25">
      <c r="A43" s="12"/>
      <c r="B43" s="11"/>
    </row>
    <row r="49" spans="2:2" x14ac:dyDescent="0.25">
      <c r="B4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AVUV</vt:lpstr>
      <vt:lpstr>AVLV</vt:lpstr>
      <vt:lpstr>AVIV</vt:lpstr>
      <vt:lpstr>AVDV</vt:lpstr>
      <vt:lpstr>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2024-02-10T15:31:48Z</dcterms:modified>
</cp:coreProperties>
</file>