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924" documentId="13_ncr:1_{1145E7EB-B52A-4035-9DB0-6756A4D32375}" xr6:coauthVersionLast="47" xr6:coauthVersionMax="47" xr10:uidLastSave="{D63CF856-476C-428B-8983-F75AE76EC493}"/>
  <bookViews>
    <workbookView xWindow="-120" yWindow="-120" windowWidth="38640" windowHeight="21240" xr2:uid="{00000000-000D-0000-FFFF-FFFF00000000}"/>
  </bookViews>
  <sheets>
    <sheet name="MarketCap" sheetId="7" r:id="rId1"/>
    <sheet name="LeakageCompare" sheetId="19" r:id="rId2"/>
    <sheet name="VTI" sheetId="13" r:id="rId3"/>
    <sheet name="VXUS" sheetId="17" r:id="rId4"/>
    <sheet name="VT" sheetId="16" r:id="rId5"/>
    <sheet name="Leakage" sheetId="18" r:id="rId6"/>
    <sheet name="TD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I4" i="19"/>
  <c r="C4" i="19"/>
  <c r="D4" i="19"/>
  <c r="E4" i="19"/>
  <c r="F4" i="19"/>
  <c r="G4" i="19"/>
  <c r="B4" i="19"/>
  <c r="C8" i="19"/>
  <c r="D8" i="19"/>
  <c r="E8" i="19"/>
  <c r="F8" i="19"/>
  <c r="G8" i="19"/>
  <c r="B8" i="19"/>
  <c r="C10" i="19"/>
  <c r="C3" i="19" s="1"/>
  <c r="D10" i="19"/>
  <c r="E10" i="19"/>
  <c r="F10" i="19"/>
  <c r="G10" i="19"/>
  <c r="G3" i="19" s="1"/>
  <c r="B10" i="19"/>
  <c r="B3" i="19" s="1"/>
  <c r="C2" i="19"/>
  <c r="D2" i="19"/>
  <c r="E2" i="19"/>
  <c r="F2" i="19"/>
  <c r="G2" i="19"/>
  <c r="B2" i="19"/>
  <c r="I2" i="19" s="1"/>
  <c r="F17" i="18"/>
  <c r="E17" i="18"/>
  <c r="D17" i="18"/>
  <c r="F11" i="18"/>
  <c r="E11" i="18"/>
  <c r="D11" i="18"/>
  <c r="F5" i="18"/>
  <c r="E5" i="18"/>
  <c r="D5" i="18"/>
  <c r="D12" i="16"/>
  <c r="E12" i="16"/>
  <c r="F12" i="16"/>
  <c r="G12" i="16"/>
  <c r="H12" i="16"/>
  <c r="I12" i="16"/>
  <c r="D12" i="17"/>
  <c r="E12" i="17"/>
  <c r="F12" i="17"/>
  <c r="G12" i="17"/>
  <c r="H12" i="17"/>
  <c r="I12" i="17"/>
  <c r="D3" i="19" l="1"/>
  <c r="F3" i="19"/>
  <c r="E3" i="19"/>
  <c r="I3" i="19" s="1"/>
  <c r="J12" i="16" l="1"/>
  <c r="D7" i="7" l="1"/>
  <c r="D6" i="7"/>
  <c r="C8" i="7"/>
  <c r="J12" i="17"/>
  <c r="C26" i="17"/>
  <c r="D4" i="7" l="1"/>
  <c r="D3" i="7"/>
  <c r="E13" i="17"/>
  <c r="G13" i="17"/>
  <c r="H13" i="17"/>
  <c r="I13" i="17"/>
  <c r="E7" i="17"/>
  <c r="E17" i="17" s="1"/>
  <c r="F7" i="17"/>
  <c r="F13" i="17" s="1"/>
  <c r="G7" i="17"/>
  <c r="G17" i="17" s="1"/>
  <c r="H7" i="17"/>
  <c r="H17" i="17" s="1"/>
  <c r="I7" i="17"/>
  <c r="I17" i="17" s="1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26" i="16" l="1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10" i="7" l="1"/>
  <c r="C12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<sst xmlns="http://schemas.openxmlformats.org/spreadsheetml/2006/main" count="123" uniqueCount="73">
  <si>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</si>
  <si>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</si>
  <si>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</si>
  <si>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</si>
  <si>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</si>
  <si>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</si>
  <si>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</si>
  <si>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</si>
  <si>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</si>
  <si>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</si>
  <si>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</si>
  <si>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</si>
  <si>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</si>
  <si>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</si>
  <si>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</si>
  <si>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</si>
  <si>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</si>
  <si>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</si>
  <si>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</si>
  <si>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</si>
  <si>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</si>
  <si>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</si>
  <si>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</si>
  <si>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</si>
  <si>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</si>
  <si>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</si>
  <si>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</si>
  <si>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</si>
  <si>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</si>
  <si>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</si>
  <si>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</si>
  <si>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</si>
  <si>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</si>
  <si>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</si>
  <si>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</si>
  <si>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</si>
  <si>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</si>
  <si>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</si>
  <si>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</si>
  <si>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</si>
  <si>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</si>
  <si>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</si>
  <si>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</si>
  <si>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</si>
  <si>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</si>
  <si>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</si>
  <si>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</si>
  <si>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</si>
  <si>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</si>
  <si>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</si>
  <si>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</si>
  <si>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</si>
  <si>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</si>
  <si>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</si>
  <si>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</si>
  <si>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VTI-VXUS</t>
  </si>
  <si>
    <t>Book year end: October 31</t>
  </si>
  <si>
    <t>Book year end: December 31</t>
  </si>
  <si>
    <t>VTI-VXUS cheaper</t>
  </si>
  <si>
    <t>Index data</t>
  </si>
  <si>
    <t>Data as at: 31 Jun 2021</t>
  </si>
  <si>
    <t>CRSP US Total Market Index</t>
  </si>
  <si>
    <t>Europe</t>
  </si>
  <si>
    <t>Pacific</t>
  </si>
  <si>
    <t>Emerging</t>
  </si>
  <si>
    <t>US</t>
  </si>
  <si>
    <t>Non-US</t>
  </si>
  <si>
    <t>VT Leakage</t>
  </si>
  <si>
    <t>Avg</t>
  </si>
  <si>
    <t>VTI-VXUS Leakage</t>
  </si>
  <si>
    <t>Regions</t>
  </si>
  <si>
    <t>VXUS Leakage</t>
  </si>
  <si>
    <t>TODO!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</si>
</sst>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  <numFmt numFmtId="170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  <xf numFmtId="170" fontId="0" fillId="0" borderId="0" xfId="2" applyNumberFormat="1" applyFont="1"/>
    <xf numFmtId="170" fontId="0" fillId="0" borderId="0" xfId="2" applyNumberFormat="1" applyFont="1" applyFill="1"/>
    <xf numFmtId="9" fontId="0" fillId="0" borderId="0" xfId="0" applyNumberFormat="1"/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1"/>
  <sheetViews>
    <sheetView tabSelected="1" zoomScale="115" zoomScaleNormal="115" workbookViewId="0"/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75163286</v>
      </c>
      <c r="F2" s="1" t="s">
        <v>59</v>
      </c>
      <c r="H2" s="3"/>
    </row>
    <row r="3" spans="2:8" x14ac:dyDescent="0.25">
      <c r="B3" t="s">
        <v>53</v>
      </c>
      <c r="C3" s="7">
        <v>43376587</v>
      </c>
      <c r="D3" s="6">
        <f>C3/C2</f>
        <v>0.57709806620216153</v>
      </c>
      <c r="F3" t="s">
        <v>60</v>
      </c>
    </row>
    <row r="4" spans="2:8" x14ac:dyDescent="0.25">
      <c r="B4" t="s">
        <v>52</v>
      </c>
      <c r="C4" s="7">
        <v>31786699</v>
      </c>
      <c r="D4" s="6">
        <f>C4/C2</f>
        <v>0.42290193379783847</v>
      </c>
    </row>
    <row r="5" spans="2:8" x14ac:dyDescent="0.25">
      <c r="G5" s="5"/>
    </row>
    <row r="6" spans="2:8" x14ac:dyDescent="0.25">
      <c r="B6" t="s">
        <v>61</v>
      </c>
      <c r="C6" s="7">
        <v>44358982</v>
      </c>
      <c r="D6" s="6">
        <f>C6/C8</f>
        <v>0.58255414381283166</v>
      </c>
      <c r="G6" s="5"/>
    </row>
    <row r="7" spans="2:8" x14ac:dyDescent="0.25">
      <c r="B7" t="s">
        <v>52</v>
      </c>
      <c r="C7" s="7">
        <v>31786699</v>
      </c>
      <c r="D7" s="6">
        <f>C7/C8</f>
        <v>0.4174458561871684</v>
      </c>
      <c r="G7" s="5"/>
    </row>
    <row r="8" spans="2:8" x14ac:dyDescent="0.25">
      <c r="C8" s="7">
        <f>SUM(C6:C7)</f>
        <v>76145681</v>
      </c>
      <c r="G8" s="5"/>
    </row>
    <row r="9" spans="2:8" x14ac:dyDescent="0.25">
      <c r="G9" s="5"/>
    </row>
    <row r="10" spans="2:8" x14ac:dyDescent="0.25">
      <c r="B10" t="s">
        <v>16</v>
      </c>
      <c r="C10" s="5">
        <f>VT!C26</f>
        <v>5.2730993928290092E-4</v>
      </c>
    </row>
    <row r="11" spans="2:8" x14ac:dyDescent="0.25">
      <c r="B11" s="2" t="s">
        <v>55</v>
      </c>
      <c r="C11" s="5">
        <f>(D3*VTI!C22)+(D4*VXUS!C26)</f>
        <v>1.6594182976464758E-4</v>
      </c>
      <c r="D11" s="5"/>
      <c r="E11" s="5"/>
      <c r="F11" s="6"/>
    </row>
    <row r="12" spans="2:8" x14ac:dyDescent="0.25">
      <c r="B12" s="2" t="s">
        <v>58</v>
      </c>
      <c r="C12" s="4">
        <f>C10-C11</f>
        <v>3.6136810951825334E-4</v>
      </c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/>
      <c r="C14" s="5"/>
      <c r="D14" s="5"/>
      <c r="E14" s="5"/>
      <c r="F14" s="6"/>
    </row>
    <row r="15" spans="2:8" x14ac:dyDescent="0.25">
      <c r="B15" s="2"/>
      <c r="C15" s="33"/>
      <c r="D15" s="5"/>
      <c r="E15" s="5"/>
      <c r="F15" s="6"/>
    </row>
    <row r="16" spans="2:8" x14ac:dyDescent="0.25">
      <c r="B16" s="2"/>
      <c r="C16" s="4"/>
      <c r="D16" s="5"/>
      <c r="E16" s="5"/>
      <c r="F16" s="6"/>
    </row>
    <row r="17" spans="2:6" x14ac:dyDescent="0.25">
      <c r="B17" s="2"/>
      <c r="C17" s="4"/>
      <c r="D17" s="5"/>
      <c r="E17" s="5"/>
      <c r="F17" s="6"/>
    </row>
    <row r="18" spans="2:6" x14ac:dyDescent="0.25">
      <c r="B18" s="2"/>
      <c r="C18" s="4"/>
      <c r="D18" s="5"/>
      <c r="E18" s="5"/>
      <c r="F18" s="6"/>
    </row>
    <row r="19" spans="2:6" x14ac:dyDescent="0.25">
      <c r="B19" s="2"/>
      <c r="C19" s="4"/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2" spans="2:6" x14ac:dyDescent="0.25">
      <c r="B22" s="32"/>
    </row>
    <row r="23" spans="2:6" x14ac:dyDescent="0.25">
      <c r="B23" s="32"/>
    </row>
    <row r="25" spans="2:6" x14ac:dyDescent="0.25">
      <c r="C25" s="5"/>
    </row>
    <row r="26" spans="2:6" x14ac:dyDescent="0.25">
      <c r="C26" s="5"/>
    </row>
    <row r="31" spans="2:6" x14ac:dyDescent="0.25">
      <c r="B3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D999-D8B8-49AB-8483-F245C54FCD05}">
  <dimension ref="A1:I14"/>
  <sheetViews>
    <sheetView zoomScaleNormal="100" workbookViewId="0"/>
  </sheetViews>
  <sheetFormatPr defaultRowHeight="15" x14ac:dyDescent="0.25"/>
  <cols>
    <col min="1" max="1" width="21.140625" customWidth="1"/>
    <col min="9" max="9" width="12.42578125" customWidth="1"/>
  </cols>
  <sheetData>
    <row r="1" spans="1:9" x14ac:dyDescent="0.25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I1" s="1" t="s">
        <v>68</v>
      </c>
    </row>
    <row r="2" spans="1:9" x14ac:dyDescent="0.25">
      <c r="A2" s="1" t="s">
        <v>67</v>
      </c>
      <c r="B2" s="5">
        <f>VT!D13</f>
        <v>8.8242025128812168E-4</v>
      </c>
      <c r="C2" s="5">
        <f>VT!E13</f>
        <v>1.0074089848017829E-3</v>
      </c>
      <c r="D2" s="5">
        <f>VT!F13</f>
        <v>1.0703103325099201E-3</v>
      </c>
      <c r="E2" s="5">
        <f>VT!G13</f>
        <v>1.510102980378957E-3</v>
      </c>
      <c r="F2" s="5">
        <f>VT!H13</f>
        <v>1.4780276479258881E-3</v>
      </c>
      <c r="G2" s="5">
        <f>VT!I13</f>
        <v>1.1559750119535946E-3</v>
      </c>
      <c r="H2" s="5"/>
      <c r="I2" s="9">
        <f>AVERAGE(B2:G2)</f>
        <v>1.1840408681430441E-3</v>
      </c>
    </row>
    <row r="3" spans="1:9" x14ac:dyDescent="0.25">
      <c r="A3" s="1" t="s">
        <v>69</v>
      </c>
      <c r="B3" s="5">
        <f t="shared" ref="B3:G3" si="0">B10*B8</f>
        <v>8.9284937543773356E-4</v>
      </c>
      <c r="C3" s="5">
        <f t="shared" si="0"/>
        <v>1.0259972072065302E-3</v>
      </c>
      <c r="D3" s="5">
        <f t="shared" si="0"/>
        <v>1.1168689211553851E-3</v>
      </c>
      <c r="E3" s="5">
        <f t="shared" si="0"/>
        <v>1.0934732621786607E-3</v>
      </c>
      <c r="F3" s="5">
        <f t="shared" si="0"/>
        <v>1.3907721488072657E-3</v>
      </c>
      <c r="G3" s="5">
        <f t="shared" si="0"/>
        <v>1.1751272214198924E-3</v>
      </c>
      <c r="I3" s="9">
        <f>AVERAGE(B3:G3)</f>
        <v>1.1158480227009113E-3</v>
      </c>
    </row>
    <row r="4" spans="1:9" x14ac:dyDescent="0.25">
      <c r="A4" s="1" t="s">
        <v>29</v>
      </c>
      <c r="B4" s="5">
        <f>B2-B3</f>
        <v>-1.0429124149611874E-5</v>
      </c>
      <c r="C4" s="5">
        <f t="shared" ref="C4:G4" si="1">C2-C3</f>
        <v>-1.8588222404747334E-5</v>
      </c>
      <c r="D4" s="5">
        <f t="shared" si="1"/>
        <v>-4.6558588645464983E-5</v>
      </c>
      <c r="E4" s="5">
        <f t="shared" si="1"/>
        <v>4.1662971820029628E-4</v>
      </c>
      <c r="F4" s="5">
        <f t="shared" si="1"/>
        <v>8.7255499118622359E-5</v>
      </c>
      <c r="G4" s="5">
        <f t="shared" si="1"/>
        <v>-1.915220946629775E-5</v>
      </c>
      <c r="H4" s="5"/>
      <c r="I4" s="9">
        <f t="shared" ref="I4" si="2">I2-I3</f>
        <v>6.8192845442132874E-5</v>
      </c>
    </row>
    <row r="5" spans="1:9" x14ac:dyDescent="0.25">
      <c r="A5" s="1"/>
      <c r="B5" s="5"/>
      <c r="C5" s="5"/>
      <c r="D5" s="5"/>
      <c r="E5" s="5"/>
      <c r="F5" s="5"/>
      <c r="G5" s="5"/>
    </row>
    <row r="6" spans="1:9" x14ac:dyDescent="0.25">
      <c r="A6" s="1" t="s">
        <v>70</v>
      </c>
      <c r="B6" s="5"/>
      <c r="C6" s="5"/>
      <c r="D6" s="5"/>
      <c r="E6" s="5"/>
      <c r="F6" s="5"/>
      <c r="G6" s="5"/>
    </row>
    <row r="7" spans="1:9" x14ac:dyDescent="0.25">
      <c r="A7" s="1" t="s">
        <v>65</v>
      </c>
      <c r="B7" s="33">
        <v>0.52400000000000002</v>
      </c>
      <c r="C7" s="33">
        <v>0.52100000000000002</v>
      </c>
      <c r="D7" s="33">
        <v>0.51600000000000001</v>
      </c>
      <c r="E7" s="33">
        <v>0.54600000000000004</v>
      </c>
      <c r="F7" s="33">
        <v>0.54700000000000004</v>
      </c>
      <c r="G7" s="33">
        <v>0.56899999999999995</v>
      </c>
    </row>
    <row r="8" spans="1:9" x14ac:dyDescent="0.25">
      <c r="A8" s="1" t="s">
        <v>66</v>
      </c>
      <c r="B8" s="33">
        <f>100%-B7</f>
        <v>0.47599999999999998</v>
      </c>
      <c r="C8" s="33">
        <f t="shared" ref="C8:G8" si="3">100%-C7</f>
        <v>0.47899999999999998</v>
      </c>
      <c r="D8" s="33">
        <f t="shared" si="3"/>
        <v>0.48399999999999999</v>
      </c>
      <c r="E8" s="33">
        <f t="shared" si="3"/>
        <v>0.45399999999999996</v>
      </c>
      <c r="F8" s="33">
        <f t="shared" si="3"/>
        <v>0.45299999999999996</v>
      </c>
      <c r="G8" s="33">
        <f t="shared" si="3"/>
        <v>0.43100000000000005</v>
      </c>
    </row>
    <row r="9" spans="1:9" x14ac:dyDescent="0.25">
      <c r="A9" s="1"/>
      <c r="B9" s="33"/>
      <c r="C9" s="33"/>
      <c r="D9" s="33"/>
      <c r="E9" s="33"/>
      <c r="F9" s="33"/>
      <c r="G9" s="33"/>
    </row>
    <row r="10" spans="1:9" x14ac:dyDescent="0.25">
      <c r="A10" s="1" t="s">
        <v>71</v>
      </c>
      <c r="B10" s="5">
        <f>VXUS!D13</f>
        <v>1.8757339820120453E-3</v>
      </c>
      <c r="C10" s="5">
        <f>VXUS!E13</f>
        <v>2.141956591245366E-3</v>
      </c>
      <c r="D10" s="5">
        <f>VXUS!F13</f>
        <v>2.3075804156102997E-3</v>
      </c>
      <c r="E10" s="5">
        <f>VXUS!G13</f>
        <v>2.4085314144904422E-3</v>
      </c>
      <c r="F10" s="5">
        <f>VXUS!H13</f>
        <v>3.0701371938350241E-3</v>
      </c>
      <c r="G10" s="5">
        <f>VXUS!I13</f>
        <v>2.7265132747561305E-3</v>
      </c>
    </row>
    <row r="11" spans="1:9" x14ac:dyDescent="0.25">
      <c r="E11" s="5"/>
    </row>
    <row r="14" spans="1:9" x14ac:dyDescent="0.25">
      <c r="I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57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56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34">
        <v>468362</v>
      </c>
      <c r="D11" s="34">
        <v>299660</v>
      </c>
      <c r="E11" s="34">
        <v>440080</v>
      </c>
      <c r="F11" s="35">
        <v>623021</v>
      </c>
      <c r="G11" s="35">
        <v>785158</v>
      </c>
      <c r="H11" s="35">
        <v>1126012</v>
      </c>
      <c r="I11" s="34">
        <v>1048245</v>
      </c>
      <c r="J11" s="5"/>
    </row>
    <row r="12" spans="2:12" x14ac:dyDescent="0.25">
      <c r="B12" t="s">
        <v>42</v>
      </c>
      <c r="C12" s="14">
        <f t="shared" ref="C12:I12" si="1">C11/(C10+C11)</f>
        <v>0.10453736565445723</v>
      </c>
      <c r="D12" s="14">
        <f t="shared" si="1"/>
        <v>6.2773097854264437E-2</v>
      </c>
      <c r="E12" s="14">
        <f t="shared" si="1"/>
        <v>6.7570130035036424E-2</v>
      </c>
      <c r="F12" s="14">
        <f t="shared" si="1"/>
        <v>7.5862369599965521E-2</v>
      </c>
      <c r="G12" s="14">
        <f t="shared" si="1"/>
        <v>7.3628729869290754E-2</v>
      </c>
      <c r="H12" s="14">
        <f t="shared" si="1"/>
        <v>8.6595105213854176E-2</v>
      </c>
      <c r="I12" s="14">
        <f t="shared" si="1"/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2">E11/E7</f>
        <v>2.141956591245366E-3</v>
      </c>
      <c r="F13" s="14">
        <f t="shared" si="2"/>
        <v>2.3075804156102997E-3</v>
      </c>
      <c r="G13" s="14">
        <f t="shared" si="2"/>
        <v>2.4085314144904422E-3</v>
      </c>
      <c r="H13" s="14">
        <f t="shared" si="2"/>
        <v>3.0701371938350241E-3</v>
      </c>
      <c r="I13" s="14">
        <f t="shared" si="2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3">E16/E7</f>
        <v>1.1066159209660266E-3</v>
      </c>
      <c r="F17" s="8">
        <f t="shared" si="3"/>
        <v>7.5020503392440928E-4</v>
      </c>
      <c r="G17" s="8">
        <f t="shared" si="3"/>
        <v>6.9885504172308318E-4</v>
      </c>
      <c r="H17" s="8">
        <f t="shared" si="3"/>
        <v>6.2732377223366053E-4</v>
      </c>
      <c r="I17" s="8">
        <f t="shared" si="3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56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:I12" si="1">C11/(C10+C11)</f>
        <v>3.1531103625163502E-2</v>
      </c>
      <c r="D12" s="14">
        <f t="shared" si="1"/>
        <v>3.3767327010494418E-2</v>
      </c>
      <c r="E12" s="14">
        <f t="shared" si="1"/>
        <v>3.7713729168169688E-2</v>
      </c>
      <c r="F12" s="14">
        <f t="shared" si="1"/>
        <v>4.4030809196188507E-2</v>
      </c>
      <c r="G12" s="14">
        <f t="shared" si="1"/>
        <v>5.5259349152744691E-2</v>
      </c>
      <c r="H12" s="14">
        <f t="shared" si="1"/>
        <v>5.3315326591784971E-2</v>
      </c>
      <c r="I12" s="14">
        <f t="shared" si="1"/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2">E11/E7</f>
        <v>1.0074089848017829E-3</v>
      </c>
      <c r="F13" s="14">
        <f t="shared" si="2"/>
        <v>1.0703103325099201E-3</v>
      </c>
      <c r="G13" s="14">
        <f t="shared" si="2"/>
        <v>1.510102980378957E-3</v>
      </c>
      <c r="H13" s="14">
        <f t="shared" si="2"/>
        <v>1.4780276479258881E-3</v>
      </c>
      <c r="I13" s="14">
        <f t="shared" si="2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3">E16/E7</f>
        <v>5.5790511927329722E-4</v>
      </c>
      <c r="F17" s="8">
        <f t="shared" si="3"/>
        <v>3.5031393381852537E-4</v>
      </c>
      <c r="G17" s="8">
        <f t="shared" si="3"/>
        <v>3.4692748817940577E-4</v>
      </c>
      <c r="H17" s="8">
        <f t="shared" si="3"/>
        <v>3.0499273100657767E-4</v>
      </c>
      <c r="I17" s="8">
        <f t="shared" si="3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4B1D-6D6E-4BBB-9C04-D64B6974E845}">
  <dimension ref="A1:I26"/>
  <sheetViews>
    <sheetView workbookViewId="0">
      <selection activeCell="A2" sqref="A2"/>
    </sheetView>
  </sheetViews>
  <sheetFormatPr defaultRowHeight="15" x14ac:dyDescent="0.25"/>
  <cols>
    <col min="2" max="2" width="33.42578125" customWidth="1"/>
    <col min="3" max="3" width="16.5703125" customWidth="1"/>
    <col min="4" max="4" width="11.5703125" bestFit="1" customWidth="1"/>
    <col min="7" max="7" width="14.28515625" customWidth="1"/>
  </cols>
  <sheetData>
    <row r="1" spans="1:6" x14ac:dyDescent="0.25">
      <c r="A1" t="s">
        <v>72</v>
      </c>
    </row>
    <row r="2" spans="1:6" x14ac:dyDescent="0.25">
      <c r="B2" s="1" t="s">
        <v>62</v>
      </c>
      <c r="C2" s="1">
        <v>2019</v>
      </c>
      <c r="D2" s="1">
        <v>2020</v>
      </c>
      <c r="E2" s="1">
        <v>2021</v>
      </c>
      <c r="F2" s="1">
        <v>2022</v>
      </c>
    </row>
    <row r="3" spans="1:6" x14ac:dyDescent="0.25">
      <c r="B3" t="s">
        <v>15</v>
      </c>
      <c r="C3" s="34"/>
      <c r="D3" s="34">
        <v>392224</v>
      </c>
      <c r="E3" s="34"/>
      <c r="F3" s="34"/>
    </row>
    <row r="4" spans="1:6" x14ac:dyDescent="0.25">
      <c r="B4" t="s">
        <v>34</v>
      </c>
      <c r="C4" s="34"/>
      <c r="D4" s="34">
        <v>42493</v>
      </c>
      <c r="E4" s="34"/>
      <c r="F4" s="34"/>
    </row>
    <row r="5" spans="1:6" x14ac:dyDescent="0.25">
      <c r="B5" t="s">
        <v>42</v>
      </c>
      <c r="D5" s="14">
        <f t="shared" ref="D5:F5" si="0">D4/(D3+D4)</f>
        <v>9.774865027132594E-2</v>
      </c>
      <c r="E5" s="14" t="e">
        <f t="shared" si="0"/>
        <v>#DIV/0!</v>
      </c>
      <c r="F5" s="14" t="e">
        <f t="shared" si="0"/>
        <v>#DIV/0!</v>
      </c>
    </row>
    <row r="8" spans="1:6" x14ac:dyDescent="0.25">
      <c r="B8" s="1" t="s">
        <v>63</v>
      </c>
      <c r="C8" s="1"/>
    </row>
    <row r="9" spans="1:6" x14ac:dyDescent="0.25">
      <c r="B9" t="s">
        <v>15</v>
      </c>
      <c r="C9" s="34"/>
      <c r="D9" s="34">
        <v>153612</v>
      </c>
      <c r="E9" s="34"/>
      <c r="F9" s="34"/>
    </row>
    <row r="10" spans="1:6" x14ac:dyDescent="0.25">
      <c r="B10" t="s">
        <v>34</v>
      </c>
      <c r="C10" s="34"/>
      <c r="D10" s="34">
        <v>12039</v>
      </c>
      <c r="E10" s="34"/>
      <c r="F10" s="34"/>
    </row>
    <row r="11" spans="1:6" x14ac:dyDescent="0.25">
      <c r="B11" t="s">
        <v>42</v>
      </c>
      <c r="D11" s="14">
        <f t="shared" ref="D11:F11" si="1">D10/(D9+D10)</f>
        <v>7.2676892985855807E-2</v>
      </c>
      <c r="E11" s="14" t="e">
        <f t="shared" si="1"/>
        <v>#DIV/0!</v>
      </c>
      <c r="F11" s="14" t="e">
        <f t="shared" si="1"/>
        <v>#DIV/0!</v>
      </c>
    </row>
    <row r="14" spans="1:6" x14ac:dyDescent="0.25">
      <c r="B14" s="1" t="s">
        <v>64</v>
      </c>
      <c r="C14" s="1"/>
    </row>
    <row r="15" spans="1:6" x14ac:dyDescent="0.25">
      <c r="B15" t="s">
        <v>15</v>
      </c>
      <c r="C15" s="34"/>
      <c r="D15" s="34">
        <v>1998576</v>
      </c>
      <c r="E15" s="34"/>
      <c r="F15" s="34"/>
    </row>
    <row r="16" spans="1:6" x14ac:dyDescent="0.25">
      <c r="B16" t="s">
        <v>34</v>
      </c>
      <c r="C16" s="34"/>
      <c r="D16" s="34">
        <v>236038</v>
      </c>
      <c r="E16" s="34"/>
      <c r="F16" s="34"/>
    </row>
    <row r="17" spans="2:9" x14ac:dyDescent="0.25">
      <c r="B17" t="s">
        <v>42</v>
      </c>
      <c r="D17" s="14">
        <f t="shared" ref="D17:F17" si="2">D16/(D15+D16)</f>
        <v>0.10562808610346126</v>
      </c>
      <c r="E17" s="14" t="e">
        <f t="shared" si="2"/>
        <v>#DIV/0!</v>
      </c>
      <c r="F17" s="14" t="e">
        <f t="shared" si="2"/>
        <v>#DIV/0!</v>
      </c>
    </row>
    <row r="23" spans="2:9" x14ac:dyDescent="0.25">
      <c r="C23" s="1"/>
      <c r="D23" s="1"/>
    </row>
    <row r="24" spans="2:9" x14ac:dyDescent="0.25">
      <c r="C24" s="6"/>
      <c r="D24" s="33"/>
      <c r="G24" s="3"/>
      <c r="H24" s="5"/>
      <c r="I24" s="5"/>
    </row>
    <row r="25" spans="2:9" x14ac:dyDescent="0.25">
      <c r="C25" s="6"/>
      <c r="D25" s="33"/>
      <c r="G25" s="3"/>
      <c r="H25" s="36"/>
      <c r="I25" s="5"/>
    </row>
    <row r="26" spans="2:9" x14ac:dyDescent="0.25">
      <c r="C26" s="33"/>
      <c r="H26" s="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MarketCap</vt:lpstr>
      <vt:lpstr>LeakageCompare</vt:lpstr>
      <vt:lpstr>VTI</vt:lpstr>
      <vt:lpstr>VXUS</vt:lpstr>
      <vt:lpstr>VT</vt:lpstr>
      <vt:lpstr>Leakage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2022-01-09T18:09:02Z</dcterms:modified>
</cp:coreProperties>
</file>