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719" documentId="13_ncr:1_{1145E7EB-B52A-4035-9DB0-6756A4D32375}" xr6:coauthVersionLast="47" xr6:coauthVersionMax="47" xr10:uidLastSave="{5D8DC6F4-442A-481A-ABFE-5D703243C66C}"/>
  <bookViews>
    <workbookView xWindow="-120" yWindow="-120" windowWidth="51840" windowHeight="21240" xr2:uid="{00000000-000D-0000-FFFF-FFFF00000000}"/>
  </bookViews>
  <sheets>
    <sheet name="MarketCap" sheetId="7" r:id="rId1"/>
    <sheet name="VTI" sheetId="13" r:id="rId2"/>
    <sheet name="VXUS" sheetId="17" r:id="rId3"/>
    <sheet name="VT" sheetId="16" r:id="rId4"/>
    <sheet name="TD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J12" i="16"/>
  <c r="C11" i="7" s="1"/>
  <c r="J12" i="17"/>
  <c r="C26" i="17"/>
  <c r="D4" i="7" l="1"/>
  <c r="D3" i="7"/>
  <c r="E13" i="17"/>
  <c r="G13" i="17"/>
  <c r="H13" i="17"/>
  <c r="I13" i="17"/>
  <c r="D12" i="17"/>
  <c r="E12" i="17"/>
  <c r="F12" i="17"/>
  <c r="G12" i="17"/>
  <c r="H12" i="17"/>
  <c r="I12" i="17"/>
  <c r="E7" i="17"/>
  <c r="E17" i="17" s="1"/>
  <c r="F7" i="17"/>
  <c r="F13" i="17" s="1"/>
  <c r="G7" i="17"/>
  <c r="G17" i="17" s="1"/>
  <c r="H7" i="17"/>
  <c r="H17" i="17" s="1"/>
  <c r="I7" i="17"/>
  <c r="I17" i="17" s="1"/>
  <c r="D12" i="16"/>
  <c r="E12" i="16"/>
  <c r="F12" i="16"/>
  <c r="G12" i="16"/>
  <c r="H12" i="16"/>
  <c r="I12" i="16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12" i="7" l="1"/>
  <c r="C15" i="7"/>
  <c r="C16" i="7" s="1"/>
  <c r="C8" i="7"/>
  <c r="C26" i="16"/>
  <c r="G13" i="16"/>
  <c r="F13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7" i="7" l="1"/>
  <c r="C9" i="7" s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<sst xmlns="http://schemas.openxmlformats.org/spreadsheetml/2006/main" count="106" uniqueCount="66">
  <si>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</si>
  <si>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</si>
  <si>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</si>
  <si>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</si>
  <si>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</si>
  <si>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</si>
  <si>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</si>
  <si>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</si>
  <si>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</si>
  <si>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</si>
  <si>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</si>
  <si>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</si>
  <si>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</si>
  <si>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</si>
  <si>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</si>
  <si>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</si>
  <si>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</si>
  <si>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</si>
  <si>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</si>
  <si>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</si>
  <si>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</si>
  <si>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</si>
  <si>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</si>
  <si>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</si>
  <si>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</si>
  <si>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</si>
  <si>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</si>
  <si>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</si>
  <si>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</si>
  <si>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</si>
  <si>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</si>
  <si>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</si>
  <si>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</si>
  <si>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</si>
  <si>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</si>
  <si>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</si>
  <si>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</si>
  <si>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</si>
  <si>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</si>
  <si>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</si>
  <si>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</si>
  <si>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</si>
  <si>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</si>
  <si>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</si>
  <si>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</si>
  <si>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</si>
  <si>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</si>
  <si>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</si>
  <si>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</si>
  <si>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</si>
  <si>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</si>
  <si>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</si>
  <si>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</si>
  <si>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</si>
  <si>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Data as at: 31 March 2021</t>
  </si>
  <si>
    <t>Future costs estimation WO dividendleak</t>
  </si>
  <si>
    <t>VTI-VXUS</t>
  </si>
  <si>
    <t>Book year end: October 31</t>
  </si>
  <si>
    <t>Book year end: December 31</t>
  </si>
  <si>
    <t>VTI-VXUS cheaper</t>
  </si>
  <si>
    <t>VT leak</t>
  </si>
  <si>
    <t>VTI-VXUS leak</t>
  </si>
  <si>
    <t>Leakage shouldn't be different?</t>
  </si>
  <si>
    <t>VT leak costs</t>
  </si>
  <si>
    <t>VTI-VXUS leak costs</t>
  </si>
  <si>
    <t>Index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</si>
</sst>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20"/>
  <sheetViews>
    <sheetView tabSelected="1" workbookViewId="0"/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69827178</v>
      </c>
      <c r="F2" s="1" t="s">
        <v>65</v>
      </c>
      <c r="H2" s="3"/>
    </row>
    <row r="3" spans="2:8" x14ac:dyDescent="0.25">
      <c r="B3" t="s">
        <v>53</v>
      </c>
      <c r="C3" s="7">
        <v>39813246</v>
      </c>
      <c r="D3" s="6">
        <f>C3/C2</f>
        <v>0.57016833760631136</v>
      </c>
      <c r="F3" t="s">
        <v>54</v>
      </c>
    </row>
    <row r="4" spans="2:8" x14ac:dyDescent="0.25">
      <c r="B4" t="s">
        <v>52</v>
      </c>
      <c r="C4" s="7">
        <v>30013932</v>
      </c>
      <c r="D4" s="6">
        <f>C4/C2</f>
        <v>0.42983166239368858</v>
      </c>
    </row>
    <row r="5" spans="2:8" x14ac:dyDescent="0.25">
      <c r="G5" s="5"/>
    </row>
    <row r="6" spans="2:8" x14ac:dyDescent="0.25">
      <c r="G6" s="5"/>
    </row>
    <row r="7" spans="2:8" x14ac:dyDescent="0.25">
      <c r="B7" t="s">
        <v>16</v>
      </c>
      <c r="C7" s="5">
        <f>VT!C26</f>
        <v>5.2730993928290092E-4</v>
      </c>
    </row>
    <row r="8" spans="2:8" x14ac:dyDescent="0.25">
      <c r="B8" s="2" t="s">
        <v>56</v>
      </c>
      <c r="C8" s="5">
        <f>(D3*VTI!C22)+(D4*VXUS!C26)</f>
        <v>1.6674536306345603E-4</v>
      </c>
      <c r="D8" s="5"/>
      <c r="E8" s="5"/>
      <c r="F8" s="6"/>
    </row>
    <row r="9" spans="2:8" x14ac:dyDescent="0.25">
      <c r="B9" s="2" t="s">
        <v>59</v>
      </c>
      <c r="C9" s="4">
        <f>C7-C8</f>
        <v>3.6056457621944489E-4</v>
      </c>
      <c r="D9" s="5"/>
      <c r="E9" s="5"/>
      <c r="F9" s="6"/>
    </row>
    <row r="10" spans="2:8" x14ac:dyDescent="0.25">
      <c r="B10" s="2"/>
      <c r="C10" s="4"/>
      <c r="D10" s="5"/>
      <c r="E10" s="5"/>
      <c r="F10" s="6"/>
    </row>
    <row r="11" spans="2:8" x14ac:dyDescent="0.25">
      <c r="B11" s="2" t="s">
        <v>60</v>
      </c>
      <c r="C11" s="33">
        <f>VT!J12</f>
        <v>4.6003640353216309E-2</v>
      </c>
      <c r="D11" s="5"/>
      <c r="E11" s="5"/>
      <c r="F11" s="6"/>
    </row>
    <row r="12" spans="2:8" x14ac:dyDescent="0.25">
      <c r="B12" s="2" t="s">
        <v>61</v>
      </c>
      <c r="C12" s="33">
        <f>D4*VXUS!J12</f>
        <v>3.3092330113641752E-2</v>
      </c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 t="s">
        <v>63</v>
      </c>
      <c r="C14" s="4">
        <f>VT!J13</f>
        <v>1.1840408681430441E-3</v>
      </c>
      <c r="D14" s="5"/>
      <c r="E14" s="5"/>
      <c r="F14" s="6"/>
    </row>
    <row r="15" spans="2:8" x14ac:dyDescent="0.25">
      <c r="B15" s="2" t="s">
        <v>64</v>
      </c>
      <c r="C15" s="4">
        <f>D4*VXUS!J13</f>
        <v>1.040941452213853E-3</v>
      </c>
      <c r="D15" s="5"/>
      <c r="E15" s="5"/>
      <c r="F15" s="6"/>
    </row>
    <row r="16" spans="2:8" x14ac:dyDescent="0.25">
      <c r="B16" s="2" t="s">
        <v>29</v>
      </c>
      <c r="C16" s="4">
        <f>C14-C15</f>
        <v>1.4309941592919109E-4</v>
      </c>
      <c r="D16" s="5"/>
      <c r="E16" s="5"/>
      <c r="F16" s="6"/>
    </row>
    <row r="17" spans="2:6" x14ac:dyDescent="0.25">
      <c r="B17" s="2"/>
      <c r="C17" s="4"/>
      <c r="D17" s="5"/>
      <c r="E17" s="5"/>
      <c r="F17" s="6"/>
    </row>
    <row r="19" spans="2:6" x14ac:dyDescent="0.25">
      <c r="B19" s="32" t="s">
        <v>62</v>
      </c>
    </row>
    <row r="20" spans="2:6" x14ac:dyDescent="0.25">
      <c r="B20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58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57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7">
        <v>468362</v>
      </c>
      <c r="D11" s="7">
        <v>299660</v>
      </c>
      <c r="E11" s="7">
        <v>440080</v>
      </c>
      <c r="F11" s="17">
        <v>623021</v>
      </c>
      <c r="G11" s="17">
        <v>785158</v>
      </c>
      <c r="H11" s="17">
        <v>1126012</v>
      </c>
      <c r="I11">
        <v>1048245</v>
      </c>
      <c r="J11" s="5"/>
    </row>
    <row r="12" spans="2:12" x14ac:dyDescent="0.25">
      <c r="B12" t="s">
        <v>42</v>
      </c>
      <c r="C12" s="14">
        <f t="shared" ref="C12" si="1">C11/(C10+C11)</f>
        <v>0.10453736565445723</v>
      </c>
      <c r="D12" s="14">
        <f t="shared" ref="D12" si="2">D11/(D10+D11)</f>
        <v>6.2773097854264437E-2</v>
      </c>
      <c r="E12" s="14">
        <f t="shared" ref="E12" si="3">E11/(E10+E11)</f>
        <v>6.7570130035036424E-2</v>
      </c>
      <c r="F12" s="14">
        <f t="shared" ref="F12" si="4">F11/(F10+F11)</f>
        <v>7.5862369599965521E-2</v>
      </c>
      <c r="G12" s="14">
        <f t="shared" ref="G12" si="5">G11/(G10+G11)</f>
        <v>7.3628729869290754E-2</v>
      </c>
      <c r="H12" s="14">
        <f t="shared" ref="H12" si="6">H11/(H10+H11)</f>
        <v>8.6595105213854176E-2</v>
      </c>
      <c r="I12" s="14">
        <f t="shared" ref="I12" si="7">I11/(I10+I11)</f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8">E11/E7</f>
        <v>2.141956591245366E-3</v>
      </c>
      <c r="F13" s="14">
        <f t="shared" si="8"/>
        <v>2.3075804156102997E-3</v>
      </c>
      <c r="G13" s="14">
        <f t="shared" si="8"/>
        <v>2.4085314144904422E-3</v>
      </c>
      <c r="H13" s="14">
        <f t="shared" si="8"/>
        <v>3.0701371938350241E-3</v>
      </c>
      <c r="I13" s="14">
        <f t="shared" si="8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9">E16/E7</f>
        <v>1.1066159209660266E-3</v>
      </c>
      <c r="F17" s="8">
        <f t="shared" si="9"/>
        <v>7.5020503392440928E-4</v>
      </c>
      <c r="G17" s="8">
        <f t="shared" si="9"/>
        <v>6.9885504172308318E-4</v>
      </c>
      <c r="H17" s="8">
        <f t="shared" si="9"/>
        <v>6.2732377223366053E-4</v>
      </c>
      <c r="I17" s="8">
        <f t="shared" si="9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55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zoomScaleNormal="100"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57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" si="1">C11/(C10+C11)</f>
        <v>3.1531103625163502E-2</v>
      </c>
      <c r="D12" s="14">
        <f t="shared" ref="D12" si="2">D11/(D10+D11)</f>
        <v>3.3767327010494418E-2</v>
      </c>
      <c r="E12" s="14">
        <f t="shared" ref="E12" si="3">E11/(E10+E11)</f>
        <v>3.7713729168169688E-2</v>
      </c>
      <c r="F12" s="14">
        <f t="shared" ref="F12" si="4">F11/(F10+F11)</f>
        <v>4.4030809196188507E-2</v>
      </c>
      <c r="G12" s="14">
        <f t="shared" ref="G12" si="5">G11/(G10+G11)</f>
        <v>5.5259349152744691E-2</v>
      </c>
      <c r="H12" s="14">
        <f t="shared" ref="H12" si="6">H11/(H10+H11)</f>
        <v>5.3315326591784971E-2</v>
      </c>
      <c r="I12" s="14">
        <f t="shared" ref="I12" si="7">I11/(I10+I11)</f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8">E11/E7</f>
        <v>1.0074089848017829E-3</v>
      </c>
      <c r="F13" s="14">
        <f t="shared" si="8"/>
        <v>1.0703103325099201E-3</v>
      </c>
      <c r="G13" s="14">
        <f t="shared" si="8"/>
        <v>1.510102980378957E-3</v>
      </c>
      <c r="H13" s="14">
        <f t="shared" si="8"/>
        <v>1.4780276479258881E-3</v>
      </c>
      <c r="I13" s="14">
        <f t="shared" si="8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9">E16/E7</f>
        <v>5.5790511927329722E-4</v>
      </c>
      <c r="F17" s="8">
        <f t="shared" si="9"/>
        <v>3.5031393381852537E-4</v>
      </c>
      <c r="G17" s="8">
        <f t="shared" si="9"/>
        <v>3.4692748817940577E-4</v>
      </c>
      <c r="H17" s="8">
        <f t="shared" si="9"/>
        <v>3.0499273100657767E-4</v>
      </c>
      <c r="I17" s="8">
        <f t="shared" si="9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55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MarketCap</vt:lpstr>
      <vt:lpstr>VTI</vt:lpstr>
      <vt:lpstr>VXUS</vt:lpstr>
      <vt:lpstr>VT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2021-07-18T13:13:59Z</dcterms:modified>
</cp:coreProperties>
</file>