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SPDR/"/>
    </mc:Choice>
  </mc:AlternateContent>
  <xr:revisionPtr revIDLastSave="604" documentId="8_{F0B8999D-9BF9-463A-A515-6683C4D9B0FF}" xr6:coauthVersionLast="47" xr6:coauthVersionMax="47" xr10:uidLastSave="{C5598D28-55F8-4611-ADB8-6183A0530CAD}"/>
  <bookViews>
    <workbookView xWindow="8880" yWindow="3210" windowWidth="21915" windowHeight="16035" activeTab="2" xr2:uid="{CB9E69B2-3CC2-4CB8-BB0A-750BABFBC08D}"/>
  </bookViews>
  <sheets>
    <sheet name="SWRD" sheetId="2" r:id="rId1"/>
    <sheet name="ZPRV" sheetId="1" r:id="rId2"/>
    <sheet name="ZPRX" sheetId="5" r:id="rId3"/>
    <sheet name="TrackingDif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5" l="1"/>
  <c r="E29" i="5"/>
  <c r="C29" i="5"/>
  <c r="H28" i="5"/>
  <c r="G28" i="5"/>
  <c r="F28" i="5"/>
  <c r="E28" i="5"/>
  <c r="D28" i="5"/>
  <c r="C28" i="5"/>
  <c r="B28" i="5"/>
  <c r="A28" i="5"/>
  <c r="H27" i="5"/>
  <c r="G27" i="5"/>
  <c r="F27" i="5"/>
  <c r="E27" i="5"/>
  <c r="D27" i="5"/>
  <c r="C27" i="5"/>
  <c r="B27" i="5"/>
  <c r="A27" i="5"/>
  <c r="H26" i="5"/>
  <c r="H29" i="5" s="1"/>
  <c r="G26" i="5"/>
  <c r="F26" i="5"/>
  <c r="F29" i="5" s="1"/>
  <c r="E26" i="5"/>
  <c r="D26" i="5"/>
  <c r="D29" i="5" s="1"/>
  <c r="C26" i="5"/>
  <c r="B26" i="5"/>
  <c r="B29" i="5" s="1"/>
  <c r="A26" i="5"/>
  <c r="H25" i="5"/>
  <c r="G25" i="5"/>
  <c r="F25" i="5"/>
  <c r="E25" i="5"/>
  <c r="D25" i="5"/>
  <c r="C25" i="5"/>
  <c r="B25" i="5"/>
  <c r="C29" i="1"/>
  <c r="D29" i="1"/>
  <c r="E29" i="1"/>
  <c r="F29" i="1"/>
  <c r="G29" i="1"/>
  <c r="H29" i="1"/>
  <c r="B29" i="1"/>
  <c r="C28" i="1"/>
  <c r="D28" i="1"/>
  <c r="E28" i="1"/>
  <c r="F28" i="1"/>
  <c r="G28" i="1"/>
  <c r="H28" i="1"/>
  <c r="B28" i="1"/>
  <c r="C27" i="1"/>
  <c r="D27" i="1"/>
  <c r="E27" i="1"/>
  <c r="F27" i="1"/>
  <c r="G27" i="1"/>
  <c r="H27" i="1"/>
  <c r="B27" i="1"/>
  <c r="C26" i="1"/>
  <c r="D26" i="1"/>
  <c r="E26" i="1"/>
  <c r="F26" i="1"/>
  <c r="G26" i="1"/>
  <c r="H26" i="1"/>
  <c r="B26" i="1"/>
  <c r="C25" i="1"/>
  <c r="D25" i="1"/>
  <c r="E25" i="1"/>
  <c r="F25" i="1"/>
  <c r="G25" i="1"/>
  <c r="H25" i="1"/>
  <c r="B25" i="1"/>
  <c r="A28" i="1"/>
  <c r="A27" i="1"/>
  <c r="A26" i="1"/>
  <c r="D26" i="2"/>
  <c r="E26" i="2"/>
  <c r="C26" i="2"/>
  <c r="J17" i="1"/>
  <c r="J14" i="1"/>
  <c r="H17" i="1"/>
  <c r="H14" i="1"/>
  <c r="H13" i="1"/>
  <c r="H12" i="1"/>
  <c r="H8" i="1"/>
  <c r="H17" i="5"/>
  <c r="H14" i="5"/>
  <c r="H13" i="5"/>
  <c r="H12" i="5"/>
  <c r="H8" i="5"/>
  <c r="A29" i="2"/>
  <c r="A28" i="2"/>
  <c r="C27" i="2"/>
  <c r="D27" i="2"/>
  <c r="D30" i="2" s="1"/>
  <c r="E27" i="2"/>
  <c r="A27" i="2"/>
  <c r="D17" i="2"/>
  <c r="D29" i="2" s="1"/>
  <c r="D12" i="2"/>
  <c r="E12" i="2"/>
  <c r="D8" i="2"/>
  <c r="D13" i="2" s="1"/>
  <c r="D28" i="2" s="1"/>
  <c r="E8" i="2"/>
  <c r="E17" i="2" s="1"/>
  <c r="E29" i="2" s="1"/>
  <c r="G7" i="2"/>
  <c r="H6" i="3"/>
  <c r="G5" i="3"/>
  <c r="E5" i="3"/>
  <c r="E6" i="3"/>
  <c r="G14" i="5"/>
  <c r="C12" i="5"/>
  <c r="D12" i="5"/>
  <c r="E12" i="5"/>
  <c r="F12" i="5"/>
  <c r="G12" i="5"/>
  <c r="B12" i="5"/>
  <c r="C8" i="5"/>
  <c r="C13" i="5" s="1"/>
  <c r="D8" i="5"/>
  <c r="D13" i="5" s="1"/>
  <c r="E8" i="5"/>
  <c r="E14" i="5" s="1"/>
  <c r="F8" i="5"/>
  <c r="F17" i="5" s="1"/>
  <c r="G8" i="5"/>
  <c r="G13" i="5" s="1"/>
  <c r="C8" i="1"/>
  <c r="C17" i="1" s="1"/>
  <c r="D8" i="1"/>
  <c r="D17" i="1" s="1"/>
  <c r="E8" i="1"/>
  <c r="E17" i="1" s="1"/>
  <c r="F8" i="1"/>
  <c r="F17" i="1" s="1"/>
  <c r="G8" i="1"/>
  <c r="G17" i="1" s="1"/>
  <c r="C12" i="1"/>
  <c r="D12" i="1"/>
  <c r="E12" i="1"/>
  <c r="F12" i="1"/>
  <c r="G12" i="1"/>
  <c r="B12" i="1"/>
  <c r="J12" i="1" s="1"/>
  <c r="B8" i="1"/>
  <c r="B17" i="1" s="1"/>
  <c r="B8" i="5"/>
  <c r="B17" i="5" s="1"/>
  <c r="D17" i="5"/>
  <c r="E17" i="5"/>
  <c r="G17" i="5"/>
  <c r="B20" i="1" l="1"/>
  <c r="J12" i="5"/>
  <c r="C14" i="5"/>
  <c r="C17" i="5"/>
  <c r="J17" i="5"/>
  <c r="D14" i="5"/>
  <c r="G13" i="1"/>
  <c r="C13" i="1"/>
  <c r="E13" i="2"/>
  <c r="E28" i="2" s="1"/>
  <c r="E30" i="2" s="1"/>
  <c r="E14" i="1"/>
  <c r="F13" i="1"/>
  <c r="B14" i="1"/>
  <c r="D14" i="1"/>
  <c r="E13" i="1"/>
  <c r="G14" i="1"/>
  <c r="C14" i="1"/>
  <c r="B13" i="1"/>
  <c r="D13" i="1"/>
  <c r="F14" i="1"/>
  <c r="F13" i="5"/>
  <c r="E13" i="5"/>
  <c r="B13" i="5"/>
  <c r="F14" i="5"/>
  <c r="B14" i="5"/>
  <c r="C12" i="2"/>
  <c r="B12" i="2"/>
  <c r="D6" i="3"/>
  <c r="D5" i="3"/>
  <c r="B21" i="2" s="1"/>
  <c r="J13" i="5" l="1"/>
  <c r="J13" i="1"/>
  <c r="J14" i="5"/>
  <c r="B20" i="5" s="1"/>
  <c r="C8" i="2"/>
  <c r="C13" i="2" s="1"/>
  <c r="G13" i="2" l="1"/>
  <c r="C28" i="2"/>
  <c r="C17" i="2"/>
  <c r="C29" i="2" l="1"/>
  <c r="C30" i="2" s="1"/>
  <c r="G17" i="2"/>
  <c r="B20" i="2" s="1"/>
  <c r="B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G1" authorId="0" shapeId="0" xr:uid="{037CF0A5-8A77-4058-828B-8C964D69D56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H1" authorId="0" shapeId="0" xr:uid="{D86604A5-7F37-43DE-A45A-81031088F21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<sst xmlns="http://schemas.openxmlformats.org/spreadsheetml/2006/main" count="68" uniqueCount="41">
  <si>
    <t>financial year ended 31 March 2020</t>
  </si>
  <si>
    <t>TER</t>
  </si>
  <si>
    <t>Transaction costs</t>
  </si>
  <si>
    <t>Transaction costs %</t>
  </si>
  <si>
    <t>Operating Expenses</t>
  </si>
  <si>
    <t>Operating expense (TER)</t>
  </si>
  <si>
    <t>Dividend income</t>
  </si>
  <si>
    <t>Taxation</t>
  </si>
  <si>
    <t>Tracking difference</t>
  </si>
  <si>
    <t>SPDR MSCI World UCITS ETF</t>
  </si>
  <si>
    <t>TD</t>
  </si>
  <si>
    <t>OPNI</t>
  </si>
  <si>
    <t>MSCI WORLD INDEX (USD) gross</t>
  </si>
  <si>
    <t>MSCI WORLD INDEX (USD) NET</t>
  </si>
  <si>
    <t>Vs gross</t>
  </si>
  <si>
    <t>Vs net</t>
  </si>
  <si>
    <t>bookyear differs from calendar year!</t>
  </si>
  <si>
    <t>started 02-2019</t>
  </si>
  <si>
    <t>Net asset value end of bookyear</t>
  </si>
  <si>
    <t>Average AUM</t>
  </si>
  <si>
    <t>% transaction costs</t>
  </si>
  <si>
    <t>Costs in the past</t>
  </si>
  <si>
    <t>Diff</t>
  </si>
  <si>
    <t>AVG</t>
  </si>
  <si>
    <t>Remarks</t>
  </si>
  <si>
    <t>SPDR MSCI USA Small Cap Value Weighted UCITS ETF (ZPRV)</t>
  </si>
  <si>
    <t>02-2015 started</t>
  </si>
  <si>
    <t>AUM end of bookyear</t>
  </si>
  <si>
    <t>Foreign Withholding Tax</t>
  </si>
  <si>
    <t>Dividend leakage</t>
  </si>
  <si>
    <t>SPDR MSCI Europe Small Cap Value Weighted UCITS ETF (ZPRX)</t>
  </si>
  <si>
    <t>% dividend</t>
  </si>
  <si>
    <t>% dividend leakage costs</t>
  </si>
  <si>
    <t>18% dividend leakage in the US? Should be 15%</t>
  </si>
  <si>
    <t>Weird average UAM in 2018</t>
  </si>
  <si>
    <t>Average costs in the past</t>
  </si>
  <si>
    <t>financial year ended 31 March 2021</t>
  </si>
  <si>
    <t>SWRD</t>
  </si>
  <si>
    <t>Total</t>
  </si>
  <si>
    <t>Copy/paste</t>
  </si>
  <si>
    <t>Index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</si>
</sst>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  <numFmt numFmtId="166" formatCode="0.0%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6" fontId="0" fillId="0" borderId="0" xfId="0" applyNumberFormat="1"/>
    <xf numFmtId="165" fontId="0" fillId="0" borderId="0" xfId="3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/>
    <xf numFmtId="9" fontId="0" fillId="0" borderId="0" xfId="2" applyFon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ont="1" applyFill="1"/>
    <xf numFmtId="166" fontId="0" fillId="0" borderId="0" xfId="2" applyNumberFormat="1" applyFont="1"/>
    <xf numFmtId="167" fontId="0" fillId="0" borderId="0" xfId="2" applyNumberFormat="1" applyFont="1"/>
  </cellXfs>
  <cellStyles count="4">
    <cellStyle name="Komma" xfId="1" builtinId="3"/>
    <cellStyle name="Procent" xfId="2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F0C-0F64-4101-9A89-7B1897C91153}">
  <dimension ref="A2:I30"/>
  <sheetViews>
    <sheetView workbookViewId="0"/>
  </sheetViews>
  <sheetFormatPr defaultRowHeight="15" x14ac:dyDescent="0.25"/>
  <cols>
    <col min="1" max="1" width="30.28515625" bestFit="1" customWidth="1"/>
    <col min="2" max="2" width="15.42578125" customWidth="1"/>
    <col min="3" max="6" width="15.85546875" customWidth="1"/>
    <col min="7" max="7" width="12" bestFit="1" customWidth="1"/>
    <col min="9" max="9" width="42.42578125" customWidth="1"/>
  </cols>
  <sheetData>
    <row r="2" spans="1:9" x14ac:dyDescent="0.25">
      <c r="A2" s="1" t="s">
        <v>9</v>
      </c>
    </row>
    <row r="3" spans="1:9" x14ac:dyDescent="0.25">
      <c r="A3" t="s">
        <v>17</v>
      </c>
    </row>
    <row r="4" spans="1:9" x14ac:dyDescent="0.25">
      <c r="B4" s="1">
        <v>2019</v>
      </c>
      <c r="C4" s="1">
        <v>2020</v>
      </c>
      <c r="D4" s="1">
        <v>2021</v>
      </c>
      <c r="E4" s="1">
        <v>2022</v>
      </c>
      <c r="F4" s="1"/>
      <c r="G4" s="1" t="s">
        <v>23</v>
      </c>
      <c r="I4" t="s">
        <v>16</v>
      </c>
    </row>
    <row r="5" spans="1:9" x14ac:dyDescent="0.25">
      <c r="A5" t="s">
        <v>18</v>
      </c>
      <c r="B5" s="7">
        <v>318392294</v>
      </c>
      <c r="C5" s="7">
        <v>129213578</v>
      </c>
      <c r="D5" s="6">
        <v>743807270</v>
      </c>
      <c r="E5" s="6">
        <v>1444937436</v>
      </c>
      <c r="F5" s="6"/>
    </row>
    <row r="6" spans="1:9" x14ac:dyDescent="0.25">
      <c r="A6" t="s">
        <v>5</v>
      </c>
      <c r="B6" s="7"/>
      <c r="C6" s="7">
        <v>352819</v>
      </c>
      <c r="D6" s="6">
        <v>453811</v>
      </c>
      <c r="E6" s="6">
        <v>1388227</v>
      </c>
      <c r="F6" s="6"/>
    </row>
    <row r="7" spans="1:9" x14ac:dyDescent="0.25">
      <c r="A7" t="s">
        <v>1</v>
      </c>
      <c r="B7" s="3">
        <v>1.1999999999999999E-3</v>
      </c>
      <c r="C7" s="3">
        <v>1.1999999999999999E-3</v>
      </c>
      <c r="D7" s="3">
        <v>1.1999999999999999E-3</v>
      </c>
      <c r="E7" s="3">
        <v>1.1999999999999999E-3</v>
      </c>
      <c r="F7" s="3"/>
      <c r="G7" s="3">
        <f>AVERAGE(B7:E7)</f>
        <v>1.1999999999999999E-3</v>
      </c>
    </row>
    <row r="8" spans="1:9" x14ac:dyDescent="0.25">
      <c r="A8" t="s">
        <v>19</v>
      </c>
      <c r="B8" s="7"/>
      <c r="C8" s="7">
        <f>C6/C7</f>
        <v>294015833.33333337</v>
      </c>
      <c r="D8" s="7">
        <f t="shared" ref="D8:E8" si="0">D6/D7</f>
        <v>378175833.33333337</v>
      </c>
      <c r="E8" s="7">
        <f t="shared" si="0"/>
        <v>1156855833.3333335</v>
      </c>
      <c r="F8" s="6"/>
    </row>
    <row r="10" spans="1:9" x14ac:dyDescent="0.25">
      <c r="A10" t="s">
        <v>6</v>
      </c>
      <c r="B10" s="7">
        <v>1004942</v>
      </c>
      <c r="C10" s="7">
        <v>7032455</v>
      </c>
      <c r="D10" s="6">
        <v>7304759</v>
      </c>
      <c r="E10" s="6">
        <v>20970311</v>
      </c>
      <c r="F10" s="6"/>
    </row>
    <row r="11" spans="1:9" x14ac:dyDescent="0.25">
      <c r="A11" t="s">
        <v>7</v>
      </c>
      <c r="B11" s="7">
        <v>135108</v>
      </c>
      <c r="C11" s="7">
        <v>928867</v>
      </c>
      <c r="D11" s="6">
        <v>976724</v>
      </c>
      <c r="E11" s="6">
        <v>2665046</v>
      </c>
      <c r="F11" s="6"/>
    </row>
    <row r="12" spans="1:9" x14ac:dyDescent="0.25">
      <c r="A12" t="s">
        <v>31</v>
      </c>
      <c r="B12" s="14">
        <f>B11/B10</f>
        <v>0.13444357982848762</v>
      </c>
      <c r="C12" s="14">
        <f>C11/C10</f>
        <v>0.13208289281623559</v>
      </c>
      <c r="D12" s="14">
        <f t="shared" ref="D12:E12" si="1">D11/D10</f>
        <v>0.13371063987189721</v>
      </c>
      <c r="E12" s="14">
        <f t="shared" si="1"/>
        <v>0.12708662260659845</v>
      </c>
      <c r="F12" s="3"/>
      <c r="G12" s="3"/>
    </row>
    <row r="13" spans="1:9" x14ac:dyDescent="0.25">
      <c r="A13" t="s">
        <v>32</v>
      </c>
      <c r="C13" s="3">
        <f>C11/C8</f>
        <v>3.1592414240729661E-3</v>
      </c>
      <c r="D13" s="3">
        <f t="shared" ref="D13:E13" si="2">D11/D8</f>
        <v>2.5827245262895785E-3</v>
      </c>
      <c r="E13" s="3">
        <f t="shared" si="2"/>
        <v>2.3036975941254562E-3</v>
      </c>
      <c r="F13" s="3"/>
      <c r="G13" s="3">
        <f>AVERAGE(B13:E13)</f>
        <v>2.6818878481626673E-3</v>
      </c>
    </row>
    <row r="16" spans="1:9" x14ac:dyDescent="0.25">
      <c r="A16" t="s">
        <v>2</v>
      </c>
      <c r="B16" s="7">
        <v>144398</v>
      </c>
      <c r="C16" s="7">
        <v>160137</v>
      </c>
      <c r="D16" s="6">
        <v>196947</v>
      </c>
      <c r="E16" s="6">
        <v>257179</v>
      </c>
      <c r="F16" s="6"/>
    </row>
    <row r="17" spans="1:7" x14ac:dyDescent="0.25">
      <c r="A17" t="s">
        <v>20</v>
      </c>
      <c r="C17" s="3">
        <f>C16/C8</f>
        <v>5.4465434117777092E-4</v>
      </c>
      <c r="D17" s="3">
        <f t="shared" ref="D17:E17" si="3">D16/D8</f>
        <v>5.2078155884277815E-4</v>
      </c>
      <c r="E17" s="3">
        <f t="shared" si="3"/>
        <v>2.2230859938612342E-4</v>
      </c>
      <c r="F17" s="3"/>
      <c r="G17" s="3">
        <f>AVERAGE(B17:E17)</f>
        <v>4.2924816646889083E-4</v>
      </c>
    </row>
    <row r="20" spans="1:7" x14ac:dyDescent="0.25">
      <c r="A20" t="s">
        <v>21</v>
      </c>
      <c r="B20" s="3">
        <f>G7+G13+G17</f>
        <v>4.3111360146315583E-3</v>
      </c>
    </row>
    <row r="21" spans="1:7" x14ac:dyDescent="0.25">
      <c r="A21" t="s">
        <v>8</v>
      </c>
      <c r="B21" s="5">
        <f>TrackingDiff!G5/100</f>
        <v>5.3000000000000026E-3</v>
      </c>
    </row>
    <row r="22" spans="1:7" x14ac:dyDescent="0.25">
      <c r="A22" t="s">
        <v>22</v>
      </c>
      <c r="B22" s="3">
        <f>B20-B21</f>
        <v>-9.8886398536844437E-4</v>
      </c>
    </row>
    <row r="26" spans="1:7" x14ac:dyDescent="0.25">
      <c r="A26" s="1" t="s">
        <v>39</v>
      </c>
      <c r="B26" s="5"/>
      <c r="C26" s="1">
        <f>C4</f>
        <v>2020</v>
      </c>
      <c r="D26" s="1">
        <f t="shared" ref="D26:E26" si="4">D4</f>
        <v>2021</v>
      </c>
      <c r="E26" s="1">
        <f t="shared" si="4"/>
        <v>2022</v>
      </c>
    </row>
    <row r="27" spans="1:7" x14ac:dyDescent="0.25">
      <c r="A27" t="str">
        <f>A7</f>
        <v>TER</v>
      </c>
      <c r="B27" s="5"/>
      <c r="C27" s="5">
        <f>C7</f>
        <v>1.1999999999999999E-3</v>
      </c>
      <c r="D27" s="5">
        <f>D7</f>
        <v>1.1999999999999999E-3</v>
      </c>
      <c r="E27" s="5">
        <f>E7</f>
        <v>1.1999999999999999E-3</v>
      </c>
    </row>
    <row r="28" spans="1:7" x14ac:dyDescent="0.25">
      <c r="A28" t="str">
        <f>A13</f>
        <v>% dividend leakage costs</v>
      </c>
      <c r="B28" s="5"/>
      <c r="C28" s="5">
        <f t="shared" ref="C28:E28" si="5">C13</f>
        <v>3.1592414240729661E-3</v>
      </c>
      <c r="D28" s="5">
        <f t="shared" si="5"/>
        <v>2.5827245262895785E-3</v>
      </c>
      <c r="E28" s="5">
        <f t="shared" si="5"/>
        <v>2.3036975941254562E-3</v>
      </c>
    </row>
    <row r="29" spans="1:7" x14ac:dyDescent="0.25">
      <c r="A29" t="str">
        <f>A17</f>
        <v>% transaction costs</v>
      </c>
      <c r="B29" s="5"/>
      <c r="C29" s="5">
        <f t="shared" ref="C29:E29" si="6">C17</f>
        <v>5.4465434117777092E-4</v>
      </c>
      <c r="D29" s="5">
        <f t="shared" si="6"/>
        <v>5.2078155884277815E-4</v>
      </c>
      <c r="E29" s="5">
        <f t="shared" si="6"/>
        <v>2.2230859938612342E-4</v>
      </c>
    </row>
    <row r="30" spans="1:7" x14ac:dyDescent="0.25">
      <c r="A30" t="s">
        <v>38</v>
      </c>
      <c r="B30" s="3"/>
      <c r="C30" s="3">
        <f t="shared" ref="C30:E30" si="7">SUM(C27:C29)</f>
        <v>4.903895765250737E-3</v>
      </c>
      <c r="D30" s="3">
        <f t="shared" si="7"/>
        <v>4.3035060851323564E-3</v>
      </c>
      <c r="E30" s="3">
        <f t="shared" si="7"/>
        <v>3.7260061935115796E-3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07D5-EEB2-41AB-8623-15D282634442}">
  <dimension ref="A2:L29"/>
  <sheetViews>
    <sheetView workbookViewId="0"/>
  </sheetViews>
  <sheetFormatPr defaultRowHeight="15" x14ac:dyDescent="0.25"/>
  <cols>
    <col min="1" max="1" width="25.28515625" customWidth="1"/>
    <col min="2" max="8" width="14.7109375" customWidth="1"/>
  </cols>
  <sheetData>
    <row r="2" spans="1:12" x14ac:dyDescent="0.25">
      <c r="A2" s="15" t="s">
        <v>25</v>
      </c>
      <c r="B2" s="16"/>
      <c r="C2" s="16"/>
      <c r="D2" s="16"/>
      <c r="E2" s="16"/>
      <c r="F2" s="16"/>
      <c r="G2" s="16"/>
      <c r="H2" s="16"/>
      <c r="I2" s="16"/>
      <c r="J2" s="16"/>
      <c r="K2" s="17"/>
      <c r="L2" t="s">
        <v>24</v>
      </c>
    </row>
    <row r="3" spans="1:12" x14ac:dyDescent="0.25">
      <c r="A3" s="18" t="s">
        <v>26</v>
      </c>
      <c r="B3" s="17"/>
      <c r="C3" s="17"/>
      <c r="D3" s="17"/>
      <c r="E3" s="17"/>
      <c r="F3" s="17"/>
      <c r="G3" s="17"/>
      <c r="H3" s="17"/>
    </row>
    <row r="4" spans="1:12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  <c r="J4" s="1" t="s">
        <v>23</v>
      </c>
      <c r="L4" t="s">
        <v>36</v>
      </c>
    </row>
    <row r="5" spans="1:12" x14ac:dyDescent="0.25">
      <c r="A5" s="2" t="s">
        <v>27</v>
      </c>
      <c r="B5" s="4">
        <v>16620593</v>
      </c>
      <c r="C5" s="4">
        <v>77862695</v>
      </c>
      <c r="D5" s="4">
        <v>107364502</v>
      </c>
      <c r="E5" s="4">
        <v>35992810</v>
      </c>
      <c r="F5" s="4">
        <v>21266136</v>
      </c>
      <c r="G5" s="4">
        <v>209666872</v>
      </c>
      <c r="H5" s="4">
        <v>350309639</v>
      </c>
      <c r="L5" t="s">
        <v>33</v>
      </c>
    </row>
    <row r="6" spans="1:12" x14ac:dyDescent="0.25">
      <c r="A6" t="s">
        <v>1</v>
      </c>
      <c r="B6" s="3">
        <v>3.0000000000000001E-3</v>
      </c>
      <c r="C6" s="3">
        <v>3.0000000000000001E-3</v>
      </c>
      <c r="D6" s="3">
        <v>3.0000000000000001E-3</v>
      </c>
      <c r="E6" s="3">
        <v>3.0000000000000001E-3</v>
      </c>
      <c r="F6" s="3">
        <v>3.0000000000000001E-3</v>
      </c>
      <c r="G6" s="3">
        <v>3.0000000000000001E-3</v>
      </c>
      <c r="H6" s="3">
        <v>3.0000000000000001E-3</v>
      </c>
      <c r="J6" s="3"/>
      <c r="L6" t="s">
        <v>34</v>
      </c>
    </row>
    <row r="7" spans="1:12" x14ac:dyDescent="0.25">
      <c r="A7" s="2" t="s">
        <v>4</v>
      </c>
      <c r="B7" s="4">
        <v>227317</v>
      </c>
      <c r="C7" s="4">
        <v>130404</v>
      </c>
      <c r="D7" s="4">
        <v>218199</v>
      </c>
      <c r="E7" s="4">
        <v>235844</v>
      </c>
      <c r="F7" s="4">
        <v>98531</v>
      </c>
      <c r="G7" s="4">
        <v>249596</v>
      </c>
      <c r="H7" s="4">
        <v>852964</v>
      </c>
      <c r="J7" s="3"/>
    </row>
    <row r="8" spans="1:12" x14ac:dyDescent="0.25">
      <c r="A8" t="s">
        <v>19</v>
      </c>
      <c r="B8" s="4">
        <f t="shared" ref="B8" si="0">B7/B6</f>
        <v>75772333.333333328</v>
      </c>
      <c r="C8" s="4">
        <f t="shared" ref="C8" si="1">C7/C6</f>
        <v>43468000</v>
      </c>
      <c r="D8" s="4">
        <f t="shared" ref="D8" si="2">D7/D6</f>
        <v>72733000</v>
      </c>
      <c r="E8" s="4">
        <f t="shared" ref="E8" si="3">E7/E6</f>
        <v>78614666.666666672</v>
      </c>
      <c r="F8" s="4">
        <f t="shared" ref="F8" si="4">F7/F6</f>
        <v>32843666.666666664</v>
      </c>
      <c r="G8" s="4">
        <f t="shared" ref="G8:H8" si="5">G7/G6</f>
        <v>83198666.666666672</v>
      </c>
      <c r="H8" s="4">
        <f t="shared" si="5"/>
        <v>284321333.33333331</v>
      </c>
      <c r="J8" s="3"/>
    </row>
    <row r="9" spans="1:12" x14ac:dyDescent="0.25">
      <c r="J9" s="3"/>
    </row>
    <row r="10" spans="1:12" x14ac:dyDescent="0.25">
      <c r="A10" t="s">
        <v>6</v>
      </c>
      <c r="B10" s="4">
        <v>1395145</v>
      </c>
      <c r="C10" s="4">
        <v>808393</v>
      </c>
      <c r="D10" s="4">
        <v>1343927</v>
      </c>
      <c r="E10" s="4">
        <v>1458483</v>
      </c>
      <c r="F10" s="4">
        <v>693589</v>
      </c>
      <c r="G10" s="4">
        <v>1671661</v>
      </c>
      <c r="H10" s="4">
        <v>4896916</v>
      </c>
      <c r="J10" s="3"/>
    </row>
    <row r="11" spans="1:12" x14ac:dyDescent="0.25">
      <c r="A11" t="s">
        <v>28</v>
      </c>
      <c r="B11" s="4">
        <v>278674</v>
      </c>
      <c r="C11" s="4">
        <v>147242</v>
      </c>
      <c r="D11" s="4">
        <v>241813</v>
      </c>
      <c r="E11" s="4">
        <v>271338</v>
      </c>
      <c r="F11" s="4">
        <v>115918</v>
      </c>
      <c r="G11" s="4">
        <v>296366</v>
      </c>
      <c r="H11" s="4">
        <v>844450</v>
      </c>
      <c r="J11" s="3"/>
    </row>
    <row r="12" spans="1:12" x14ac:dyDescent="0.25">
      <c r="A12" t="s">
        <v>29</v>
      </c>
      <c r="B12" s="19">
        <f>B11/B10</f>
        <v>0.19974554616186849</v>
      </c>
      <c r="C12" s="19">
        <f t="shared" ref="C12:H12" si="6">C11/C10</f>
        <v>0.18214160686695705</v>
      </c>
      <c r="D12" s="19">
        <f t="shared" si="6"/>
        <v>0.17993015989707775</v>
      </c>
      <c r="E12" s="19">
        <f t="shared" si="6"/>
        <v>0.1860412497094584</v>
      </c>
      <c r="F12" s="19">
        <f t="shared" si="6"/>
        <v>0.16712779470262648</v>
      </c>
      <c r="G12" s="19">
        <f t="shared" si="6"/>
        <v>0.17728833776704728</v>
      </c>
      <c r="H12" s="19">
        <f t="shared" si="6"/>
        <v>0.17244526963501108</v>
      </c>
      <c r="J12" s="3">
        <f t="shared" ref="J12:J17" si="7">AVERAGE(B12:G12)</f>
        <v>0.18204578251750592</v>
      </c>
    </row>
    <row r="13" spans="1:12" x14ac:dyDescent="0.25">
      <c r="A13" t="s">
        <v>31</v>
      </c>
      <c r="B13" s="5">
        <f>B10/B8</f>
        <v>1.8412327278646119E-2</v>
      </c>
      <c r="C13" s="5">
        <f t="shared" ref="C13:H13" si="8">C10/C8</f>
        <v>1.859742799300635E-2</v>
      </c>
      <c r="D13" s="5">
        <f t="shared" si="8"/>
        <v>1.8477541143634937E-2</v>
      </c>
      <c r="E13" s="5">
        <f t="shared" si="8"/>
        <v>1.8552301521344617E-2</v>
      </c>
      <c r="F13" s="5">
        <f t="shared" si="8"/>
        <v>2.1117891830997354E-2</v>
      </c>
      <c r="G13" s="5">
        <f t="shared" si="8"/>
        <v>2.0092401320533981E-2</v>
      </c>
      <c r="H13" s="5">
        <f t="shared" si="8"/>
        <v>1.7223174717807554E-2</v>
      </c>
      <c r="J13" s="3">
        <f t="shared" si="7"/>
        <v>1.9208315181360559E-2</v>
      </c>
    </row>
    <row r="14" spans="1:12" x14ac:dyDescent="0.25">
      <c r="A14" t="s">
        <v>32</v>
      </c>
      <c r="B14" s="5">
        <f>B11/B8</f>
        <v>3.6777803683842392E-3</v>
      </c>
      <c r="C14" s="5">
        <f t="shared" ref="C14:H14" si="9">C11/C8</f>
        <v>3.3873654182387043E-3</v>
      </c>
      <c r="D14" s="5">
        <f t="shared" si="9"/>
        <v>3.3246669324790675E-3</v>
      </c>
      <c r="E14" s="5">
        <f t="shared" si="9"/>
        <v>3.4514933600176385E-3</v>
      </c>
      <c r="F14" s="5">
        <f t="shared" si="9"/>
        <v>3.5293866904831986E-3</v>
      </c>
      <c r="G14" s="5">
        <f t="shared" si="9"/>
        <v>3.5621484318658953E-3</v>
      </c>
      <c r="H14" s="5">
        <f t="shared" si="9"/>
        <v>2.9700550081832294E-3</v>
      </c>
      <c r="J14" s="3">
        <f>AVERAGE(B14:H14)</f>
        <v>3.4146994585217108E-3</v>
      </c>
    </row>
    <row r="15" spans="1:12" x14ac:dyDescent="0.25">
      <c r="J15" s="3"/>
    </row>
    <row r="16" spans="1:12" x14ac:dyDescent="0.25">
      <c r="A16" t="s">
        <v>2</v>
      </c>
      <c r="B16" s="4">
        <v>20213</v>
      </c>
      <c r="C16" s="4">
        <v>9721</v>
      </c>
      <c r="D16" s="4">
        <v>13128</v>
      </c>
      <c r="E16" s="4">
        <v>14984</v>
      </c>
      <c r="F16" s="4">
        <v>3301</v>
      </c>
      <c r="G16" s="4">
        <v>12944</v>
      </c>
      <c r="H16" s="4">
        <v>23210</v>
      </c>
      <c r="J16" s="3"/>
    </row>
    <row r="17" spans="1:10" x14ac:dyDescent="0.25">
      <c r="A17" t="s">
        <v>3</v>
      </c>
      <c r="B17" s="20">
        <f>B16/B8</f>
        <v>2.6675963522305855E-4</v>
      </c>
      <c r="C17" s="20">
        <f t="shared" ref="C17:H17" si="10">C16/C8</f>
        <v>2.236357780436183E-4</v>
      </c>
      <c r="D17" s="20">
        <f t="shared" si="10"/>
        <v>1.8049578595685588E-4</v>
      </c>
      <c r="E17" s="20">
        <f t="shared" si="10"/>
        <v>1.9060056647614523E-4</v>
      </c>
      <c r="F17" s="20">
        <f t="shared" si="10"/>
        <v>1.0050643959769008E-4</v>
      </c>
      <c r="G17" s="20">
        <f t="shared" si="10"/>
        <v>1.5557941633680025E-4</v>
      </c>
      <c r="H17" s="20">
        <f t="shared" si="10"/>
        <v>8.1632988027630719E-5</v>
      </c>
      <c r="J17" s="3">
        <f>AVERAGE(B17:H17)</f>
        <v>1.71315801380257E-4</v>
      </c>
    </row>
    <row r="18" spans="1:10" x14ac:dyDescent="0.25">
      <c r="A18" t="s">
        <v>40</v>
      </c>
      <c r="G18" s="3">
        <v>0.20169999999999999</v>
      </c>
      <c r="H18" s="3">
        <v>0.28070000000000001</v>
      </c>
    </row>
    <row r="20" spans="1:10" x14ac:dyDescent="0.25">
      <c r="A20" s="1" t="s">
        <v>35</v>
      </c>
      <c r="B20" s="3">
        <f>H6+J14+J17</f>
        <v>6.5860152599019686E-3</v>
      </c>
    </row>
    <row r="25" spans="1:10" x14ac:dyDescent="0.25">
      <c r="A25" s="1" t="s">
        <v>39</v>
      </c>
      <c r="B25" s="1">
        <f>B4</f>
        <v>2016</v>
      </c>
      <c r="C25" s="1">
        <f t="shared" ref="C25:H25" si="11">C4</f>
        <v>2017</v>
      </c>
      <c r="D25" s="1">
        <f t="shared" si="11"/>
        <v>2018</v>
      </c>
      <c r="E25" s="1">
        <f t="shared" si="11"/>
        <v>2019</v>
      </c>
      <c r="F25" s="1">
        <f t="shared" si="11"/>
        <v>2020</v>
      </c>
      <c r="G25" s="1">
        <f t="shared" si="11"/>
        <v>2021</v>
      </c>
      <c r="H25" s="1">
        <f t="shared" si="11"/>
        <v>2022</v>
      </c>
    </row>
    <row r="26" spans="1:10" x14ac:dyDescent="0.25">
      <c r="A26" t="str">
        <f>A6</f>
        <v>TER</v>
      </c>
      <c r="B26" s="5">
        <f>B6</f>
        <v>3.0000000000000001E-3</v>
      </c>
      <c r="C26" s="5">
        <f t="shared" ref="C26:H26" si="12">C6</f>
        <v>3.0000000000000001E-3</v>
      </c>
      <c r="D26" s="5">
        <f t="shared" si="12"/>
        <v>3.0000000000000001E-3</v>
      </c>
      <c r="E26" s="5">
        <f t="shared" si="12"/>
        <v>3.0000000000000001E-3</v>
      </c>
      <c r="F26" s="5">
        <f t="shared" si="12"/>
        <v>3.0000000000000001E-3</v>
      </c>
      <c r="G26" s="5">
        <f t="shared" si="12"/>
        <v>3.0000000000000001E-3</v>
      </c>
      <c r="H26" s="5">
        <f t="shared" si="12"/>
        <v>3.0000000000000001E-3</v>
      </c>
    </row>
    <row r="27" spans="1:10" x14ac:dyDescent="0.25">
      <c r="A27" t="str">
        <f>A12</f>
        <v>Dividend leakage</v>
      </c>
      <c r="B27" s="5">
        <f>B14</f>
        <v>3.6777803683842392E-3</v>
      </c>
      <c r="C27" s="5">
        <f t="shared" ref="C27:H27" si="13">C14</f>
        <v>3.3873654182387043E-3</v>
      </c>
      <c r="D27" s="5">
        <f t="shared" si="13"/>
        <v>3.3246669324790675E-3</v>
      </c>
      <c r="E27" s="5">
        <f t="shared" si="13"/>
        <v>3.4514933600176385E-3</v>
      </c>
      <c r="F27" s="5">
        <f t="shared" si="13"/>
        <v>3.5293866904831986E-3</v>
      </c>
      <c r="G27" s="5">
        <f t="shared" si="13"/>
        <v>3.5621484318658953E-3</v>
      </c>
      <c r="H27" s="5">
        <f t="shared" si="13"/>
        <v>2.9700550081832294E-3</v>
      </c>
    </row>
    <row r="28" spans="1:10" x14ac:dyDescent="0.25">
      <c r="A28" t="str">
        <f>A16</f>
        <v>Transaction costs</v>
      </c>
      <c r="B28" s="5">
        <f>B17</f>
        <v>2.6675963522305855E-4</v>
      </c>
      <c r="C28" s="5">
        <f t="shared" ref="C28:H28" si="14">C17</f>
        <v>2.236357780436183E-4</v>
      </c>
      <c r="D28" s="5">
        <f t="shared" si="14"/>
        <v>1.8049578595685588E-4</v>
      </c>
      <c r="E28" s="5">
        <f t="shared" si="14"/>
        <v>1.9060056647614523E-4</v>
      </c>
      <c r="F28" s="5">
        <f t="shared" si="14"/>
        <v>1.0050643959769008E-4</v>
      </c>
      <c r="G28" s="5">
        <f t="shared" si="14"/>
        <v>1.5557941633680025E-4</v>
      </c>
      <c r="H28" s="5">
        <f t="shared" si="14"/>
        <v>8.1632988027630719E-5</v>
      </c>
    </row>
    <row r="29" spans="1:10" x14ac:dyDescent="0.25">
      <c r="A29" t="s">
        <v>38</v>
      </c>
      <c r="B29" s="3">
        <f>SUM(B26:B28)</f>
        <v>6.9445400036072975E-3</v>
      </c>
      <c r="C29" s="3">
        <f t="shared" ref="C29:H29" si="15">SUM(C26:C28)</f>
        <v>6.6110011962823229E-3</v>
      </c>
      <c r="D29" s="3">
        <f t="shared" si="15"/>
        <v>6.5051627184359237E-3</v>
      </c>
      <c r="E29" s="3">
        <f t="shared" si="15"/>
        <v>6.6420939264937836E-3</v>
      </c>
      <c r="F29" s="3">
        <f t="shared" si="15"/>
        <v>6.6298931300808883E-3</v>
      </c>
      <c r="G29" s="3">
        <f t="shared" si="15"/>
        <v>6.7177278482026962E-3</v>
      </c>
      <c r="H29" s="3">
        <f t="shared" si="15"/>
        <v>6.0516879962108604E-3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8207-D1C4-481F-BB33-4641CBED083B}">
  <dimension ref="A2:L29"/>
  <sheetViews>
    <sheetView tabSelected="1" workbookViewId="0"/>
  </sheetViews>
  <sheetFormatPr defaultRowHeight="15" x14ac:dyDescent="0.25"/>
  <cols>
    <col min="1" max="1" width="25.28515625" customWidth="1"/>
    <col min="2" max="8" width="14.7109375" customWidth="1"/>
    <col min="9" max="10" width="9.140625" customWidth="1"/>
  </cols>
  <sheetData>
    <row r="2" spans="1:12" x14ac:dyDescent="0.25">
      <c r="A2" s="15" t="s">
        <v>30</v>
      </c>
      <c r="B2" s="16"/>
      <c r="C2" s="16"/>
      <c r="D2" s="16"/>
      <c r="E2" s="16"/>
      <c r="F2" s="16"/>
      <c r="G2" s="16"/>
      <c r="H2" s="16"/>
      <c r="I2" s="16"/>
      <c r="J2" s="16"/>
      <c r="L2" t="s">
        <v>24</v>
      </c>
    </row>
    <row r="3" spans="1:12" x14ac:dyDescent="0.25">
      <c r="A3" s="18" t="s">
        <v>26</v>
      </c>
      <c r="B3" s="17"/>
      <c r="C3" s="17"/>
      <c r="D3" s="17"/>
      <c r="E3" s="17"/>
      <c r="F3" s="17"/>
      <c r="G3" s="17"/>
      <c r="H3" s="17"/>
      <c r="I3" s="17"/>
      <c r="J3" s="17"/>
    </row>
    <row r="4" spans="1:12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  <c r="I4" s="1"/>
      <c r="J4" s="1" t="s">
        <v>23</v>
      </c>
      <c r="L4" t="s">
        <v>0</v>
      </c>
    </row>
    <row r="5" spans="1:12" x14ac:dyDescent="0.25">
      <c r="A5" s="2" t="s">
        <v>27</v>
      </c>
      <c r="B5" s="4">
        <v>29596852</v>
      </c>
      <c r="C5" s="4">
        <v>58263370</v>
      </c>
      <c r="D5" s="4">
        <v>73739448</v>
      </c>
      <c r="E5" s="4">
        <v>27052766</v>
      </c>
      <c r="F5" s="4">
        <v>14995894</v>
      </c>
      <c r="G5" s="4">
        <v>67941530</v>
      </c>
      <c r="H5" s="4">
        <v>116321399</v>
      </c>
      <c r="I5" s="4"/>
      <c r="J5" s="4"/>
    </row>
    <row r="6" spans="1:12" x14ac:dyDescent="0.25">
      <c r="A6" t="s">
        <v>1</v>
      </c>
      <c r="B6" s="3">
        <v>3.0000000000000001E-3</v>
      </c>
      <c r="C6" s="3">
        <v>3.0000000000000001E-3</v>
      </c>
      <c r="D6" s="3">
        <v>3.0000000000000001E-3</v>
      </c>
      <c r="E6" s="3">
        <v>3.0000000000000001E-3</v>
      </c>
      <c r="F6" s="3">
        <v>3.0000000000000001E-3</v>
      </c>
      <c r="G6" s="3">
        <v>3.0000000000000001E-3</v>
      </c>
      <c r="H6" s="3">
        <v>3.0000000000000001E-3</v>
      </c>
      <c r="I6" s="3"/>
      <c r="J6" s="3"/>
    </row>
    <row r="7" spans="1:12" x14ac:dyDescent="0.25">
      <c r="A7" s="2" t="s">
        <v>4</v>
      </c>
      <c r="B7" s="4">
        <v>260185</v>
      </c>
      <c r="C7" s="4">
        <v>111283</v>
      </c>
      <c r="D7" s="4">
        <v>179584</v>
      </c>
      <c r="E7" s="4">
        <v>162524</v>
      </c>
      <c r="F7" s="4">
        <v>71756</v>
      </c>
      <c r="G7" s="4">
        <v>87893</v>
      </c>
      <c r="H7" s="4">
        <v>322573</v>
      </c>
      <c r="I7" s="4"/>
      <c r="J7" s="4"/>
    </row>
    <row r="8" spans="1:12" x14ac:dyDescent="0.25">
      <c r="A8" t="s">
        <v>19</v>
      </c>
      <c r="B8" s="4">
        <f t="shared" ref="B8" si="0">B7/B6</f>
        <v>86728333.333333328</v>
      </c>
      <c r="C8" s="4">
        <f t="shared" ref="C8" si="1">C7/C6</f>
        <v>37094333.333333336</v>
      </c>
      <c r="D8" s="4">
        <f t="shared" ref="D8" si="2">D7/D6</f>
        <v>59861333.333333328</v>
      </c>
      <c r="E8" s="4">
        <f t="shared" ref="E8" si="3">E7/E6</f>
        <v>54174666.666666664</v>
      </c>
      <c r="F8" s="4">
        <f t="shared" ref="F8" si="4">F7/F6</f>
        <v>23918666.666666668</v>
      </c>
      <c r="G8" s="4">
        <f t="shared" ref="G8:H8" si="5">G7/G6</f>
        <v>29297666.666666668</v>
      </c>
      <c r="H8" s="4">
        <f t="shared" si="5"/>
        <v>107524333.33333333</v>
      </c>
      <c r="I8" s="4"/>
      <c r="J8" s="4"/>
    </row>
    <row r="10" spans="1:12" x14ac:dyDescent="0.25">
      <c r="A10" t="s">
        <v>6</v>
      </c>
      <c r="B10" s="4">
        <v>2327973</v>
      </c>
      <c r="C10" s="4">
        <v>853605</v>
      </c>
      <c r="D10" s="4">
        <v>1507051</v>
      </c>
      <c r="E10" s="4">
        <v>1857553</v>
      </c>
      <c r="F10" s="4">
        <v>734983</v>
      </c>
      <c r="G10" s="4">
        <v>491078</v>
      </c>
      <c r="H10" s="4">
        <v>2567095</v>
      </c>
      <c r="I10" s="4"/>
      <c r="J10" s="4"/>
    </row>
    <row r="11" spans="1:12" x14ac:dyDescent="0.25">
      <c r="A11" t="s">
        <v>28</v>
      </c>
      <c r="B11" s="4">
        <v>137864</v>
      </c>
      <c r="C11" s="4">
        <v>53100</v>
      </c>
      <c r="D11" s="4">
        <v>97184</v>
      </c>
      <c r="E11" s="4">
        <v>133506</v>
      </c>
      <c r="F11" s="4">
        <v>54518</v>
      </c>
      <c r="G11" s="4">
        <v>67508</v>
      </c>
      <c r="H11" s="4">
        <v>152942</v>
      </c>
      <c r="I11" s="4"/>
      <c r="J11" s="4"/>
    </row>
    <row r="12" spans="1:12" x14ac:dyDescent="0.25">
      <c r="A12" t="s">
        <v>29</v>
      </c>
      <c r="B12" s="5">
        <f>B11/B10</f>
        <v>5.9220618108543358E-2</v>
      </c>
      <c r="C12" s="5">
        <f t="shared" ref="C12:H12" si="6">C11/C10</f>
        <v>6.2206758395276507E-2</v>
      </c>
      <c r="D12" s="5">
        <f t="shared" si="6"/>
        <v>6.4486205178192382E-2</v>
      </c>
      <c r="E12" s="5">
        <f t="shared" si="6"/>
        <v>7.1871973504928258E-2</v>
      </c>
      <c r="F12" s="5">
        <f t="shared" si="6"/>
        <v>7.4175865292122403E-2</v>
      </c>
      <c r="G12" s="5">
        <f t="shared" si="6"/>
        <v>0.13746899677851585</v>
      </c>
      <c r="H12" s="5">
        <f t="shared" si="6"/>
        <v>5.9577849670541992E-2</v>
      </c>
      <c r="I12" s="4"/>
      <c r="J12" s="5">
        <f>AVERAGE(B12:G12)</f>
        <v>7.8238402876263116E-2</v>
      </c>
    </row>
    <row r="13" spans="1:12" x14ac:dyDescent="0.25">
      <c r="A13" t="s">
        <v>31</v>
      </c>
      <c r="B13" s="5">
        <f>B10/B8</f>
        <v>2.6842127716816881E-2</v>
      </c>
      <c r="C13" s="5">
        <f t="shared" ref="C13:H13" si="7">C10/C8</f>
        <v>2.3011735844648329E-2</v>
      </c>
      <c r="D13" s="5">
        <f t="shared" si="7"/>
        <v>2.5175700507840345E-2</v>
      </c>
      <c r="E13" s="5">
        <f t="shared" si="7"/>
        <v>3.4288222047205337E-2</v>
      </c>
      <c r="F13" s="5">
        <f t="shared" si="7"/>
        <v>3.0728426891131054E-2</v>
      </c>
      <c r="G13" s="5">
        <f t="shared" si="7"/>
        <v>1.6761676128929492E-2</v>
      </c>
      <c r="H13" s="5">
        <f t="shared" si="7"/>
        <v>2.3874549326819046E-2</v>
      </c>
      <c r="J13" s="5">
        <f t="shared" ref="J13:J17" si="8">AVERAGE(B13:G13)</f>
        <v>2.613464818942857E-2</v>
      </c>
    </row>
    <row r="14" spans="1:12" x14ac:dyDescent="0.25">
      <c r="A14" t="s">
        <v>32</v>
      </c>
      <c r="B14" s="5">
        <f>B11/B8</f>
        <v>1.5896073947383592E-3</v>
      </c>
      <c r="C14" s="5">
        <f t="shared" ref="C14:H14" si="9">C11/C8</f>
        <v>1.4314854919439627E-3</v>
      </c>
      <c r="D14" s="5">
        <f t="shared" si="9"/>
        <v>1.6234853884533145E-3</v>
      </c>
      <c r="E14" s="5">
        <f t="shared" si="9"/>
        <v>2.464362186507839E-3</v>
      </c>
      <c r="F14" s="5">
        <f t="shared" si="9"/>
        <v>2.2793076537153687E-3</v>
      </c>
      <c r="G14" s="5">
        <f t="shared" si="9"/>
        <v>2.3042108017703343E-3</v>
      </c>
      <c r="H14" s="5">
        <f t="shared" si="9"/>
        <v>1.4223943107451646E-3</v>
      </c>
      <c r="J14" s="5">
        <f t="shared" si="8"/>
        <v>1.9487431528548628E-3</v>
      </c>
    </row>
    <row r="15" spans="1:12" x14ac:dyDescent="0.25">
      <c r="J15" s="4"/>
    </row>
    <row r="16" spans="1:12" x14ac:dyDescent="0.25">
      <c r="A16" t="s">
        <v>2</v>
      </c>
      <c r="B16" s="4">
        <v>131088</v>
      </c>
      <c r="C16" s="4">
        <v>102865</v>
      </c>
      <c r="D16" s="4">
        <v>102831</v>
      </c>
      <c r="E16" s="4">
        <v>41287</v>
      </c>
      <c r="F16" s="4">
        <v>22862</v>
      </c>
      <c r="G16" s="4">
        <v>97623</v>
      </c>
      <c r="H16" s="4">
        <v>170916</v>
      </c>
      <c r="I16" s="4"/>
      <c r="J16" s="4"/>
    </row>
    <row r="17" spans="1:10" x14ac:dyDescent="0.25">
      <c r="A17" t="s">
        <v>3</v>
      </c>
      <c r="B17" s="5">
        <f t="shared" ref="B17:E17" si="10">B16/B8</f>
        <v>1.511478371158983E-3</v>
      </c>
      <c r="C17" s="5">
        <f t="shared" si="10"/>
        <v>2.773065068339279E-3</v>
      </c>
      <c r="D17" s="5">
        <f t="shared" si="10"/>
        <v>1.7178200730577336E-3</v>
      </c>
      <c r="E17" s="5">
        <f t="shared" si="10"/>
        <v>7.621089808274471E-4</v>
      </c>
      <c r="F17" s="5">
        <f>F16/F8</f>
        <v>9.5582250961592059E-4</v>
      </c>
      <c r="G17" s="5">
        <f>G16/G8</f>
        <v>3.3321083590274539E-3</v>
      </c>
      <c r="H17" s="5">
        <f>H16/H8</f>
        <v>1.589556472488398E-3</v>
      </c>
      <c r="I17" s="5"/>
      <c r="J17" s="5">
        <f t="shared" si="8"/>
        <v>1.8420672270044694E-3</v>
      </c>
    </row>
    <row r="18" spans="1:10" x14ac:dyDescent="0.25">
      <c r="A18" t="s">
        <v>40</v>
      </c>
      <c r="B18" s="5"/>
      <c r="C18" s="5"/>
      <c r="D18" s="5"/>
      <c r="E18" s="5"/>
      <c r="G18" s="5">
        <v>0.35089999999999999</v>
      </c>
      <c r="H18" s="5">
        <v>0.24690000000000001</v>
      </c>
      <c r="I18" s="5"/>
      <c r="J18" s="5"/>
    </row>
    <row r="20" spans="1:10" x14ac:dyDescent="0.25">
      <c r="A20" s="1" t="s">
        <v>35</v>
      </c>
      <c r="B20" s="3">
        <f>G6+J14+J17</f>
        <v>6.7908103798593319E-3</v>
      </c>
    </row>
    <row r="23" spans="1:10" x14ac:dyDescent="0.25">
      <c r="B23" s="5"/>
    </row>
    <row r="25" spans="1:10" x14ac:dyDescent="0.25">
      <c r="A25" s="1" t="s">
        <v>39</v>
      </c>
      <c r="B25" s="1">
        <f>B4</f>
        <v>2016</v>
      </c>
      <c r="C25" s="1">
        <f t="shared" ref="C25:H25" si="11">C4</f>
        <v>2017</v>
      </c>
      <c r="D25" s="1">
        <f t="shared" si="11"/>
        <v>2018</v>
      </c>
      <c r="E25" s="1">
        <f t="shared" si="11"/>
        <v>2019</v>
      </c>
      <c r="F25" s="1">
        <f t="shared" si="11"/>
        <v>2020</v>
      </c>
      <c r="G25" s="1">
        <f t="shared" si="11"/>
        <v>2021</v>
      </c>
      <c r="H25" s="1">
        <f t="shared" si="11"/>
        <v>2022</v>
      </c>
    </row>
    <row r="26" spans="1:10" x14ac:dyDescent="0.25">
      <c r="A26" t="str">
        <f>A6</f>
        <v>TER</v>
      </c>
      <c r="B26" s="5">
        <f>B6</f>
        <v>3.0000000000000001E-3</v>
      </c>
      <c r="C26" s="5">
        <f t="shared" ref="C26:H26" si="12">C6</f>
        <v>3.0000000000000001E-3</v>
      </c>
      <c r="D26" s="5">
        <f t="shared" si="12"/>
        <v>3.0000000000000001E-3</v>
      </c>
      <c r="E26" s="5">
        <f t="shared" si="12"/>
        <v>3.0000000000000001E-3</v>
      </c>
      <c r="F26" s="5">
        <f t="shared" si="12"/>
        <v>3.0000000000000001E-3</v>
      </c>
      <c r="G26" s="5">
        <f t="shared" si="12"/>
        <v>3.0000000000000001E-3</v>
      </c>
      <c r="H26" s="5">
        <f t="shared" si="12"/>
        <v>3.0000000000000001E-3</v>
      </c>
    </row>
    <row r="27" spans="1:10" x14ac:dyDescent="0.25">
      <c r="A27" t="str">
        <f>A12</f>
        <v>Dividend leakage</v>
      </c>
      <c r="B27" s="5">
        <f>B14</f>
        <v>1.5896073947383592E-3</v>
      </c>
      <c r="C27" s="5">
        <f t="shared" ref="C27:H27" si="13">C14</f>
        <v>1.4314854919439627E-3</v>
      </c>
      <c r="D27" s="5">
        <f t="shared" si="13"/>
        <v>1.6234853884533145E-3</v>
      </c>
      <c r="E27" s="5">
        <f t="shared" si="13"/>
        <v>2.464362186507839E-3</v>
      </c>
      <c r="F27" s="5">
        <f t="shared" si="13"/>
        <v>2.2793076537153687E-3</v>
      </c>
      <c r="G27" s="5">
        <f t="shared" si="13"/>
        <v>2.3042108017703343E-3</v>
      </c>
      <c r="H27" s="5">
        <f t="shared" si="13"/>
        <v>1.4223943107451646E-3</v>
      </c>
    </row>
    <row r="28" spans="1:10" x14ac:dyDescent="0.25">
      <c r="A28" t="str">
        <f>A16</f>
        <v>Transaction costs</v>
      </c>
      <c r="B28" s="5">
        <f>B17</f>
        <v>1.511478371158983E-3</v>
      </c>
      <c r="C28" s="5">
        <f t="shared" ref="C28:H28" si="14">C17</f>
        <v>2.773065068339279E-3</v>
      </c>
      <c r="D28" s="5">
        <f t="shared" si="14"/>
        <v>1.7178200730577336E-3</v>
      </c>
      <c r="E28" s="5">
        <f t="shared" si="14"/>
        <v>7.621089808274471E-4</v>
      </c>
      <c r="F28" s="5">
        <f t="shared" si="14"/>
        <v>9.5582250961592059E-4</v>
      </c>
      <c r="G28" s="5">
        <f t="shared" si="14"/>
        <v>3.3321083590274539E-3</v>
      </c>
      <c r="H28" s="5">
        <f t="shared" si="14"/>
        <v>1.589556472488398E-3</v>
      </c>
    </row>
    <row r="29" spans="1:10" x14ac:dyDescent="0.25">
      <c r="A29" t="s">
        <v>38</v>
      </c>
      <c r="B29" s="3">
        <f>SUM(B26:B28)</f>
        <v>6.1010857658973421E-3</v>
      </c>
      <c r="C29" s="3">
        <f t="shared" ref="C29:H29" si="15">SUM(C26:C28)</f>
        <v>7.2045505602832422E-3</v>
      </c>
      <c r="D29" s="3">
        <f t="shared" si="15"/>
        <v>6.3413054615110483E-3</v>
      </c>
      <c r="E29" s="3">
        <f t="shared" si="15"/>
        <v>6.2264711673352862E-3</v>
      </c>
      <c r="F29" s="3">
        <f t="shared" si="15"/>
        <v>6.2351301633312897E-3</v>
      </c>
      <c r="G29" s="3">
        <f t="shared" si="15"/>
        <v>8.6363191607977882E-3</v>
      </c>
      <c r="H29" s="3">
        <f t="shared" si="15"/>
        <v>6.0119507832335625E-3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1CFB-D8C8-403E-BC0B-3F57B3C7A83B}">
  <dimension ref="B1:H6"/>
  <sheetViews>
    <sheetView zoomScale="115" zoomScaleNormal="115" workbookViewId="0"/>
  </sheetViews>
  <sheetFormatPr defaultRowHeight="15" x14ac:dyDescent="0.25"/>
  <cols>
    <col min="2" max="2" width="30.5703125" customWidth="1"/>
  </cols>
  <sheetData>
    <row r="1" spans="2:8" x14ac:dyDescent="0.25">
      <c r="C1" s="8">
        <v>2019</v>
      </c>
      <c r="D1" s="8">
        <v>2020</v>
      </c>
      <c r="E1" s="9">
        <v>2021</v>
      </c>
      <c r="F1" s="10"/>
      <c r="G1" s="9" t="s">
        <v>10</v>
      </c>
      <c r="H1" s="9" t="s">
        <v>11</v>
      </c>
    </row>
    <row r="2" spans="2:8" x14ac:dyDescent="0.25">
      <c r="B2" s="9" t="s">
        <v>37</v>
      </c>
      <c r="C2" s="11"/>
      <c r="D2" s="11">
        <v>15.83</v>
      </c>
      <c r="E2" s="10">
        <v>21.96</v>
      </c>
      <c r="F2" s="10"/>
      <c r="G2" s="10"/>
      <c r="H2" s="10"/>
    </row>
    <row r="3" spans="2:8" x14ac:dyDescent="0.25">
      <c r="B3" s="9" t="s">
        <v>12</v>
      </c>
      <c r="C3" s="11"/>
      <c r="D3" s="11">
        <v>16.5</v>
      </c>
      <c r="E3" s="10">
        <v>22.35</v>
      </c>
      <c r="F3" s="10"/>
      <c r="G3" s="12"/>
      <c r="H3" s="12"/>
    </row>
    <row r="4" spans="2:8" x14ac:dyDescent="0.25">
      <c r="B4" s="9" t="s">
        <v>13</v>
      </c>
      <c r="C4" s="13"/>
      <c r="D4" s="11">
        <v>15.9</v>
      </c>
      <c r="E4" s="10">
        <v>21.82</v>
      </c>
      <c r="F4" s="10"/>
      <c r="G4" s="12"/>
      <c r="H4" s="12"/>
    </row>
    <row r="5" spans="2:8" x14ac:dyDescent="0.25">
      <c r="B5" s="9" t="s">
        <v>14</v>
      </c>
      <c r="C5" s="11"/>
      <c r="D5" s="11">
        <f t="shared" ref="D5:E5" si="0">D3-D2</f>
        <v>0.66999999999999993</v>
      </c>
      <c r="E5" s="11">
        <f t="shared" si="0"/>
        <v>0.39000000000000057</v>
      </c>
      <c r="F5" s="10"/>
      <c r="G5" s="12">
        <f>AVERAGE(D5:E5)</f>
        <v>0.53000000000000025</v>
      </c>
      <c r="H5" s="12"/>
    </row>
    <row r="6" spans="2:8" x14ac:dyDescent="0.25">
      <c r="B6" s="9" t="s">
        <v>15</v>
      </c>
      <c r="C6" s="11"/>
      <c r="D6" s="11">
        <f t="shared" ref="D6:E6" si="1">D2-D4</f>
        <v>-7.0000000000000284E-2</v>
      </c>
      <c r="E6" s="11">
        <f t="shared" si="1"/>
        <v>0.14000000000000057</v>
      </c>
      <c r="F6" s="10"/>
      <c r="G6" s="12"/>
      <c r="H6" s="12">
        <f>AVERAGE(D6:E6)</f>
        <v>3.5000000000000142E-2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SWRD</vt:lpstr>
      <vt:lpstr>ZPRV</vt:lpstr>
      <vt:lpstr>ZPRX</vt:lpstr>
      <vt:lpstr>TrackingDiff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2021-04-07T18:39:57Z</dcterms:created>
  <dcterms:modified xsi:type="dcterms:W3CDTF">2022-08-16T08:14:07Z</dcterms:modified>
</cp:coreProperties>
</file>