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1111" documentId="13_ncr:1_{1145E7EB-B52A-4035-9DB0-6756A4D32375}" xr6:coauthVersionLast="47" xr6:coauthVersionMax="47" xr10:uidLastSave="{A3B3AE25-9E30-411C-BE62-96A0E9644963}"/>
  <bookViews>
    <workbookView xWindow="-120" yWindow="-120" windowWidth="51840" windowHeight="21240" activeTab="4" xr2:uid="{00000000-000D-0000-FFFF-FFFF00000000}"/>
  </bookViews>
  <sheets>
    <sheet name="MarketCap" sheetId="7" r:id="rId1"/>
    <sheet name="LeakageCompare" sheetId="19" r:id="rId2"/>
    <sheet name="VTI" sheetId="13" r:id="rId3"/>
    <sheet name="VXUS" sheetId="17" r:id="rId4"/>
    <sheet name="VT" sheetId="16" r:id="rId5"/>
    <sheet name="Leakage" sheetId="18" r:id="rId6"/>
    <sheet name="TD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6" l="1"/>
  <c r="J17" i="16"/>
  <c r="K17" i="16" s="1"/>
  <c r="J13" i="16"/>
  <c r="K13" i="16" s="1"/>
  <c r="J12" i="16"/>
  <c r="I20" i="16"/>
  <c r="J20" i="16"/>
  <c r="H20" i="16"/>
  <c r="J7" i="16"/>
  <c r="K6" i="16"/>
  <c r="I20" i="17"/>
  <c r="J20" i="17"/>
  <c r="H20" i="17"/>
  <c r="J17" i="17"/>
  <c r="J13" i="17"/>
  <c r="K13" i="17" s="1"/>
  <c r="J12" i="17"/>
  <c r="J7" i="17"/>
  <c r="K17" i="17"/>
  <c r="K12" i="17"/>
  <c r="K6" i="17"/>
  <c r="C25" i="13"/>
  <c r="K16" i="13"/>
  <c r="K13" i="13"/>
  <c r="K6" i="13"/>
  <c r="J16" i="13"/>
  <c r="J13" i="13"/>
  <c r="J7" i="13"/>
  <c r="C7" i="7"/>
  <c r="M13" i="14"/>
  <c r="M8" i="14"/>
  <c r="K8" i="14"/>
  <c r="K13" i="14"/>
  <c r="K4" i="14"/>
  <c r="E5" i="18"/>
  <c r="C8" i="19"/>
  <c r="D8" i="19"/>
  <c r="E8" i="19"/>
  <c r="F8" i="19"/>
  <c r="G8" i="19"/>
  <c r="B8" i="19"/>
  <c r="F17" i="18"/>
  <c r="E17" i="18"/>
  <c r="D17" i="18"/>
  <c r="F11" i="18"/>
  <c r="E11" i="18"/>
  <c r="D11" i="18"/>
  <c r="F5" i="18"/>
  <c r="D5" i="18"/>
  <c r="D12" i="16"/>
  <c r="E12" i="16"/>
  <c r="F12" i="16"/>
  <c r="G12" i="16"/>
  <c r="H12" i="16"/>
  <c r="I12" i="16"/>
  <c r="D12" i="17"/>
  <c r="E12" i="17"/>
  <c r="F12" i="17"/>
  <c r="G12" i="17"/>
  <c r="H12" i="17"/>
  <c r="I12" i="17"/>
  <c r="C8" i="7" l="1"/>
  <c r="D7" i="7" s="1"/>
  <c r="D6" i="7" l="1"/>
  <c r="D4" i="7"/>
  <c r="D3" i="7"/>
  <c r="E7" i="17"/>
  <c r="E17" i="17" s="1"/>
  <c r="F7" i="17"/>
  <c r="F13" i="17" s="1"/>
  <c r="D10" i="19" s="1"/>
  <c r="D3" i="19" s="1"/>
  <c r="G7" i="17"/>
  <c r="H7" i="17"/>
  <c r="I7" i="17"/>
  <c r="E7" i="16"/>
  <c r="E13" i="16" s="1"/>
  <c r="C2" i="19" s="1"/>
  <c r="F7" i="16"/>
  <c r="F17" i="16" s="1"/>
  <c r="G7" i="16"/>
  <c r="H7" i="16"/>
  <c r="I7" i="16"/>
  <c r="E7" i="13"/>
  <c r="F7" i="13"/>
  <c r="G7" i="13"/>
  <c r="G16" i="13" s="1"/>
  <c r="H7" i="13"/>
  <c r="H16" i="13" s="1"/>
  <c r="I7" i="13"/>
  <c r="I16" i="13" s="1"/>
  <c r="C12" i="17"/>
  <c r="H17" i="16" l="1"/>
  <c r="G17" i="16"/>
  <c r="I13" i="16"/>
  <c r="G2" i="19" s="1"/>
  <c r="I17" i="17"/>
  <c r="H17" i="17"/>
  <c r="G17" i="17"/>
  <c r="E13" i="17"/>
  <c r="C10" i="19" s="1"/>
  <c r="C3" i="19" s="1"/>
  <c r="C4" i="19" s="1"/>
  <c r="I13" i="17"/>
  <c r="G10" i="19" s="1"/>
  <c r="G3" i="19" s="1"/>
  <c r="H13" i="17"/>
  <c r="F10" i="19" s="1"/>
  <c r="F3" i="19" s="1"/>
  <c r="G13" i="17"/>
  <c r="E10" i="19" s="1"/>
  <c r="E3" i="19" s="1"/>
  <c r="G13" i="16"/>
  <c r="E2" i="19" s="1"/>
  <c r="F13" i="16"/>
  <c r="D2" i="19" s="1"/>
  <c r="D4" i="19" s="1"/>
  <c r="H13" i="16"/>
  <c r="F2" i="19" s="1"/>
  <c r="I17" i="16"/>
  <c r="E17" i="16"/>
  <c r="F17" i="17"/>
  <c r="C14" i="16"/>
  <c r="C12" i="16"/>
  <c r="D7" i="17"/>
  <c r="D13" i="17" s="1"/>
  <c r="B10" i="19" s="1"/>
  <c r="B3" i="19" s="1"/>
  <c r="D7" i="16"/>
  <c r="D17" i="16" s="1"/>
  <c r="D7" i="13"/>
  <c r="D13" i="13" s="1"/>
  <c r="E13" i="13"/>
  <c r="F13" i="13"/>
  <c r="G13" i="13"/>
  <c r="H13" i="13"/>
  <c r="I13" i="13"/>
  <c r="K20" i="16" l="1"/>
  <c r="K20" i="17"/>
  <c r="G4" i="19"/>
  <c r="C29" i="16"/>
  <c r="C29" i="17"/>
  <c r="C20" i="13"/>
  <c r="F4" i="19"/>
  <c r="I3" i="19"/>
  <c r="E4" i="19"/>
  <c r="D13" i="16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D8" i="14"/>
  <c r="C8" i="14"/>
  <c r="B8" i="14"/>
  <c r="I4" i="14"/>
  <c r="H4" i="14"/>
  <c r="G4" i="14"/>
  <c r="F4" i="14"/>
  <c r="E4" i="14"/>
  <c r="D4" i="14"/>
  <c r="C4" i="14"/>
  <c r="B4" i="14"/>
  <c r="M4" i="14" l="1"/>
  <c r="C25" i="17"/>
  <c r="C25" i="16"/>
  <c r="C24" i="16"/>
  <c r="B2" i="19"/>
  <c r="C21" i="13"/>
  <c r="C26" i="16" l="1"/>
  <c r="C24" i="17"/>
  <c r="C26" i="17" s="1"/>
  <c r="I2" i="19"/>
  <c r="I4" i="19" s="1"/>
  <c r="B4" i="19"/>
  <c r="C2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M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<sst xmlns="http://schemas.openxmlformats.org/spreadsheetml/2006/main" count="125" uniqueCount="71">
  <si>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</si>
  <si>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</si>
  <si>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</si>
  <si>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</si>
  <si>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</si>
  <si>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</si>
  <si>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</si>
  <si>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</si>
  <si>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</si>
  <si>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</si>
  <si>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</si>
  <si>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</si>
  <si>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</si>
  <si>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</si>
  <si>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</si>
  <si>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</si>
  <si>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</si>
  <si>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</si>
  <si>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</si>
  <si>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</si>
  <si>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</si>
  <si>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</si>
  <si>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</si>
  <si>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</si>
  <si>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</si>
  <si>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</si>
  <si>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</si>
  <si>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</si>
  <si>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</si>
  <si>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</si>
  <si>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</si>
  <si>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</si>
  <si>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</si>
  <si>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</si>
  <si>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</si>
  <si>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</si>
  <si>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</si>
  <si>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</si>
  <si>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</si>
  <si>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</si>
  <si>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</si>
  <si>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</si>
  <si>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</si>
  <si>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</si>
  <si>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</si>
  <si>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</si>
  <si>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</si>
  <si>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</si>
  <si>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</si>
  <si>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</si>
  <si>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</si>
  <si>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</si>
  <si>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</si>
  <si>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Book year end: October 31</t>
  </si>
  <si>
    <t>Book year end: December 31</t>
  </si>
  <si>
    <t>Index data</t>
  </si>
  <si>
    <t>CRSP US Total Market Index</t>
  </si>
  <si>
    <t>Europe</t>
  </si>
  <si>
    <t>Pacific</t>
  </si>
  <si>
    <t>Emerging</t>
  </si>
  <si>
    <t>US</t>
  </si>
  <si>
    <t>Non-US</t>
  </si>
  <si>
    <t>VT Leakage</t>
  </si>
  <si>
    <t>Avg</t>
  </si>
  <si>
    <t>VTI-VXUS Leakage</t>
  </si>
  <si>
    <t>Regions</t>
  </si>
  <si>
    <t>VXUS Leakage</t>
  </si>
  <si>
    <t>TODO!</t>
  </si>
  <si>
    <t xml:space="preserve"> Brokerage commissions</t>
  </si>
  <si>
    <t xml:space="preserve"> Brokerage commissions %</t>
  </si>
  <si>
    <t>Data as at: 30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</si>
</sst>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0" formatCode="_(* #,##0_);_(* \(#,##0\);_(* &quot;-&quot;??_);_(@_)"/>
    <numFmt numFmtId="171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0" fontId="0" fillId="0" borderId="0" xfId="2" applyNumberFormat="1" applyFont="1"/>
    <xf numFmtId="170" fontId="0" fillId="0" borderId="0" xfId="2" applyNumberFormat="1" applyFont="1" applyFill="1"/>
    <xf numFmtId="9" fontId="0" fillId="0" borderId="0" xfId="0" applyNumberFormat="1"/>
    <xf numFmtId="171" fontId="0" fillId="0" borderId="0" xfId="1" applyNumberFormat="1" applyFon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2"/>
  <sheetViews>
    <sheetView zoomScale="115" zoomScaleNormal="115" workbookViewId="0">
      <selection activeCell="C11" sqref="C11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49</v>
      </c>
      <c r="C2" s="7">
        <v>62522624</v>
      </c>
      <c r="F2" s="1" t="s">
        <v>55</v>
      </c>
      <c r="H2" s="3"/>
    </row>
    <row r="3" spans="2:8" x14ac:dyDescent="0.25">
      <c r="B3" t="s">
        <v>51</v>
      </c>
      <c r="C3" s="7">
        <v>37030285</v>
      </c>
      <c r="D3" s="6">
        <f>C3/C2</f>
        <v>0.59227016767562413</v>
      </c>
      <c r="F3" t="s">
        <v>70</v>
      </c>
    </row>
    <row r="4" spans="2:8" x14ac:dyDescent="0.25">
      <c r="B4" t="s">
        <v>50</v>
      </c>
      <c r="C4" s="7">
        <v>25492339</v>
      </c>
      <c r="D4" s="6">
        <f>C4/C2</f>
        <v>0.40772983232437587</v>
      </c>
    </row>
    <row r="5" spans="2:8" x14ac:dyDescent="0.25">
      <c r="G5" s="5"/>
    </row>
    <row r="6" spans="2:8" x14ac:dyDescent="0.25">
      <c r="B6" t="s">
        <v>56</v>
      </c>
      <c r="C6" s="7">
        <v>37426114</v>
      </c>
      <c r="D6" s="6">
        <f>C6/C8</f>
        <v>0.59483525445229879</v>
      </c>
      <c r="G6" s="5"/>
    </row>
    <row r="7" spans="2:8" x14ac:dyDescent="0.25">
      <c r="B7" t="s">
        <v>50</v>
      </c>
      <c r="C7" s="7">
        <f>C4</f>
        <v>25492339</v>
      </c>
      <c r="D7" s="6">
        <f>C7/C8</f>
        <v>0.40516474554770127</v>
      </c>
      <c r="G7" s="5"/>
    </row>
    <row r="8" spans="2:8" x14ac:dyDescent="0.25">
      <c r="C8" s="7">
        <f>SUM(C6:C7)</f>
        <v>62918453</v>
      </c>
      <c r="G8" s="5"/>
    </row>
    <row r="9" spans="2:8" x14ac:dyDescent="0.25">
      <c r="G9" s="5"/>
    </row>
    <row r="10" spans="2:8" x14ac:dyDescent="0.25">
      <c r="G10" s="5"/>
    </row>
    <row r="11" spans="2:8" x14ac:dyDescent="0.25">
      <c r="C11" s="5"/>
    </row>
    <row r="12" spans="2:8" x14ac:dyDescent="0.25">
      <c r="B12" s="2"/>
      <c r="C12" s="5"/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/>
      <c r="C14" s="4"/>
      <c r="D14" s="5"/>
      <c r="E14" s="5"/>
      <c r="F14" s="6"/>
    </row>
    <row r="15" spans="2:8" x14ac:dyDescent="0.25">
      <c r="B15" s="2"/>
      <c r="C15" s="5"/>
      <c r="D15" s="5"/>
      <c r="E15" s="5"/>
      <c r="F15" s="6"/>
    </row>
    <row r="16" spans="2:8" x14ac:dyDescent="0.25">
      <c r="B16" s="2"/>
      <c r="C16" s="33"/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8" spans="2:6" x14ac:dyDescent="0.25">
      <c r="B18" s="2"/>
      <c r="C18" s="4"/>
      <c r="D18" s="5"/>
      <c r="E18" s="5"/>
      <c r="F18" s="6"/>
    </row>
    <row r="19" spans="2:6" x14ac:dyDescent="0.25">
      <c r="B19" s="2"/>
      <c r="C19" s="4"/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1" spans="2:6" x14ac:dyDescent="0.25">
      <c r="B21" s="2"/>
      <c r="C21" s="4"/>
      <c r="D21" s="5"/>
      <c r="E21" s="5"/>
      <c r="F21" s="6"/>
    </row>
    <row r="23" spans="2:6" x14ac:dyDescent="0.25">
      <c r="B23" s="32"/>
    </row>
    <row r="24" spans="2:6" x14ac:dyDescent="0.25">
      <c r="B24" s="32"/>
    </row>
    <row r="26" spans="2:6" x14ac:dyDescent="0.25">
      <c r="C26" s="5"/>
    </row>
    <row r="27" spans="2:6" x14ac:dyDescent="0.25">
      <c r="C27" s="5"/>
    </row>
    <row r="32" spans="2:6" x14ac:dyDescent="0.25">
      <c r="B3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D999-D8B8-49AB-8483-F245C54FCD05}">
  <dimension ref="A1:I14"/>
  <sheetViews>
    <sheetView zoomScaleNormal="100" workbookViewId="0"/>
  </sheetViews>
  <sheetFormatPr defaultRowHeight="15" x14ac:dyDescent="0.25"/>
  <cols>
    <col min="1" max="1" width="21.140625" customWidth="1"/>
    <col min="9" max="9" width="12.42578125" customWidth="1"/>
  </cols>
  <sheetData>
    <row r="1" spans="1:9" x14ac:dyDescent="0.25"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I1" s="1" t="s">
        <v>63</v>
      </c>
    </row>
    <row r="2" spans="1:9" x14ac:dyDescent="0.25">
      <c r="A2" s="1" t="s">
        <v>62</v>
      </c>
      <c r="B2" s="5">
        <f>VT!D13</f>
        <v>8.8242025128812168E-4</v>
      </c>
      <c r="C2" s="5">
        <f>VT!E13</f>
        <v>1.0074089848017829E-3</v>
      </c>
      <c r="D2" s="5">
        <f>VT!F13</f>
        <v>1.0703103325099201E-3</v>
      </c>
      <c r="E2" s="5">
        <f>VT!G13</f>
        <v>1.510102980378957E-3</v>
      </c>
      <c r="F2" s="5">
        <f>VT!H13</f>
        <v>1.4780276479258881E-3</v>
      </c>
      <c r="G2" s="5">
        <f>VT!I13</f>
        <v>1.1559750119535946E-3</v>
      </c>
      <c r="H2" s="5"/>
      <c r="I2" s="9">
        <f>AVERAGE(B2:G2)</f>
        <v>1.1840408681430441E-3</v>
      </c>
    </row>
    <row r="3" spans="1:9" x14ac:dyDescent="0.25">
      <c r="A3" s="1" t="s">
        <v>64</v>
      </c>
      <c r="B3" s="5">
        <f t="shared" ref="B3:G3" si="0">B10*B8</f>
        <v>8.9284937543773356E-4</v>
      </c>
      <c r="C3" s="5">
        <f t="shared" si="0"/>
        <v>1.0259972072065302E-3</v>
      </c>
      <c r="D3" s="5">
        <f t="shared" si="0"/>
        <v>1.1168689211553851E-3</v>
      </c>
      <c r="E3" s="5">
        <f t="shared" si="0"/>
        <v>1.0934732621786607E-3</v>
      </c>
      <c r="F3" s="5">
        <f t="shared" si="0"/>
        <v>1.3907721488072657E-3</v>
      </c>
      <c r="G3" s="5">
        <f t="shared" si="0"/>
        <v>1.1751272214198924E-3</v>
      </c>
      <c r="I3" s="9">
        <f>AVERAGE(B3:G3)</f>
        <v>1.1158480227009113E-3</v>
      </c>
    </row>
    <row r="4" spans="1:9" x14ac:dyDescent="0.25">
      <c r="A4" s="1" t="s">
        <v>27</v>
      </c>
      <c r="B4" s="5">
        <f>B2-B3</f>
        <v>-1.0429124149611874E-5</v>
      </c>
      <c r="C4" s="5">
        <f t="shared" ref="C4:G4" si="1">C2-C3</f>
        <v>-1.8588222404747334E-5</v>
      </c>
      <c r="D4" s="5">
        <f t="shared" si="1"/>
        <v>-4.6558588645464983E-5</v>
      </c>
      <c r="E4" s="5">
        <f t="shared" si="1"/>
        <v>4.1662971820029628E-4</v>
      </c>
      <c r="F4" s="5">
        <f t="shared" si="1"/>
        <v>8.7255499118622359E-5</v>
      </c>
      <c r="G4" s="5">
        <f t="shared" si="1"/>
        <v>-1.915220946629775E-5</v>
      </c>
      <c r="H4" s="5"/>
      <c r="I4" s="9">
        <f t="shared" ref="I4" si="2">I2-I3</f>
        <v>6.8192845442132874E-5</v>
      </c>
    </row>
    <row r="5" spans="1:9" x14ac:dyDescent="0.25">
      <c r="A5" s="1"/>
      <c r="B5" s="5"/>
      <c r="C5" s="5"/>
      <c r="D5" s="5"/>
      <c r="E5" s="5"/>
      <c r="F5" s="5"/>
      <c r="G5" s="5"/>
    </row>
    <row r="6" spans="1:9" x14ac:dyDescent="0.25">
      <c r="A6" s="1" t="s">
        <v>65</v>
      </c>
      <c r="B6" s="5"/>
      <c r="C6" s="5"/>
      <c r="D6" s="5"/>
      <c r="E6" s="5"/>
      <c r="F6" s="5"/>
      <c r="G6" s="5"/>
    </row>
    <row r="7" spans="1:9" x14ac:dyDescent="0.25">
      <c r="A7" s="1" t="s">
        <v>60</v>
      </c>
      <c r="B7" s="33">
        <v>0.52400000000000002</v>
      </c>
      <c r="C7" s="33">
        <v>0.52100000000000002</v>
      </c>
      <c r="D7" s="33">
        <v>0.51600000000000001</v>
      </c>
      <c r="E7" s="33">
        <v>0.54600000000000004</v>
      </c>
      <c r="F7" s="33">
        <v>0.54700000000000004</v>
      </c>
      <c r="G7" s="33">
        <v>0.56899999999999995</v>
      </c>
    </row>
    <row r="8" spans="1:9" x14ac:dyDescent="0.25">
      <c r="A8" s="1" t="s">
        <v>61</v>
      </c>
      <c r="B8" s="33">
        <f>100%-B7</f>
        <v>0.47599999999999998</v>
      </c>
      <c r="C8" s="33">
        <f t="shared" ref="C8:G8" si="3">100%-C7</f>
        <v>0.47899999999999998</v>
      </c>
      <c r="D8" s="33">
        <f t="shared" si="3"/>
        <v>0.48399999999999999</v>
      </c>
      <c r="E8" s="33">
        <f t="shared" si="3"/>
        <v>0.45399999999999996</v>
      </c>
      <c r="F8" s="33">
        <f t="shared" si="3"/>
        <v>0.45299999999999996</v>
      </c>
      <c r="G8" s="33">
        <f t="shared" si="3"/>
        <v>0.43100000000000005</v>
      </c>
    </row>
    <row r="9" spans="1:9" x14ac:dyDescent="0.25">
      <c r="A9" s="1"/>
      <c r="B9" s="33"/>
      <c r="C9" s="33"/>
      <c r="D9" s="33"/>
      <c r="E9" s="33"/>
      <c r="F9" s="33"/>
      <c r="G9" s="33"/>
    </row>
    <row r="10" spans="1:9" x14ac:dyDescent="0.25">
      <c r="A10" s="1" t="s">
        <v>66</v>
      </c>
      <c r="B10" s="5">
        <f>VXUS!D13</f>
        <v>1.8757339820120453E-3</v>
      </c>
      <c r="C10" s="5">
        <f>VXUS!E13</f>
        <v>2.141956591245366E-3</v>
      </c>
      <c r="D10" s="5">
        <f>VXUS!F13</f>
        <v>2.3075804156102997E-3</v>
      </c>
      <c r="E10" s="5">
        <f>VXUS!G13</f>
        <v>2.4085314144904422E-3</v>
      </c>
      <c r="F10" s="5">
        <f>VXUS!H13</f>
        <v>3.0701371938350241E-3</v>
      </c>
      <c r="G10" s="5">
        <f>VXUS!I13</f>
        <v>2.7265132747561305E-3</v>
      </c>
    </row>
    <row r="11" spans="1:9" x14ac:dyDescent="0.25">
      <c r="E11" s="5"/>
    </row>
    <row r="14" spans="1:9" x14ac:dyDescent="0.25">
      <c r="I14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M38"/>
  <sheetViews>
    <sheetView workbookViewId="0">
      <selection activeCell="H13" sqref="H13:J13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13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7">
        <v>1373412852</v>
      </c>
      <c r="K5" s="1"/>
    </row>
    <row r="6" spans="2:13" x14ac:dyDescent="0.25">
      <c r="B6" t="s">
        <v>20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v>2.9999999999999997E-4</v>
      </c>
      <c r="K6" s="5">
        <f>AVERAGE(D6:J6)</f>
        <v>3.4285714285714285E-4</v>
      </c>
    </row>
    <row r="7" spans="2:13" x14ac:dyDescent="0.25">
      <c r="B7" t="s">
        <v>21</v>
      </c>
      <c r="C7" s="7"/>
      <c r="D7" s="16">
        <f t="shared" ref="D7:J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16">
        <f t="shared" si="0"/>
        <v>1227062576</v>
      </c>
      <c r="K7" s="5"/>
      <c r="M7" t="s">
        <v>28</v>
      </c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7">
        <v>16541541</v>
      </c>
      <c r="K10" s="5"/>
      <c r="M10" t="s">
        <v>54</v>
      </c>
    </row>
    <row r="11" spans="2:13" x14ac:dyDescent="0.25">
      <c r="F11" s="14"/>
      <c r="G11" s="14"/>
      <c r="H11" s="14"/>
      <c r="I11" s="14"/>
      <c r="J11" s="14"/>
      <c r="K11" s="5"/>
    </row>
    <row r="12" spans="2:13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17">
        <v>154799</v>
      </c>
      <c r="K12" s="5"/>
    </row>
    <row r="13" spans="2:13" x14ac:dyDescent="0.25">
      <c r="B13" t="s">
        <v>4</v>
      </c>
      <c r="D13" s="8">
        <f>D12/D7</f>
        <v>2.4247947799846913E-4</v>
      </c>
      <c r="E13" s="8">
        <f t="shared" ref="E13:J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8">
        <f t="shared" si="1"/>
        <v>1.2615412043990166E-4</v>
      </c>
      <c r="K13" s="5">
        <f>AVERAGE(D13:J13)</f>
        <v>1.9282325249677786E-4</v>
      </c>
    </row>
    <row r="14" spans="2:13" x14ac:dyDescent="0.25">
      <c r="D14" s="8"/>
      <c r="E14" s="8"/>
      <c r="F14" s="8"/>
      <c r="G14" s="8"/>
      <c r="H14" s="8"/>
      <c r="I14" s="8"/>
      <c r="J14" s="8"/>
      <c r="K14" s="4"/>
    </row>
    <row r="15" spans="2:13" x14ac:dyDescent="0.25">
      <c r="B15" t="s">
        <v>68</v>
      </c>
      <c r="D15" s="8"/>
      <c r="E15" s="8"/>
      <c r="F15" s="8"/>
      <c r="G15" s="34">
        <v>12669</v>
      </c>
      <c r="H15" s="34">
        <v>17317</v>
      </c>
      <c r="I15" s="34">
        <v>17830</v>
      </c>
      <c r="J15" s="34">
        <v>15697</v>
      </c>
      <c r="K15" s="4"/>
    </row>
    <row r="16" spans="2:13" x14ac:dyDescent="0.25">
      <c r="B16" t="s">
        <v>69</v>
      </c>
      <c r="D16" s="8"/>
      <c r="E16" s="8"/>
      <c r="F16" s="8"/>
      <c r="G16" s="37">
        <f>G15/G7</f>
        <v>1.8983005449013353E-5</v>
      </c>
      <c r="H16" s="37">
        <f t="shared" ref="H16:J16" si="2">H15/H7</f>
        <v>2.2062408622099875E-5</v>
      </c>
      <c r="I16" s="37">
        <f t="shared" si="2"/>
        <v>1.8025247962799593E-5</v>
      </c>
      <c r="J16" s="37">
        <f t="shared" si="2"/>
        <v>1.2792338636200082E-5</v>
      </c>
      <c r="K16" s="4">
        <f>AVERAGE(G16:J16)</f>
        <v>1.7965750167528223E-5</v>
      </c>
    </row>
    <row r="17" spans="2:11" x14ac:dyDescent="0.25">
      <c r="F17" s="13"/>
      <c r="G17" s="13"/>
      <c r="H17" s="13"/>
      <c r="I17" s="13"/>
      <c r="J17" s="13"/>
      <c r="K17" s="5"/>
    </row>
    <row r="18" spans="2:11" x14ac:dyDescent="0.25">
      <c r="B18" t="s">
        <v>25</v>
      </c>
      <c r="D18" s="29">
        <v>0.03</v>
      </c>
      <c r="E18" s="29">
        <v>0.04</v>
      </c>
      <c r="F18" s="30">
        <v>0.03</v>
      </c>
      <c r="G18" s="30">
        <v>0.03</v>
      </c>
      <c r="H18" s="30">
        <v>0.04</v>
      </c>
      <c r="I18" s="30">
        <v>0.08</v>
      </c>
      <c r="J18" s="30">
        <v>0.04</v>
      </c>
      <c r="K18" s="5"/>
    </row>
    <row r="19" spans="2:11" x14ac:dyDescent="0.25">
      <c r="K19" s="15"/>
    </row>
    <row r="20" spans="2:11" x14ac:dyDescent="0.25">
      <c r="B20" t="s">
        <v>23</v>
      </c>
      <c r="C20" s="4">
        <f>K6-K13+K16</f>
        <v>1.6799964052789321E-4</v>
      </c>
      <c r="D20" s="5"/>
      <c r="E20" s="5"/>
      <c r="F20" s="9"/>
      <c r="G20" s="15"/>
      <c r="H20" s="15"/>
      <c r="I20" s="15"/>
      <c r="J20" s="15"/>
      <c r="K20" s="15"/>
    </row>
    <row r="21" spans="2:11" x14ac:dyDescent="0.25">
      <c r="B21" t="s">
        <v>5</v>
      </c>
      <c r="C21" s="4">
        <f>TD!M13/100</f>
        <v>9.9999999999999137E-5</v>
      </c>
      <c r="D21" s="5"/>
      <c r="E21" s="5"/>
    </row>
    <row r="22" spans="2:11" x14ac:dyDescent="0.25">
      <c r="B22" t="s">
        <v>27</v>
      </c>
      <c r="C22" s="4">
        <f>C21-C20</f>
        <v>-6.7999640527894068E-5</v>
      </c>
      <c r="D22" s="5"/>
      <c r="E22" s="5"/>
    </row>
    <row r="24" spans="2:11" x14ac:dyDescent="0.25">
      <c r="B24" t="s">
        <v>29</v>
      </c>
      <c r="C24" s="4">
        <v>2.9999999999999997E-4</v>
      </c>
      <c r="D24" s="12"/>
      <c r="E24" s="12"/>
    </row>
    <row r="25" spans="2:11" x14ac:dyDescent="0.25">
      <c r="B25" s="1" t="s">
        <v>30</v>
      </c>
      <c r="C25" s="9">
        <f>C24-AVERAGE(I13:J13)+J16</f>
        <v>1.6356207418799452E-4</v>
      </c>
    </row>
    <row r="26" spans="2:11" x14ac:dyDescent="0.25">
      <c r="C26" s="5"/>
    </row>
    <row r="32" spans="2:11" x14ac:dyDescent="0.25">
      <c r="B32" s="1" t="s">
        <v>16</v>
      </c>
    </row>
    <row r="33" spans="2:3" x14ac:dyDescent="0.25">
      <c r="B33" s="27" t="s">
        <v>33</v>
      </c>
    </row>
    <row r="34" spans="2:3" x14ac:dyDescent="0.25">
      <c r="B34" t="s">
        <v>34</v>
      </c>
    </row>
    <row r="36" spans="2:3" x14ac:dyDescent="0.25">
      <c r="B36" s="28">
        <v>2015</v>
      </c>
      <c r="C36" s="27" t="s">
        <v>15</v>
      </c>
    </row>
    <row r="37" spans="2:3" x14ac:dyDescent="0.25">
      <c r="B37" s="28">
        <v>2016</v>
      </c>
      <c r="C37" s="27" t="s">
        <v>17</v>
      </c>
    </row>
    <row r="38" spans="2:3" x14ac:dyDescent="0.25">
      <c r="B38" s="28">
        <v>2017</v>
      </c>
      <c r="C38" s="27" t="s">
        <v>18</v>
      </c>
    </row>
  </sheetData>
  <hyperlinks>
    <hyperlink ref="C36" r:id="rId1" xr:uid="{11E84BEA-D4F7-4F16-A95B-839DA251BF20}"/>
    <hyperlink ref="C37" r:id="rId2" xr:uid="{17E1D953-26F1-4456-A454-18F5ADBBD7DE}"/>
    <hyperlink ref="C38" r:id="rId3" xr:uid="{52D5FA74-5D18-4814-8F98-D5F11AFA21AB}"/>
    <hyperlink ref="B33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M44"/>
  <sheetViews>
    <sheetView workbookViewId="0">
      <selection activeCell="H17" sqref="H17:J17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42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7">
        <v>416836681</v>
      </c>
      <c r="K5" s="1"/>
    </row>
    <row r="6" spans="2:13" x14ac:dyDescent="0.25">
      <c r="B6" t="s">
        <v>20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v>5.9999999999999995E-4</v>
      </c>
      <c r="K6" s="5">
        <f>AVERAGE(D6:J6)</f>
        <v>9.2857142857142867E-4</v>
      </c>
      <c r="M6" t="s">
        <v>53</v>
      </c>
    </row>
    <row r="7" spans="2:13" x14ac:dyDescent="0.25">
      <c r="B7" t="s">
        <v>21</v>
      </c>
      <c r="C7" s="7"/>
      <c r="D7" s="16">
        <f t="shared" ref="D7:J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16">
        <f t="shared" si="0"/>
        <v>394292008.5</v>
      </c>
      <c r="K7" s="5"/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14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17">
        <v>10474761</v>
      </c>
      <c r="K10" s="5"/>
    </row>
    <row r="11" spans="2:13" x14ac:dyDescent="0.25">
      <c r="B11" t="s">
        <v>32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34">
        <v>843579</v>
      </c>
      <c r="K11" s="5"/>
    </row>
    <row r="12" spans="2:13" x14ac:dyDescent="0.25">
      <c r="B12" t="s">
        <v>40</v>
      </c>
      <c r="C12" s="14">
        <f t="shared" ref="C12:J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14">
        <f t="shared" si="1"/>
        <v>7.4532042684704647E-2</v>
      </c>
      <c r="K12" s="5">
        <f>AVERAGE(D12:J12)</f>
        <v>7.6638046494255513E-2</v>
      </c>
    </row>
    <row r="13" spans="2:13" x14ac:dyDescent="0.25">
      <c r="B13" t="s">
        <v>41</v>
      </c>
      <c r="C13" s="14"/>
      <c r="D13" s="14">
        <f>D11/D7</f>
        <v>1.8757339820120453E-3</v>
      </c>
      <c r="E13" s="14">
        <f t="shared" ref="E13:J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14">
        <f t="shared" si="2"/>
        <v>2.1394778027817927E-3</v>
      </c>
      <c r="K13" s="5">
        <f>AVERAGE(D13:J13)</f>
        <v>2.3814186678187284E-3</v>
      </c>
    </row>
    <row r="14" spans="2:13" x14ac:dyDescent="0.25">
      <c r="D14" s="14"/>
      <c r="E14" s="14"/>
      <c r="F14" s="14"/>
      <c r="G14" s="14"/>
      <c r="H14" s="14"/>
      <c r="I14" s="14"/>
      <c r="J14" s="14"/>
      <c r="K14" s="5"/>
    </row>
    <row r="15" spans="2:13" x14ac:dyDescent="0.25">
      <c r="F15" s="14"/>
      <c r="G15" s="14"/>
      <c r="H15" s="14"/>
      <c r="I15" s="14"/>
      <c r="J15" s="14"/>
      <c r="K15" s="5"/>
    </row>
    <row r="16" spans="2:13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17">
        <v>109088</v>
      </c>
      <c r="K16" s="5"/>
    </row>
    <row r="17" spans="2:11" x14ac:dyDescent="0.25">
      <c r="B17" t="s">
        <v>4</v>
      </c>
      <c r="D17" s="8">
        <f>D16/D7</f>
        <v>9.0205615835871941E-4</v>
      </c>
      <c r="E17" s="8">
        <f t="shared" ref="E17:J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8">
        <f t="shared" si="3"/>
        <v>2.7666804715368714E-4</v>
      </c>
      <c r="K17" s="5">
        <f>AVERAGE(D17:J17)</f>
        <v>6.9552604187345199E-4</v>
      </c>
    </row>
    <row r="18" spans="2:11" x14ac:dyDescent="0.25">
      <c r="D18" s="8"/>
      <c r="E18" s="8"/>
      <c r="F18" s="8"/>
      <c r="G18" s="8"/>
      <c r="H18" s="8"/>
      <c r="I18" s="8"/>
      <c r="J18" s="8"/>
      <c r="K18" s="4"/>
    </row>
    <row r="19" spans="2:11" x14ac:dyDescent="0.25">
      <c r="B19" t="s">
        <v>68</v>
      </c>
      <c r="D19" s="8"/>
      <c r="E19" s="8"/>
      <c r="F19" s="8"/>
      <c r="H19" s="34">
        <v>20573</v>
      </c>
      <c r="I19" s="34">
        <v>17974</v>
      </c>
      <c r="J19" s="34">
        <v>18531</v>
      </c>
      <c r="K19" s="5"/>
    </row>
    <row r="20" spans="2:11" x14ac:dyDescent="0.25">
      <c r="B20" t="s">
        <v>69</v>
      </c>
      <c r="D20" s="8"/>
      <c r="E20" s="8"/>
      <c r="F20" s="8"/>
      <c r="G20" s="8"/>
      <c r="H20" s="8">
        <f>H19/H7</f>
        <v>5.609348078774289E-5</v>
      </c>
      <c r="I20" s="8">
        <f t="shared" ref="I20:J20" si="4">I19/I7</f>
        <v>4.6750854619355865E-5</v>
      </c>
      <c r="J20" s="8">
        <f t="shared" si="4"/>
        <v>4.699816278421986E-5</v>
      </c>
      <c r="K20" s="4">
        <f>AVERAGE(D20:J20)</f>
        <v>4.994749939710621E-5</v>
      </c>
    </row>
    <row r="21" spans="2:11" x14ac:dyDescent="0.25">
      <c r="F21" s="13"/>
      <c r="G21" s="13"/>
      <c r="H21" s="13"/>
      <c r="I21" s="13"/>
      <c r="J21" s="13"/>
      <c r="K21" s="15"/>
    </row>
    <row r="22" spans="2:11" x14ac:dyDescent="0.25">
      <c r="B22" t="s">
        <v>25</v>
      </c>
      <c r="D22" s="29">
        <v>0.03</v>
      </c>
      <c r="E22" s="29">
        <v>0.03</v>
      </c>
      <c r="F22" s="29">
        <v>0.03</v>
      </c>
      <c r="G22" s="29">
        <v>0.03</v>
      </c>
      <c r="H22" s="30">
        <v>0.04</v>
      </c>
      <c r="I22" s="30">
        <v>7.0000000000000007E-2</v>
      </c>
      <c r="J22" s="30">
        <v>0.08</v>
      </c>
      <c r="K22" s="15"/>
    </row>
    <row r="24" spans="2:11" x14ac:dyDescent="0.25">
      <c r="B24" t="s">
        <v>23</v>
      </c>
      <c r="C24" s="4">
        <f>K6-K17+K13+K20</f>
        <v>2.6644115539138113E-3</v>
      </c>
      <c r="D24" s="5"/>
      <c r="E24" s="5"/>
      <c r="F24" s="9"/>
      <c r="G24" s="15"/>
      <c r="H24" s="15"/>
      <c r="I24" s="15"/>
      <c r="J24" s="15"/>
    </row>
    <row r="25" spans="2:11" x14ac:dyDescent="0.25">
      <c r="B25" t="s">
        <v>5</v>
      </c>
      <c r="C25" s="4">
        <f>TD!M8/100</f>
        <v>2.95714285714286E-3</v>
      </c>
      <c r="D25" s="5"/>
      <c r="E25" s="5"/>
    </row>
    <row r="26" spans="2:11" x14ac:dyDescent="0.25">
      <c r="B26" t="s">
        <v>27</v>
      </c>
      <c r="C26" s="4">
        <f>C25-C24</f>
        <v>2.9273130322904871E-4</v>
      </c>
      <c r="D26" s="5"/>
      <c r="E26" s="5"/>
    </row>
    <row r="28" spans="2:11" x14ac:dyDescent="0.25">
      <c r="B28" t="s">
        <v>29</v>
      </c>
      <c r="C28" s="4">
        <v>6.9999999999999999E-4</v>
      </c>
      <c r="D28" s="12"/>
      <c r="E28" s="12"/>
    </row>
    <row r="29" spans="2:11" x14ac:dyDescent="0.25">
      <c r="B29" s="1" t="s">
        <v>52</v>
      </c>
      <c r="C29" s="9">
        <f>C28-AVERAGE(H17:I17)+I20</f>
        <v>1.7960980912523636E-4</v>
      </c>
    </row>
    <row r="30" spans="2:11" x14ac:dyDescent="0.25">
      <c r="C30" s="5"/>
    </row>
    <row r="32" spans="2:11" x14ac:dyDescent="0.25">
      <c r="B32" s="1" t="s">
        <v>16</v>
      </c>
    </row>
    <row r="33" spans="2:3" x14ac:dyDescent="0.25">
      <c r="B33" s="31" t="s">
        <v>43</v>
      </c>
      <c r="C33" s="27"/>
    </row>
    <row r="34" spans="2:3" x14ac:dyDescent="0.25">
      <c r="B34" s="28"/>
      <c r="C34" s="27"/>
    </row>
    <row r="35" spans="2:3" x14ac:dyDescent="0.25">
      <c r="B35" s="28">
        <v>2014</v>
      </c>
      <c r="C35" s="27" t="s">
        <v>47</v>
      </c>
    </row>
    <row r="36" spans="2:3" x14ac:dyDescent="0.25">
      <c r="B36" s="28">
        <v>2015</v>
      </c>
      <c r="C36" s="27" t="s">
        <v>46</v>
      </c>
    </row>
    <row r="37" spans="2:3" x14ac:dyDescent="0.25">
      <c r="B37" s="28">
        <v>2016</v>
      </c>
      <c r="C37" s="27" t="s">
        <v>45</v>
      </c>
    </row>
    <row r="38" spans="2:3" x14ac:dyDescent="0.25">
      <c r="B38" s="28">
        <v>2017</v>
      </c>
      <c r="C38" s="27" t="s">
        <v>44</v>
      </c>
    </row>
    <row r="44" spans="2:3" x14ac:dyDescent="0.25">
      <c r="C44" s="3"/>
    </row>
  </sheetData>
  <hyperlinks>
    <hyperlink ref="B33" r:id="rId1" xr:uid="{ED76CB1B-5562-44A9-A5BD-1AA7E8C157A5}"/>
    <hyperlink ref="C38" r:id="rId2" xr:uid="{2F1603F0-01DB-4EF2-82EB-9AAC67F766FE}"/>
    <hyperlink ref="C37" r:id="rId3" xr:uid="{90F2F803-B42B-4628-A6A1-EA56F9FBB509}"/>
    <hyperlink ref="C36" r:id="rId4" xr:uid="{8EC1F22E-B99A-4367-BC38-95D33EA7B7E9}"/>
    <hyperlink ref="C35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M37"/>
  <sheetViews>
    <sheetView tabSelected="1" zoomScaleNormal="100" workbookViewId="0">
      <selection activeCell="J12" sqref="F12:J12"/>
    </sheetView>
  </sheetViews>
  <sheetFormatPr defaultRowHeight="15" x14ac:dyDescent="0.25"/>
  <cols>
    <col min="2" max="2" width="38.42578125" customWidth="1"/>
    <col min="3" max="11" width="13.7109375" customWidth="1"/>
    <col min="13" max="13" width="34.42578125" customWidth="1"/>
  </cols>
  <sheetData>
    <row r="2" spans="2:13" x14ac:dyDescent="0.25">
      <c r="B2" s="10" t="s">
        <v>31</v>
      </c>
      <c r="C2" s="10"/>
      <c r="D2" s="10"/>
      <c r="E2" s="10"/>
      <c r="F2" s="11"/>
      <c r="G2" s="11"/>
      <c r="H2" s="11"/>
      <c r="I2" s="11"/>
      <c r="J2" s="11"/>
      <c r="K2" s="11"/>
      <c r="M2" s="1" t="s">
        <v>24</v>
      </c>
    </row>
    <row r="4" spans="2:13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>
        <v>2021</v>
      </c>
      <c r="K4" s="1" t="s">
        <v>48</v>
      </c>
      <c r="M4" t="s">
        <v>26</v>
      </c>
    </row>
    <row r="5" spans="2:13" x14ac:dyDescent="0.25">
      <c r="B5" t="s">
        <v>19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7">
        <v>34198204</v>
      </c>
      <c r="K5" s="1"/>
    </row>
    <row r="6" spans="2:13" x14ac:dyDescent="0.25">
      <c r="B6" t="s">
        <v>20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v>5.9999999999999995E-4</v>
      </c>
      <c r="K6" s="5">
        <f>AVERAGE(D6:J6)</f>
        <v>9.1428571428571438E-4</v>
      </c>
    </row>
    <row r="7" spans="2:13" x14ac:dyDescent="0.25">
      <c r="B7" t="s">
        <v>21</v>
      </c>
      <c r="C7" s="7"/>
      <c r="D7" s="16">
        <f t="shared" ref="D7:J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16">
        <f t="shared" si="0"/>
        <v>27108444</v>
      </c>
      <c r="K7" s="5"/>
      <c r="M7" t="s">
        <v>28</v>
      </c>
    </row>
    <row r="8" spans="2:13" x14ac:dyDescent="0.25">
      <c r="C8" s="7"/>
      <c r="D8" s="7"/>
      <c r="E8" s="7"/>
      <c r="F8" s="17"/>
      <c r="G8" s="17"/>
      <c r="H8" s="17"/>
      <c r="I8" s="17"/>
      <c r="J8" s="17"/>
      <c r="K8" s="5"/>
    </row>
    <row r="9" spans="2:13" x14ac:dyDescent="0.25">
      <c r="F9" s="14"/>
      <c r="G9" s="14"/>
      <c r="H9" s="14"/>
      <c r="I9" s="14"/>
      <c r="J9" s="14"/>
      <c r="K9" s="5"/>
    </row>
    <row r="10" spans="2:13" x14ac:dyDescent="0.25">
      <c r="B10" t="s">
        <v>14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7">
        <v>541537</v>
      </c>
      <c r="K10" s="5"/>
      <c r="M10" t="s">
        <v>53</v>
      </c>
    </row>
    <row r="11" spans="2:13" x14ac:dyDescent="0.25">
      <c r="B11" t="s">
        <v>32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17">
        <v>35514</v>
      </c>
      <c r="K11" s="5"/>
    </row>
    <row r="12" spans="2:13" x14ac:dyDescent="0.25">
      <c r="B12" t="s">
        <v>40</v>
      </c>
      <c r="C12" s="14">
        <f t="shared" ref="C12:J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14">
        <f t="shared" si="1"/>
        <v>6.1543953654009782E-2</v>
      </c>
      <c r="K12" s="5">
        <f>AVERAGE(D12:J12)</f>
        <v>4.8223685110472522E-2</v>
      </c>
    </row>
    <row r="13" spans="2:13" x14ac:dyDescent="0.25">
      <c r="B13" t="s">
        <v>41</v>
      </c>
      <c r="D13" s="14">
        <f>D11/D7</f>
        <v>8.8242025128812168E-4</v>
      </c>
      <c r="E13" s="14">
        <f t="shared" ref="E13:J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14">
        <f t="shared" si="2"/>
        <v>1.3100715039195904E-3</v>
      </c>
      <c r="K13" s="5">
        <f>AVERAGE(D13:J13)</f>
        <v>1.2020452446825508E-3</v>
      </c>
    </row>
    <row r="14" spans="2:13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14"/>
      <c r="K14" s="5"/>
    </row>
    <row r="15" spans="2:13" x14ac:dyDescent="0.25">
      <c r="F15" s="14"/>
      <c r="G15" s="14"/>
      <c r="H15" s="14"/>
      <c r="I15" s="14"/>
      <c r="J15" s="14"/>
      <c r="K15" s="5"/>
    </row>
    <row r="16" spans="2:13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17">
        <v>4452</v>
      </c>
      <c r="K16" s="5"/>
    </row>
    <row r="17" spans="2:11" x14ac:dyDescent="0.25">
      <c r="B17" t="s">
        <v>4</v>
      </c>
      <c r="D17" s="8">
        <f>D16/D7</f>
        <v>4.3087098193194306E-4</v>
      </c>
      <c r="E17" s="8">
        <f t="shared" ref="E17:J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8">
        <f t="shared" si="3"/>
        <v>1.6422927114518267E-4</v>
      </c>
      <c r="K17" s="5">
        <f>AVERAGE(D17:J17)</f>
        <v>3.4223241654036469E-4</v>
      </c>
    </row>
    <row r="18" spans="2:11" x14ac:dyDescent="0.25">
      <c r="D18" s="8"/>
      <c r="E18" s="8"/>
      <c r="F18" s="8"/>
      <c r="G18" s="8"/>
      <c r="H18" s="8"/>
      <c r="I18" s="8"/>
      <c r="J18" s="8"/>
      <c r="K18" s="4"/>
    </row>
    <row r="19" spans="2:11" x14ac:dyDescent="0.25">
      <c r="B19" t="s">
        <v>68</v>
      </c>
      <c r="D19" s="8"/>
      <c r="E19" s="8"/>
      <c r="F19" s="8"/>
      <c r="H19" s="34">
        <v>557</v>
      </c>
      <c r="I19" s="34">
        <v>519</v>
      </c>
      <c r="J19" s="34">
        <v>926</v>
      </c>
      <c r="K19" s="5"/>
    </row>
    <row r="20" spans="2:11" x14ac:dyDescent="0.25">
      <c r="B20" t="s">
        <v>69</v>
      </c>
      <c r="D20" s="8"/>
      <c r="E20" s="8"/>
      <c r="F20" s="8"/>
      <c r="H20" s="8">
        <f>H19/H7</f>
        <v>3.3908373487158438E-5</v>
      </c>
      <c r="I20" s="8">
        <f t="shared" ref="I20:J20" si="4">I19/I7</f>
        <v>2.786711092962588E-5</v>
      </c>
      <c r="J20" s="8">
        <f t="shared" si="4"/>
        <v>3.4159098176199269E-5</v>
      </c>
      <c r="K20" s="4">
        <f>AVERAGE(D20:J20)</f>
        <v>3.1978194197661198E-5</v>
      </c>
    </row>
    <row r="21" spans="2:11" x14ac:dyDescent="0.25">
      <c r="F21" s="13"/>
      <c r="G21" s="13"/>
      <c r="H21" s="13"/>
      <c r="I21" s="13"/>
      <c r="J21" s="13"/>
      <c r="K21" s="5"/>
    </row>
    <row r="22" spans="2:11" x14ac:dyDescent="0.25">
      <c r="B22" t="s">
        <v>25</v>
      </c>
      <c r="D22" s="29">
        <v>7.0000000000000007E-2</v>
      </c>
      <c r="E22" s="29">
        <v>0.15</v>
      </c>
      <c r="F22" s="30">
        <v>0.1</v>
      </c>
      <c r="G22" s="30">
        <v>0.09</v>
      </c>
      <c r="H22" s="30">
        <v>7.0000000000000007E-2</v>
      </c>
      <c r="I22" s="30">
        <v>0.06</v>
      </c>
      <c r="J22" s="30">
        <v>0.06</v>
      </c>
      <c r="K22" s="5"/>
    </row>
    <row r="23" spans="2:11" x14ac:dyDescent="0.25">
      <c r="K23" s="15"/>
    </row>
    <row r="24" spans="2:11" x14ac:dyDescent="0.25">
      <c r="B24" t="s">
        <v>23</v>
      </c>
      <c r="C24" s="4">
        <f>K6-K17+K13+K20</f>
        <v>1.8060767366255618E-3</v>
      </c>
      <c r="D24" s="5"/>
      <c r="E24" s="5"/>
      <c r="F24" s="9"/>
      <c r="G24" s="15"/>
      <c r="H24" s="15"/>
      <c r="I24" s="15"/>
      <c r="J24" s="15"/>
      <c r="K24" s="15"/>
    </row>
    <row r="25" spans="2:11" x14ac:dyDescent="0.25">
      <c r="B25" t="s">
        <v>5</v>
      </c>
      <c r="C25" s="4">
        <f>TD!M4/100</f>
        <v>1.8571428571428586E-3</v>
      </c>
      <c r="D25" s="5"/>
      <c r="E25" s="5"/>
    </row>
    <row r="26" spans="2:11" x14ac:dyDescent="0.25">
      <c r="B26" t="s">
        <v>27</v>
      </c>
      <c r="C26" s="4">
        <f>C25-C24</f>
        <v>5.1066120517296882E-5</v>
      </c>
      <c r="D26" s="5"/>
      <c r="E26" s="5"/>
    </row>
    <row r="28" spans="2:11" x14ac:dyDescent="0.25">
      <c r="B28" t="s">
        <v>29</v>
      </c>
      <c r="C28" s="5">
        <v>6.9999999999999999E-4</v>
      </c>
      <c r="D28" s="12"/>
      <c r="E28" s="12"/>
    </row>
    <row r="29" spans="2:11" x14ac:dyDescent="0.25">
      <c r="B29" s="1" t="s">
        <v>52</v>
      </c>
      <c r="C29" s="9">
        <f>C28-AVERAGE(H17:I17)+J20</f>
        <v>4.6146903745910016E-4</v>
      </c>
    </row>
    <row r="30" spans="2:11" x14ac:dyDescent="0.25">
      <c r="B30" s="2"/>
      <c r="C30" s="9"/>
    </row>
    <row r="31" spans="2:11" x14ac:dyDescent="0.25">
      <c r="B31" s="1" t="s">
        <v>16</v>
      </c>
    </row>
    <row r="32" spans="2:11" x14ac:dyDescent="0.25">
      <c r="B32" s="31" t="s">
        <v>35</v>
      </c>
      <c r="C32" s="27"/>
    </row>
    <row r="33" spans="2:3" x14ac:dyDescent="0.25">
      <c r="B33" s="28"/>
      <c r="C33" s="27"/>
    </row>
    <row r="34" spans="2:3" x14ac:dyDescent="0.25">
      <c r="B34" s="28">
        <v>2015</v>
      </c>
      <c r="C34" s="27" t="s">
        <v>39</v>
      </c>
    </row>
    <row r="35" spans="2:3" x14ac:dyDescent="0.25">
      <c r="B35" s="28">
        <v>2016</v>
      </c>
      <c r="C35" s="27" t="s">
        <v>38</v>
      </c>
    </row>
    <row r="36" spans="2:3" x14ac:dyDescent="0.25">
      <c r="B36" s="28">
        <v>2017</v>
      </c>
      <c r="C36" s="27" t="s">
        <v>37</v>
      </c>
    </row>
    <row r="37" spans="2:3" x14ac:dyDescent="0.25">
      <c r="B37" s="28">
        <v>2018</v>
      </c>
      <c r="C37" s="27" t="s">
        <v>36</v>
      </c>
    </row>
  </sheetData>
  <hyperlinks>
    <hyperlink ref="B32" r:id="rId1" xr:uid="{9C2AA7DE-BCB5-4672-8248-8AFAD78158AD}"/>
    <hyperlink ref="C37" r:id="rId2" xr:uid="{81AD15FB-87DD-48E3-8F0B-04F68A25B731}"/>
    <hyperlink ref="C36" r:id="rId3" xr:uid="{D6D0E2D6-6891-4E6E-B08B-755D48CBD911}"/>
    <hyperlink ref="C35" r:id="rId4" xr:uid="{B6403D6C-52D4-4870-B5B3-9878E1B0ACEB}"/>
    <hyperlink ref="C34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4B1D-6D6E-4BBB-9C04-D64B6974E845}">
  <dimension ref="A1:I26"/>
  <sheetViews>
    <sheetView workbookViewId="0">
      <selection activeCell="E5" sqref="E5"/>
    </sheetView>
  </sheetViews>
  <sheetFormatPr defaultRowHeight="15" x14ac:dyDescent="0.25"/>
  <cols>
    <col min="2" max="2" width="33.42578125" customWidth="1"/>
    <col min="3" max="3" width="16.5703125" customWidth="1"/>
    <col min="4" max="4" width="11.5703125" bestFit="1" customWidth="1"/>
    <col min="5" max="5" width="10.7109375" customWidth="1"/>
    <col min="7" max="7" width="14.28515625" customWidth="1"/>
  </cols>
  <sheetData>
    <row r="1" spans="1:6" x14ac:dyDescent="0.25">
      <c r="A1" t="s">
        <v>67</v>
      </c>
    </row>
    <row r="2" spans="1:6" x14ac:dyDescent="0.25">
      <c r="B2" s="1" t="s">
        <v>57</v>
      </c>
      <c r="C2" s="1">
        <v>2019</v>
      </c>
      <c r="D2" s="1">
        <v>2020</v>
      </c>
      <c r="E2" s="1">
        <v>2021</v>
      </c>
      <c r="F2" s="1">
        <v>2022</v>
      </c>
    </row>
    <row r="3" spans="1:6" x14ac:dyDescent="0.25">
      <c r="B3" t="s">
        <v>14</v>
      </c>
      <c r="C3" s="34"/>
      <c r="D3" s="34">
        <v>392224</v>
      </c>
      <c r="E3" s="34"/>
      <c r="F3" s="34"/>
    </row>
    <row r="4" spans="1:6" x14ac:dyDescent="0.25">
      <c r="B4" t="s">
        <v>32</v>
      </c>
      <c r="C4" s="34"/>
      <c r="D4" s="34">
        <v>42493</v>
      </c>
      <c r="E4" s="34"/>
      <c r="F4" s="34"/>
    </row>
    <row r="5" spans="1:6" x14ac:dyDescent="0.25">
      <c r="B5" t="s">
        <v>40</v>
      </c>
      <c r="D5" s="14">
        <f t="shared" ref="D5:F5" si="0">D4/(D3+D4)</f>
        <v>9.774865027132594E-2</v>
      </c>
      <c r="E5" s="14" t="e">
        <f>E4/(E3+E4)</f>
        <v>#DIV/0!</v>
      </c>
      <c r="F5" s="14" t="e">
        <f t="shared" si="0"/>
        <v>#DIV/0!</v>
      </c>
    </row>
    <row r="8" spans="1:6" x14ac:dyDescent="0.25">
      <c r="B8" s="1" t="s">
        <v>58</v>
      </c>
      <c r="C8" s="1"/>
    </row>
    <row r="9" spans="1:6" x14ac:dyDescent="0.25">
      <c r="B9" t="s">
        <v>14</v>
      </c>
      <c r="C9" s="34"/>
      <c r="D9" s="34">
        <v>153612</v>
      </c>
      <c r="E9" s="34"/>
      <c r="F9" s="34"/>
    </row>
    <row r="10" spans="1:6" x14ac:dyDescent="0.25">
      <c r="B10" t="s">
        <v>32</v>
      </c>
      <c r="C10" s="34"/>
      <c r="D10" s="34">
        <v>12039</v>
      </c>
      <c r="E10" s="34"/>
      <c r="F10" s="34"/>
    </row>
    <row r="11" spans="1:6" x14ac:dyDescent="0.25">
      <c r="B11" t="s">
        <v>40</v>
      </c>
      <c r="D11" s="14">
        <f t="shared" ref="D11:F11" si="1">D10/(D9+D10)</f>
        <v>7.2676892985855807E-2</v>
      </c>
      <c r="E11" s="14" t="e">
        <f t="shared" si="1"/>
        <v>#DIV/0!</v>
      </c>
      <c r="F11" s="14" t="e">
        <f t="shared" si="1"/>
        <v>#DIV/0!</v>
      </c>
    </row>
    <row r="14" spans="1:6" x14ac:dyDescent="0.25">
      <c r="B14" s="1" t="s">
        <v>59</v>
      </c>
      <c r="C14" s="1"/>
    </row>
    <row r="15" spans="1:6" x14ac:dyDescent="0.25">
      <c r="B15" t="s">
        <v>14</v>
      </c>
      <c r="C15" s="34"/>
      <c r="D15" s="34">
        <v>1998576</v>
      </c>
      <c r="E15" s="34"/>
      <c r="F15" s="34"/>
    </row>
    <row r="16" spans="1:6" x14ac:dyDescent="0.25">
      <c r="B16" t="s">
        <v>32</v>
      </c>
      <c r="C16" s="34"/>
      <c r="D16" s="34">
        <v>236038</v>
      </c>
      <c r="E16" s="34"/>
      <c r="F16" s="34"/>
    </row>
    <row r="17" spans="2:9" x14ac:dyDescent="0.25">
      <c r="B17" t="s">
        <v>40</v>
      </c>
      <c r="D17" s="14">
        <f t="shared" ref="D17:F17" si="2">D16/(D15+D16)</f>
        <v>0.10562808610346126</v>
      </c>
      <c r="E17" s="14" t="e">
        <f t="shared" si="2"/>
        <v>#DIV/0!</v>
      </c>
      <c r="F17" s="14" t="e">
        <f t="shared" si="2"/>
        <v>#DIV/0!</v>
      </c>
    </row>
    <row r="23" spans="2:9" x14ac:dyDescent="0.25">
      <c r="C23" s="1"/>
      <c r="D23" s="1"/>
    </row>
    <row r="24" spans="2:9" x14ac:dyDescent="0.25">
      <c r="C24" s="6"/>
      <c r="D24" s="33"/>
      <c r="G24" s="3"/>
      <c r="H24" s="5"/>
      <c r="I24" s="5"/>
    </row>
    <row r="25" spans="2:9" x14ac:dyDescent="0.25">
      <c r="C25" s="6"/>
      <c r="D25" s="33"/>
      <c r="G25" s="3"/>
      <c r="H25" s="36"/>
      <c r="I25" s="5"/>
    </row>
    <row r="26" spans="2:9" x14ac:dyDescent="0.25">
      <c r="C26" s="33"/>
      <c r="H26" s="5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="145" zoomScaleNormal="145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2">
        <v>2021</v>
      </c>
      <c r="L1" s="20"/>
      <c r="M1" s="18" t="s">
        <v>2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3">
        <v>18.25</v>
      </c>
      <c r="L2" s="20"/>
      <c r="M2" s="20"/>
      <c r="N2" s="20"/>
      <c r="O2" s="20"/>
      <c r="P2" s="20"/>
    </row>
    <row r="3" spans="1:16" x14ac:dyDescent="0.25">
      <c r="A3" s="18" t="s">
        <v>7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>
        <v>18.5</v>
      </c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K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4">
        <f t="shared" si="0"/>
        <v>0.25</v>
      </c>
      <c r="L4" s="20"/>
      <c r="M4" s="25">
        <f>AVERAGE(E4:K4)</f>
        <v>0.18571428571428586</v>
      </c>
      <c r="N4" s="20" t="s">
        <v>22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4"/>
      <c r="L5" s="20"/>
      <c r="M5" s="20"/>
      <c r="N5" s="20"/>
      <c r="O5" s="20"/>
      <c r="P5" s="20"/>
    </row>
    <row r="6" spans="1:16" x14ac:dyDescent="0.25">
      <c r="A6" s="18" t="s">
        <v>8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6">
        <v>8.69</v>
      </c>
      <c r="L6" s="20"/>
      <c r="M6" s="20"/>
      <c r="N6" s="20"/>
      <c r="O6" s="20"/>
      <c r="P6" s="20"/>
    </row>
    <row r="7" spans="1:16" x14ac:dyDescent="0.25">
      <c r="A7" s="18" t="s">
        <v>9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1">
        <v>9.1</v>
      </c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K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>
        <f t="shared" si="1"/>
        <v>0.41000000000000014</v>
      </c>
      <c r="L8" s="20"/>
      <c r="M8" s="25">
        <f>AVERAGE(E8:K8)</f>
        <v>0.29571428571428598</v>
      </c>
      <c r="N8" s="20" t="s">
        <v>22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4"/>
      <c r="L9" s="20"/>
      <c r="M9" s="20"/>
      <c r="N9" s="20"/>
      <c r="O9" s="20"/>
      <c r="P9" s="20"/>
    </row>
    <row r="10" spans="1:16" x14ac:dyDescent="0.25">
      <c r="A10" s="18" t="s">
        <v>10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1">
        <v>25.72</v>
      </c>
      <c r="L10" s="20"/>
      <c r="M10" s="20"/>
      <c r="N10" s="20"/>
      <c r="O10" s="20"/>
      <c r="P10" s="20"/>
    </row>
    <row r="11" spans="1:16" x14ac:dyDescent="0.25">
      <c r="A11" s="18" t="s">
        <v>12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1">
        <v>25.72</v>
      </c>
      <c r="L11" s="20"/>
      <c r="M11" s="20"/>
      <c r="N11" s="20"/>
      <c r="O11" s="20"/>
      <c r="P11" s="20"/>
    </row>
    <row r="12" spans="1:16" x14ac:dyDescent="0.25">
      <c r="A12" s="18" t="s">
        <v>11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19">
        <v>25.7</v>
      </c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K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>
        <f t="shared" si="2"/>
        <v>0</v>
      </c>
      <c r="L13" s="20"/>
      <c r="M13" s="25">
        <f>AVERAGE(E13:K13)</f>
        <v>9.9999999999999135E-3</v>
      </c>
      <c r="N13" s="20" t="s">
        <v>22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MarketCap</vt:lpstr>
      <vt:lpstr>LeakageCompare</vt:lpstr>
      <vt:lpstr>VTI</vt:lpstr>
      <vt:lpstr>VXUS</vt:lpstr>
      <vt:lpstr>VT</vt:lpstr>
      <vt:lpstr>Leakage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2022-08-11T15:46:02Z</dcterms:modified>
</cp:coreProperties>
</file>