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c741cee80ec8cf3/Financieel/IndexFondsenOnderzoek/KeuzeWelkIndexFonds/OnderzoekPerFonds/SPDR/"/>
    </mc:Choice>
  </mc:AlternateContent>
  <xr:revisionPtr revIDLastSave="473" documentId="8_{F0B8999D-9BF9-463A-A515-6683C4D9B0FF}" xr6:coauthVersionLast="47" xr6:coauthVersionMax="47" xr10:uidLastSave="{821526B1-7AF3-4202-8F29-748E943D8D42}"/>
  <bookViews>
    <workbookView xWindow="11700" yWindow="5565" windowWidth="15330" windowHeight="15435" activeTab="2" xr2:uid="{CB9E69B2-3CC2-4CB8-BB0A-750BABFBC08D}"/>
  </bookViews>
  <sheets>
    <sheet name="SWRD" sheetId="2" r:id="rId1"/>
    <sheet name="ZPRV" sheetId="1" r:id="rId2"/>
    <sheet name="ZPRX" sheetId="5" r:id="rId3"/>
    <sheet name="TrackingDiff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9" i="5" l="1"/>
  <c r="B19" i="1"/>
  <c r="I13" i="5"/>
  <c r="I14" i="5"/>
  <c r="I17" i="5"/>
  <c r="I12" i="5"/>
  <c r="C14" i="5"/>
  <c r="D14" i="5"/>
  <c r="E14" i="5"/>
  <c r="F14" i="5"/>
  <c r="G14" i="5"/>
  <c r="B14" i="5"/>
  <c r="C13" i="5"/>
  <c r="D13" i="5"/>
  <c r="E13" i="5"/>
  <c r="F13" i="5"/>
  <c r="G13" i="5"/>
  <c r="B13" i="5"/>
  <c r="C12" i="5"/>
  <c r="D12" i="5"/>
  <c r="E12" i="5"/>
  <c r="F12" i="5"/>
  <c r="G12" i="5"/>
  <c r="B12" i="5"/>
  <c r="C8" i="5"/>
  <c r="D8" i="5"/>
  <c r="E8" i="5"/>
  <c r="F8" i="5"/>
  <c r="F17" i="5" s="1"/>
  <c r="G8" i="5"/>
  <c r="I13" i="1"/>
  <c r="I14" i="1"/>
  <c r="C14" i="1"/>
  <c r="D14" i="1"/>
  <c r="E14" i="1"/>
  <c r="F14" i="1"/>
  <c r="G14" i="1"/>
  <c r="B14" i="1"/>
  <c r="C13" i="1"/>
  <c r="D13" i="1"/>
  <c r="E13" i="1"/>
  <c r="F13" i="1"/>
  <c r="G13" i="1"/>
  <c r="B13" i="1"/>
  <c r="C8" i="1"/>
  <c r="C17" i="1" s="1"/>
  <c r="D8" i="1"/>
  <c r="D17" i="1" s="1"/>
  <c r="E8" i="1"/>
  <c r="E17" i="1" s="1"/>
  <c r="F8" i="1"/>
  <c r="F17" i="1" s="1"/>
  <c r="G8" i="1"/>
  <c r="G17" i="1" s="1"/>
  <c r="C12" i="1"/>
  <c r="D12" i="1"/>
  <c r="E12" i="1"/>
  <c r="F12" i="1"/>
  <c r="G12" i="1"/>
  <c r="B12" i="1"/>
  <c r="I12" i="1" s="1"/>
  <c r="B8" i="1"/>
  <c r="B17" i="1" s="1"/>
  <c r="I17" i="1" s="1"/>
  <c r="B8" i="5"/>
  <c r="B17" i="5" s="1"/>
  <c r="C17" i="5"/>
  <c r="D17" i="5"/>
  <c r="E17" i="5"/>
  <c r="G17" i="5"/>
  <c r="B22" i="2" l="1"/>
  <c r="B21" i="2"/>
  <c r="B20" i="2"/>
  <c r="E17" i="2"/>
  <c r="E13" i="2"/>
  <c r="C13" i="2"/>
  <c r="C12" i="2"/>
  <c r="B12" i="2"/>
  <c r="E7" i="2"/>
  <c r="D6" i="3"/>
  <c r="G6" i="3" s="1"/>
  <c r="D5" i="3"/>
  <c r="F5" i="3" s="1"/>
  <c r="C17" i="2" l="1"/>
  <c r="C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Gerben</author>
  </authors>
  <commentList>
    <comment ref="F1" authorId="0" shapeId="0" xr:uid="{037CF0A5-8A77-4058-828B-8C964D69D56D}">
      <text>
        <r>
          <rPr>
            <b/>
            <sz val="9"/>
            <color indexed="81"/>
            <rFont val="Tahoma"/>
            <family val="2"/>
          </rPr>
          <t>Gerben:</t>
        </r>
        <r>
          <rPr>
            <sz val="9"/>
            <color indexed="81"/>
            <rFont val="Tahoma"/>
            <family val="2"/>
          </rPr>
          <t xml:space="preserve">
Tracking Difference</t>
        </r>
      </text>
    </comment>
    <comment ref="G1" authorId="0" shapeId="0" xr:uid="{D86604A5-7F37-43DE-A45A-81031088F21C}">
      <text>
        <r>
          <rPr>
            <b/>
            <sz val="9"/>
            <color indexed="81"/>
            <rFont val="Tahoma"/>
            <family val="2"/>
          </rPr>
          <t>Gerben:</t>
        </r>
        <r>
          <rPr>
            <sz val="9"/>
            <color indexed="81"/>
            <rFont val="Tahoma"/>
            <family val="2"/>
          </rPr>
          <t xml:space="preserve">
Outperformance Netto Index</t>
        </r>
      </text>
    </comment>
  </commentList>
</comments>
</file>

<file path=xl/sharedStrings.xml><?xml version="1.0" encoding="utf-8"?>
<sst xmlns="http://schemas.openxmlformats.org/spreadsheetml/2006/main" count="60" uniqueCount="39">
  <si>
    <t>financial year ended 31 March 2020</t>
  </si>
  <si>
    <t>TER</t>
  </si>
  <si>
    <t>Transaction costs</t>
  </si>
  <si>
    <t>Transaction costs %</t>
  </si>
  <si>
    <t>Operating Expenses</t>
  </si>
  <si>
    <t>Operating expense (TER)</t>
  </si>
  <si>
    <t>Dividend income</t>
  </si>
  <si>
    <t>Taxation</t>
  </si>
  <si>
    <t>Tracking difference</t>
  </si>
  <si>
    <t>SPDR MSCI World UCITS ETF</t>
  </si>
  <si>
    <t>TD</t>
  </si>
  <si>
    <t>OPNI</t>
  </si>
  <si>
    <t>MSCI WORLD INDEX (USD) gross</t>
  </si>
  <si>
    <t>MSCI WORLD INDEX (USD) NET</t>
  </si>
  <si>
    <t>Vs gross</t>
  </si>
  <si>
    <t>Vs net</t>
  </si>
  <si>
    <t>SWD</t>
  </si>
  <si>
    <t>bookyear differs from calendar year!</t>
  </si>
  <si>
    <t>started 02-2019</t>
  </si>
  <si>
    <t>Net asset value end of bookyear</t>
  </si>
  <si>
    <t>Average AUM</t>
  </si>
  <si>
    <t>Dividend leakge</t>
  </si>
  <si>
    <t>% dividend leakage</t>
  </si>
  <si>
    <t>% transaction costs</t>
  </si>
  <si>
    <t>Costs in the past</t>
  </si>
  <si>
    <t>Diff</t>
  </si>
  <si>
    <t>AVG</t>
  </si>
  <si>
    <t>Remarks</t>
  </si>
  <si>
    <t>SPDR MSCI USA Small Cap Value Weighted UCITS ETF (ZPRV)</t>
  </si>
  <si>
    <t>02-2015 started</t>
  </si>
  <si>
    <t>AUM end of bookyear</t>
  </si>
  <si>
    <t>Foreign Withholding Tax</t>
  </si>
  <si>
    <t>Dividend leakage</t>
  </si>
  <si>
    <t>SPDR MSCI Europe Small Cap Value Weighted UCITS ETF (ZPRX)</t>
  </si>
  <si>
    <t>% dividend</t>
  </si>
  <si>
    <t>% dividend leakage costs</t>
  </si>
  <si>
    <t>18% dividend leakage in the US? Should be 15%</t>
  </si>
  <si>
    <t>Weird average UAM in 2018</t>
  </si>
  <si>
    <t>Average costs in the past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</si>
</sst>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€&quot;\ #,##0;[Red]&quot;€&quot;\ \-#,##0"/>
    <numFmt numFmtId="44" formatCode="_ &quot;€&quot;\ * #,##0.00_ ;_ &quot;€&quot;\ * \-#,##0.00_ ;_ &quot;€&quot;\ * &quot;-&quot;??_ ;_ @_ "/>
    <numFmt numFmtId="43" formatCode="_ * #,##0.00_ ;_ * \-#,##0.00_ ;_ * &quot;-&quot;??_ ;_ @_ "/>
    <numFmt numFmtId="164" formatCode="_ * #,##0_ ;_ * \-#,##0_ ;_ * &quot;-&quot;??_ ;_ @_ "/>
    <numFmt numFmtId="165" formatCode="_ &quot;€&quot;\ * #,##0_ ;_ &quot;€&quot;\ * \-#,##0_ ;_ &quot;€&quot;\ * &quot;-&quot;??_ ;_ @_ "/>
    <numFmt numFmtId="166" formatCode="0.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0">
    <xf numFmtId="0" fontId="0" fillId="0" borderId="0" xfId="0"/>
    <xf numFmtId="0" fontId="2" fillId="0" borderId="0" xfId="0" applyFont="1"/>
    <xf numFmtId="0" fontId="0" fillId="0" borderId="0" xfId="0" applyFont="1"/>
    <xf numFmtId="10" fontId="0" fillId="0" borderId="0" xfId="0" applyNumberFormat="1"/>
    <xf numFmtId="164" fontId="0" fillId="0" borderId="0" xfId="1" applyNumberFormat="1" applyFont="1"/>
    <xf numFmtId="10" fontId="0" fillId="0" borderId="0" xfId="2" applyNumberFormat="1" applyFont="1"/>
    <xf numFmtId="6" fontId="0" fillId="0" borderId="0" xfId="0" applyNumberFormat="1"/>
    <xf numFmtId="165" fontId="0" fillId="0" borderId="0" xfId="3" applyNumberFormat="1" applyFont="1"/>
    <xf numFmtId="0" fontId="3" fillId="0" borderId="0" xfId="0" applyFont="1" applyAlignment="1">
      <alignment horizontal="right"/>
    </xf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right"/>
    </xf>
    <xf numFmtId="2" fontId="4" fillId="0" borderId="0" xfId="0" applyNumberFormat="1" applyFont="1"/>
    <xf numFmtId="0" fontId="5" fillId="0" borderId="0" xfId="0" applyFont="1"/>
    <xf numFmtId="9" fontId="0" fillId="0" borderId="0" xfId="2" applyFont="1"/>
    <xf numFmtId="0" fontId="2" fillId="2" borderId="0" xfId="0" applyFont="1" applyFill="1"/>
    <xf numFmtId="0" fontId="0" fillId="2" borderId="0" xfId="0" applyFill="1"/>
    <xf numFmtId="0" fontId="0" fillId="0" borderId="0" xfId="0" applyFill="1"/>
    <xf numFmtId="0" fontId="0" fillId="0" borderId="0" xfId="0" applyFont="1" applyFill="1"/>
    <xf numFmtId="166" fontId="0" fillId="0" borderId="0" xfId="2" applyNumberFormat="1" applyFont="1"/>
  </cellXfs>
  <cellStyles count="4">
    <cellStyle name="Comma" xfId="1" builtinId="3"/>
    <cellStyle name="Currency" xfId="3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F1F0C-0F64-4101-9A89-7B1897C91153}">
  <dimension ref="A2:G24"/>
  <sheetViews>
    <sheetView workbookViewId="0"/>
  </sheetViews>
  <sheetFormatPr defaultRowHeight="15" x14ac:dyDescent="0.25"/>
  <cols>
    <col min="1" max="1" width="30.28515625" bestFit="1" customWidth="1"/>
    <col min="2" max="2" width="15.42578125" customWidth="1"/>
    <col min="3" max="4" width="15.85546875" customWidth="1"/>
    <col min="5" max="5" width="12" bestFit="1" customWidth="1"/>
    <col min="7" max="7" width="42.42578125" customWidth="1"/>
  </cols>
  <sheetData>
    <row r="2" spans="1:7" x14ac:dyDescent="0.25">
      <c r="A2" s="1" t="s">
        <v>9</v>
      </c>
    </row>
    <row r="3" spans="1:7" x14ac:dyDescent="0.25">
      <c r="A3" t="s">
        <v>18</v>
      </c>
    </row>
    <row r="4" spans="1:7" x14ac:dyDescent="0.25">
      <c r="B4" s="1">
        <v>2019</v>
      </c>
      <c r="C4" s="1">
        <v>2020</v>
      </c>
      <c r="D4" s="1">
        <v>2021</v>
      </c>
      <c r="E4" s="1" t="s">
        <v>26</v>
      </c>
      <c r="G4" t="s">
        <v>17</v>
      </c>
    </row>
    <row r="5" spans="1:7" x14ac:dyDescent="0.25">
      <c r="A5" t="s">
        <v>19</v>
      </c>
      <c r="B5" s="7">
        <v>318392294</v>
      </c>
      <c r="C5" s="7">
        <v>129213578</v>
      </c>
      <c r="D5" s="6"/>
    </row>
    <row r="6" spans="1:7" x14ac:dyDescent="0.25">
      <c r="A6" t="s">
        <v>5</v>
      </c>
      <c r="B6" s="7"/>
      <c r="C6" s="7">
        <v>352819</v>
      </c>
      <c r="D6" s="6"/>
    </row>
    <row r="7" spans="1:7" x14ac:dyDescent="0.25">
      <c r="A7" t="s">
        <v>1</v>
      </c>
      <c r="B7" s="3">
        <v>1.1999999999999999E-3</v>
      </c>
      <c r="C7" s="3">
        <v>1.1999999999999999E-3</v>
      </c>
      <c r="D7" s="3"/>
      <c r="E7" s="3">
        <f>AVERAGE(B7:D7)</f>
        <v>1.1999999999999999E-3</v>
      </c>
    </row>
    <row r="8" spans="1:7" x14ac:dyDescent="0.25">
      <c r="A8" t="s">
        <v>20</v>
      </c>
      <c r="B8" s="7"/>
      <c r="C8" s="7">
        <f>C6/C7</f>
        <v>294015833.33333337</v>
      </c>
      <c r="D8" s="6"/>
    </row>
    <row r="10" spans="1:7" x14ac:dyDescent="0.25">
      <c r="A10" t="s">
        <v>6</v>
      </c>
      <c r="B10" s="7">
        <v>1004942</v>
      </c>
      <c r="C10" s="7">
        <v>7032455</v>
      </c>
      <c r="D10" s="6"/>
    </row>
    <row r="11" spans="1:7" x14ac:dyDescent="0.25">
      <c r="A11" t="s">
        <v>7</v>
      </c>
      <c r="B11" s="7">
        <v>135108</v>
      </c>
      <c r="C11" s="7">
        <v>928867</v>
      </c>
      <c r="D11" s="6"/>
    </row>
    <row r="12" spans="1:7" x14ac:dyDescent="0.25">
      <c r="A12" t="s">
        <v>21</v>
      </c>
      <c r="B12" s="14">
        <f>B11/B10</f>
        <v>0.13444357982848762</v>
      </c>
      <c r="C12" s="14">
        <f>C11/C10</f>
        <v>0.13208289281623559</v>
      </c>
      <c r="D12" s="3"/>
      <c r="E12" s="3"/>
    </row>
    <row r="13" spans="1:7" x14ac:dyDescent="0.25">
      <c r="A13" t="s">
        <v>22</v>
      </c>
      <c r="C13" s="3">
        <f>C11/C8</f>
        <v>3.1592414240729661E-3</v>
      </c>
      <c r="D13" s="3"/>
      <c r="E13" s="3">
        <f>AVERAGE(C13)</f>
        <v>3.1592414240729661E-3</v>
      </c>
    </row>
    <row r="16" spans="1:7" x14ac:dyDescent="0.25">
      <c r="A16" t="s">
        <v>2</v>
      </c>
      <c r="B16" s="7">
        <v>144398</v>
      </c>
      <c r="C16" s="7">
        <v>160137</v>
      </c>
      <c r="D16" s="6"/>
    </row>
    <row r="17" spans="1:5" x14ac:dyDescent="0.25">
      <c r="A17" t="s">
        <v>23</v>
      </c>
      <c r="C17" s="3">
        <f>C16/C8</f>
        <v>5.4465434117777092E-4</v>
      </c>
      <c r="D17" s="3"/>
      <c r="E17" s="3">
        <f>AVERAGE(C17)</f>
        <v>5.4465434117777092E-4</v>
      </c>
    </row>
    <row r="20" spans="1:5" x14ac:dyDescent="0.25">
      <c r="A20" t="s">
        <v>24</v>
      </c>
      <c r="B20" s="3">
        <f>E7+E13+E17</f>
        <v>4.903895765250737E-3</v>
      </c>
    </row>
    <row r="21" spans="1:5" x14ac:dyDescent="0.25">
      <c r="A21" t="s">
        <v>8</v>
      </c>
      <c r="B21" s="5">
        <f>TrackingDiff!F5/100</f>
        <v>6.6999999999999994E-3</v>
      </c>
    </row>
    <row r="22" spans="1:5" x14ac:dyDescent="0.25">
      <c r="A22" t="s">
        <v>25</v>
      </c>
      <c r="B22" s="3">
        <f>B20-B21</f>
        <v>-1.7961042347492623E-3</v>
      </c>
    </row>
    <row r="24" spans="1:5" x14ac:dyDescent="0.25">
      <c r="A24" s="1"/>
      <c r="B24" s="5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007D5-EEB2-41AB-8623-15D282634442}">
  <dimension ref="A2:K19"/>
  <sheetViews>
    <sheetView workbookViewId="0">
      <selection activeCell="B19" sqref="B19"/>
    </sheetView>
  </sheetViews>
  <sheetFormatPr defaultRowHeight="15" x14ac:dyDescent="0.25"/>
  <cols>
    <col min="1" max="1" width="25.28515625" customWidth="1"/>
    <col min="2" max="7" width="14.7109375" customWidth="1"/>
  </cols>
  <sheetData>
    <row r="2" spans="1:11" x14ac:dyDescent="0.25">
      <c r="A2" s="15" t="s">
        <v>28</v>
      </c>
      <c r="B2" s="16"/>
      <c r="C2" s="16"/>
      <c r="D2" s="16"/>
      <c r="E2" s="16"/>
      <c r="F2" s="16"/>
      <c r="G2" s="16"/>
      <c r="H2" s="16"/>
      <c r="I2" s="16"/>
      <c r="J2" s="17"/>
      <c r="K2" t="s">
        <v>27</v>
      </c>
    </row>
    <row r="3" spans="1:11" x14ac:dyDescent="0.25">
      <c r="A3" s="18" t="s">
        <v>29</v>
      </c>
      <c r="B3" s="17"/>
      <c r="C3" s="17"/>
      <c r="D3" s="17"/>
      <c r="E3" s="17"/>
      <c r="F3" s="17"/>
      <c r="G3" s="17"/>
    </row>
    <row r="4" spans="1:11" x14ac:dyDescent="0.25">
      <c r="A4" s="1"/>
      <c r="B4" s="1">
        <v>2016</v>
      </c>
      <c r="C4" s="1">
        <v>2017</v>
      </c>
      <c r="D4" s="1">
        <v>2018</v>
      </c>
      <c r="E4" s="1">
        <v>2019</v>
      </c>
      <c r="F4" s="1">
        <v>2020</v>
      </c>
      <c r="G4" s="1">
        <v>2021</v>
      </c>
      <c r="I4" s="1" t="s">
        <v>26</v>
      </c>
      <c r="K4" t="s">
        <v>0</v>
      </c>
    </row>
    <row r="5" spans="1:11" x14ac:dyDescent="0.25">
      <c r="A5" s="2" t="s">
        <v>30</v>
      </c>
      <c r="B5" s="4">
        <v>16620593</v>
      </c>
      <c r="C5" s="4">
        <v>77862695</v>
      </c>
      <c r="D5" s="4">
        <v>107364502</v>
      </c>
      <c r="E5" s="4">
        <v>35992810</v>
      </c>
      <c r="F5" s="4">
        <v>21266136</v>
      </c>
      <c r="G5" s="4">
        <v>209666872</v>
      </c>
      <c r="K5" t="s">
        <v>36</v>
      </c>
    </row>
    <row r="6" spans="1:11" x14ac:dyDescent="0.25">
      <c r="A6" t="s">
        <v>1</v>
      </c>
      <c r="B6" s="3">
        <v>3.0000000000000001E-3</v>
      </c>
      <c r="C6" s="3">
        <v>3.0000000000000001E-3</v>
      </c>
      <c r="D6" s="3">
        <v>3.0000000000000001E-3</v>
      </c>
      <c r="E6" s="3">
        <v>3.0000000000000001E-3</v>
      </c>
      <c r="F6" s="3">
        <v>3.0000000000000001E-3</v>
      </c>
      <c r="G6" s="3">
        <v>3.0000000000000001E-3</v>
      </c>
      <c r="I6" s="3"/>
      <c r="K6" t="s">
        <v>37</v>
      </c>
    </row>
    <row r="7" spans="1:11" x14ac:dyDescent="0.25">
      <c r="A7" s="2" t="s">
        <v>4</v>
      </c>
      <c r="B7" s="4">
        <v>227317</v>
      </c>
      <c r="C7" s="4">
        <v>130404</v>
      </c>
      <c r="D7" s="4">
        <v>218199</v>
      </c>
      <c r="E7" s="4">
        <v>235844</v>
      </c>
      <c r="F7" s="4">
        <v>98531</v>
      </c>
      <c r="G7" s="4">
        <v>249596</v>
      </c>
      <c r="I7" s="3"/>
    </row>
    <row r="8" spans="1:11" x14ac:dyDescent="0.25">
      <c r="A8" t="s">
        <v>20</v>
      </c>
      <c r="B8" s="4">
        <f t="shared" ref="B8" si="0">B7/B6</f>
        <v>75772333.333333328</v>
      </c>
      <c r="C8" s="4">
        <f t="shared" ref="C8" si="1">C7/C6</f>
        <v>43468000</v>
      </c>
      <c r="D8" s="4">
        <f t="shared" ref="D8" si="2">D7/D6</f>
        <v>72733000</v>
      </c>
      <c r="E8" s="4">
        <f t="shared" ref="E8" si="3">E7/E6</f>
        <v>78614666.666666672</v>
      </c>
      <c r="F8" s="4">
        <f t="shared" ref="F8" si="4">F7/F6</f>
        <v>32843666.666666664</v>
      </c>
      <c r="G8" s="4">
        <f t="shared" ref="G8" si="5">G7/G6</f>
        <v>83198666.666666672</v>
      </c>
      <c r="I8" s="3"/>
    </row>
    <row r="9" spans="1:11" x14ac:dyDescent="0.25">
      <c r="I9" s="3"/>
    </row>
    <row r="10" spans="1:11" x14ac:dyDescent="0.25">
      <c r="A10" t="s">
        <v>6</v>
      </c>
      <c r="B10" s="4">
        <v>1395145</v>
      </c>
      <c r="C10" s="4">
        <v>808393</v>
      </c>
      <c r="D10" s="4">
        <v>1343927</v>
      </c>
      <c r="E10" s="4">
        <v>1458483</v>
      </c>
      <c r="F10" s="4">
        <v>693589</v>
      </c>
      <c r="G10" s="4">
        <v>1671661</v>
      </c>
      <c r="I10" s="3"/>
    </row>
    <row r="11" spans="1:11" x14ac:dyDescent="0.25">
      <c r="A11" t="s">
        <v>31</v>
      </c>
      <c r="B11" s="4">
        <v>278674</v>
      </c>
      <c r="C11" s="4">
        <v>147242</v>
      </c>
      <c r="D11" s="4">
        <v>241813</v>
      </c>
      <c r="E11" s="4">
        <v>271338</v>
      </c>
      <c r="F11" s="4">
        <v>115918</v>
      </c>
      <c r="G11" s="4">
        <v>296366</v>
      </c>
      <c r="I11" s="3"/>
    </row>
    <row r="12" spans="1:11" x14ac:dyDescent="0.25">
      <c r="A12" t="s">
        <v>32</v>
      </c>
      <c r="B12" s="19">
        <f>B11/B10</f>
        <v>0.19974554616186849</v>
      </c>
      <c r="C12" s="19">
        <f t="shared" ref="C12:G12" si="6">C11/C10</f>
        <v>0.18214160686695705</v>
      </c>
      <c r="D12" s="19">
        <f t="shared" si="6"/>
        <v>0.17993015989707775</v>
      </c>
      <c r="E12" s="19">
        <f t="shared" si="6"/>
        <v>0.1860412497094584</v>
      </c>
      <c r="F12" s="19">
        <f t="shared" si="6"/>
        <v>0.16712779470262648</v>
      </c>
      <c r="G12" s="19">
        <f t="shared" si="6"/>
        <v>0.17728833776704728</v>
      </c>
      <c r="I12" s="3">
        <f t="shared" ref="I12:I17" si="7">AVERAGE(B12:G12)</f>
        <v>0.18204578251750592</v>
      </c>
    </row>
    <row r="13" spans="1:11" x14ac:dyDescent="0.25">
      <c r="A13" t="s">
        <v>34</v>
      </c>
      <c r="B13" s="5">
        <f>B10/B8</f>
        <v>1.8412327278646119E-2</v>
      </c>
      <c r="C13" s="5">
        <f t="shared" ref="C13:G13" si="8">C10/C8</f>
        <v>1.859742799300635E-2</v>
      </c>
      <c r="D13" s="5">
        <f t="shared" si="8"/>
        <v>1.8477541143634937E-2</v>
      </c>
      <c r="E13" s="5">
        <f t="shared" si="8"/>
        <v>1.8552301521344617E-2</v>
      </c>
      <c r="F13" s="5">
        <f t="shared" si="8"/>
        <v>2.1117891830997354E-2</v>
      </c>
      <c r="G13" s="5">
        <f t="shared" si="8"/>
        <v>2.0092401320533981E-2</v>
      </c>
      <c r="I13" s="3">
        <f t="shared" si="7"/>
        <v>1.9208315181360559E-2</v>
      </c>
    </row>
    <row r="14" spans="1:11" x14ac:dyDescent="0.25">
      <c r="A14" t="s">
        <v>35</v>
      </c>
      <c r="B14" s="5">
        <f>B11/B8</f>
        <v>3.6777803683842392E-3</v>
      </c>
      <c r="C14" s="5">
        <f t="shared" ref="C14:G14" si="9">C11/C8</f>
        <v>3.3873654182387043E-3</v>
      </c>
      <c r="D14" s="5">
        <f t="shared" si="9"/>
        <v>3.3246669324790675E-3</v>
      </c>
      <c r="E14" s="5">
        <f t="shared" si="9"/>
        <v>3.4514933600176385E-3</v>
      </c>
      <c r="F14" s="5">
        <f t="shared" si="9"/>
        <v>3.5293866904831986E-3</v>
      </c>
      <c r="G14" s="5">
        <f t="shared" si="9"/>
        <v>3.5621484318658953E-3</v>
      </c>
      <c r="I14" s="3">
        <f t="shared" si="7"/>
        <v>3.4888068669114577E-3</v>
      </c>
    </row>
    <row r="15" spans="1:11" x14ac:dyDescent="0.25">
      <c r="I15" s="3"/>
    </row>
    <row r="16" spans="1:11" x14ac:dyDescent="0.25">
      <c r="A16" t="s">
        <v>2</v>
      </c>
      <c r="B16" s="4">
        <v>20213</v>
      </c>
      <c r="C16" s="4">
        <v>9721</v>
      </c>
      <c r="D16" s="4">
        <v>13128</v>
      </c>
      <c r="E16" s="4">
        <v>14984</v>
      </c>
      <c r="F16" s="4">
        <v>3301</v>
      </c>
      <c r="G16" s="4">
        <v>12944</v>
      </c>
      <c r="I16" s="3"/>
    </row>
    <row r="17" spans="1:9" x14ac:dyDescent="0.25">
      <c r="A17" t="s">
        <v>3</v>
      </c>
      <c r="B17" s="5">
        <f>B16/B8</f>
        <v>2.6675963522305855E-4</v>
      </c>
      <c r="C17" s="5">
        <f t="shared" ref="C17:G17" si="10">C16/C8</f>
        <v>2.236357780436183E-4</v>
      </c>
      <c r="D17" s="5">
        <f t="shared" si="10"/>
        <v>1.8049578595685588E-4</v>
      </c>
      <c r="E17" s="5">
        <f t="shared" si="10"/>
        <v>1.9060056647614523E-4</v>
      </c>
      <c r="F17" s="5">
        <f t="shared" si="10"/>
        <v>1.0050643959769008E-4</v>
      </c>
      <c r="G17" s="5">
        <f t="shared" si="10"/>
        <v>1.5557941633680025E-4</v>
      </c>
      <c r="I17" s="3">
        <f t="shared" si="7"/>
        <v>1.8626293693902804E-4</v>
      </c>
    </row>
    <row r="19" spans="1:9" x14ac:dyDescent="0.25">
      <c r="A19" s="1" t="s">
        <v>38</v>
      </c>
      <c r="B19" s="3">
        <f>G6+I14+I17</f>
        <v>6.6750698038504849E-3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68207-D1C4-481F-BB33-4641CBED083B}">
  <dimension ref="A2:K22"/>
  <sheetViews>
    <sheetView tabSelected="1" workbookViewId="0">
      <selection activeCell="B14" sqref="B14:G14"/>
    </sheetView>
  </sheetViews>
  <sheetFormatPr defaultRowHeight="15" x14ac:dyDescent="0.25"/>
  <cols>
    <col min="1" max="1" width="25.28515625" customWidth="1"/>
    <col min="2" max="7" width="14.7109375" customWidth="1"/>
    <col min="8" max="9" width="9.140625" customWidth="1"/>
  </cols>
  <sheetData>
    <row r="2" spans="1:11" x14ac:dyDescent="0.25">
      <c r="A2" s="15" t="s">
        <v>33</v>
      </c>
      <c r="B2" s="16"/>
      <c r="C2" s="16"/>
      <c r="D2" s="16"/>
      <c r="E2" s="16"/>
      <c r="F2" s="16"/>
      <c r="G2" s="16"/>
      <c r="H2" s="16"/>
      <c r="I2" s="16"/>
      <c r="K2" t="s">
        <v>27</v>
      </c>
    </row>
    <row r="3" spans="1:11" x14ac:dyDescent="0.25">
      <c r="A3" s="18" t="s">
        <v>29</v>
      </c>
      <c r="B3" s="17"/>
      <c r="C3" s="17"/>
      <c r="D3" s="17"/>
      <c r="E3" s="17"/>
      <c r="F3" s="17"/>
      <c r="G3" s="17"/>
      <c r="H3" s="17"/>
      <c r="I3" s="17"/>
    </row>
    <row r="4" spans="1:11" x14ac:dyDescent="0.25">
      <c r="A4" s="1"/>
      <c r="B4" s="1">
        <v>2016</v>
      </c>
      <c r="C4" s="1">
        <v>2017</v>
      </c>
      <c r="D4" s="1">
        <v>2018</v>
      </c>
      <c r="E4" s="1">
        <v>2019</v>
      </c>
      <c r="F4" s="1">
        <v>2020</v>
      </c>
      <c r="G4" s="1">
        <v>2021</v>
      </c>
      <c r="H4" s="1"/>
      <c r="I4" s="1" t="s">
        <v>26</v>
      </c>
      <c r="K4" t="s">
        <v>0</v>
      </c>
    </row>
    <row r="5" spans="1:11" x14ac:dyDescent="0.25">
      <c r="A5" s="2" t="s">
        <v>30</v>
      </c>
      <c r="B5" s="4">
        <v>29596852</v>
      </c>
      <c r="C5" s="4">
        <v>58263370</v>
      </c>
      <c r="D5" s="4">
        <v>73739448</v>
      </c>
      <c r="E5" s="4">
        <v>27052766</v>
      </c>
      <c r="F5" s="4">
        <v>14995894</v>
      </c>
      <c r="G5" s="4">
        <v>67941530</v>
      </c>
      <c r="H5" s="4"/>
      <c r="I5" s="4"/>
    </row>
    <row r="6" spans="1:11" x14ac:dyDescent="0.25">
      <c r="A6" t="s">
        <v>1</v>
      </c>
      <c r="B6" s="3">
        <v>3.0000000000000001E-3</v>
      </c>
      <c r="C6" s="3">
        <v>3.0000000000000001E-3</v>
      </c>
      <c r="D6" s="3">
        <v>3.0000000000000001E-3</v>
      </c>
      <c r="E6" s="3">
        <v>3.0000000000000001E-3</v>
      </c>
      <c r="F6" s="3">
        <v>3.0000000000000001E-3</v>
      </c>
      <c r="G6" s="3">
        <v>3.0000000000000001E-3</v>
      </c>
      <c r="H6" s="3"/>
      <c r="I6" s="3"/>
    </row>
    <row r="7" spans="1:11" x14ac:dyDescent="0.25">
      <c r="A7" s="2" t="s">
        <v>4</v>
      </c>
      <c r="B7" s="4">
        <v>260185</v>
      </c>
      <c r="C7" s="4">
        <v>111283</v>
      </c>
      <c r="D7" s="4">
        <v>179584</v>
      </c>
      <c r="E7" s="4">
        <v>162524</v>
      </c>
      <c r="F7" s="4">
        <v>71756</v>
      </c>
      <c r="G7" s="4">
        <v>87893</v>
      </c>
      <c r="H7" s="4"/>
      <c r="I7" s="4"/>
    </row>
    <row r="8" spans="1:11" x14ac:dyDescent="0.25">
      <c r="A8" t="s">
        <v>20</v>
      </c>
      <c r="B8" s="4">
        <f t="shared" ref="B8" si="0">B7/B6</f>
        <v>86728333.333333328</v>
      </c>
      <c r="C8" s="4">
        <f t="shared" ref="C8" si="1">C7/C6</f>
        <v>37094333.333333336</v>
      </c>
      <c r="D8" s="4">
        <f t="shared" ref="D8" si="2">D7/D6</f>
        <v>59861333.333333328</v>
      </c>
      <c r="E8" s="4">
        <f t="shared" ref="E8" si="3">E7/E6</f>
        <v>54174666.666666664</v>
      </c>
      <c r="F8" s="4">
        <f t="shared" ref="F8" si="4">F7/F6</f>
        <v>23918666.666666668</v>
      </c>
      <c r="G8" s="4">
        <f t="shared" ref="G8" si="5">G7/G6</f>
        <v>29297666.666666668</v>
      </c>
      <c r="H8" s="4"/>
      <c r="I8" s="4"/>
    </row>
    <row r="10" spans="1:11" x14ac:dyDescent="0.25">
      <c r="A10" t="s">
        <v>6</v>
      </c>
      <c r="B10" s="4">
        <v>2327973</v>
      </c>
      <c r="C10" s="4">
        <v>853605</v>
      </c>
      <c r="D10" s="4">
        <v>1507051</v>
      </c>
      <c r="E10" s="4">
        <v>1857553</v>
      </c>
      <c r="F10" s="4">
        <v>734983</v>
      </c>
      <c r="G10" s="4">
        <v>491078</v>
      </c>
      <c r="H10" s="4"/>
      <c r="I10" s="4"/>
    </row>
    <row r="11" spans="1:11" x14ac:dyDescent="0.25">
      <c r="A11" t="s">
        <v>31</v>
      </c>
      <c r="B11" s="4">
        <v>137864</v>
      </c>
      <c r="C11" s="4">
        <v>53100</v>
      </c>
      <c r="D11" s="4">
        <v>97184</v>
      </c>
      <c r="E11" s="4">
        <v>133506</v>
      </c>
      <c r="F11" s="4">
        <v>54518</v>
      </c>
      <c r="G11" s="4">
        <v>67508</v>
      </c>
      <c r="H11" s="4"/>
      <c r="I11" s="4"/>
    </row>
    <row r="12" spans="1:11" x14ac:dyDescent="0.25">
      <c r="A12" t="s">
        <v>32</v>
      </c>
      <c r="B12" s="5">
        <f>B11/B10</f>
        <v>5.9220618108543358E-2</v>
      </c>
      <c r="C12" s="5">
        <f t="shared" ref="C12:G12" si="6">C11/C10</f>
        <v>6.2206758395276507E-2</v>
      </c>
      <c r="D12" s="5">
        <f t="shared" si="6"/>
        <v>6.4486205178192382E-2</v>
      </c>
      <c r="E12" s="5">
        <f t="shared" si="6"/>
        <v>7.1871973504928258E-2</v>
      </c>
      <c r="F12" s="5">
        <f t="shared" si="6"/>
        <v>7.4175865292122403E-2</v>
      </c>
      <c r="G12" s="5">
        <f t="shared" si="6"/>
        <v>0.13746899677851585</v>
      </c>
      <c r="H12" s="4"/>
      <c r="I12" s="5">
        <f>AVERAGE(B12:G12)</f>
        <v>7.8238402876263116E-2</v>
      </c>
    </row>
    <row r="13" spans="1:11" x14ac:dyDescent="0.25">
      <c r="A13" t="s">
        <v>34</v>
      </c>
      <c r="B13" s="5">
        <f>B10/B8</f>
        <v>2.6842127716816881E-2</v>
      </c>
      <c r="C13" s="5">
        <f t="shared" ref="C13:G13" si="7">C10/C8</f>
        <v>2.3011735844648329E-2</v>
      </c>
      <c r="D13" s="5">
        <f t="shared" si="7"/>
        <v>2.5175700507840345E-2</v>
      </c>
      <c r="E13" s="5">
        <f t="shared" si="7"/>
        <v>3.4288222047205337E-2</v>
      </c>
      <c r="F13" s="5">
        <f t="shared" si="7"/>
        <v>3.0728426891131054E-2</v>
      </c>
      <c r="G13" s="5">
        <f t="shared" si="7"/>
        <v>1.6761676128929492E-2</v>
      </c>
      <c r="I13" s="5">
        <f t="shared" ref="I13:I17" si="8">AVERAGE(B13:G13)</f>
        <v>2.613464818942857E-2</v>
      </c>
    </row>
    <row r="14" spans="1:11" x14ac:dyDescent="0.25">
      <c r="A14" t="s">
        <v>35</v>
      </c>
      <c r="B14" s="5">
        <f>B11/B8</f>
        <v>1.5896073947383592E-3</v>
      </c>
      <c r="C14" s="5">
        <f t="shared" ref="C14:G14" si="9">C11/C8</f>
        <v>1.4314854919439627E-3</v>
      </c>
      <c r="D14" s="5">
        <f t="shared" si="9"/>
        <v>1.6234853884533145E-3</v>
      </c>
      <c r="E14" s="5">
        <f t="shared" si="9"/>
        <v>2.464362186507839E-3</v>
      </c>
      <c r="F14" s="5">
        <f t="shared" si="9"/>
        <v>2.2793076537153687E-3</v>
      </c>
      <c r="G14" s="5">
        <f t="shared" si="9"/>
        <v>2.3042108017703343E-3</v>
      </c>
      <c r="I14" s="5">
        <f t="shared" si="8"/>
        <v>1.9487431528548628E-3</v>
      </c>
    </row>
    <row r="15" spans="1:11" x14ac:dyDescent="0.25">
      <c r="I15" s="4"/>
    </row>
    <row r="16" spans="1:11" x14ac:dyDescent="0.25">
      <c r="A16" t="s">
        <v>2</v>
      </c>
      <c r="B16" s="4">
        <v>131088</v>
      </c>
      <c r="C16" s="4">
        <v>102865</v>
      </c>
      <c r="D16" s="4">
        <v>102831</v>
      </c>
      <c r="E16" s="4">
        <v>41287</v>
      </c>
      <c r="F16" s="4">
        <v>22862</v>
      </c>
      <c r="G16" s="4">
        <v>97623</v>
      </c>
      <c r="H16" s="4"/>
      <c r="I16" s="4"/>
    </row>
    <row r="17" spans="1:9" x14ac:dyDescent="0.25">
      <c r="A17" t="s">
        <v>3</v>
      </c>
      <c r="B17" s="5">
        <f t="shared" ref="B17:E17" si="10">B16/B8</f>
        <v>1.511478371158983E-3</v>
      </c>
      <c r="C17" s="5">
        <f t="shared" si="10"/>
        <v>2.773065068339279E-3</v>
      </c>
      <c r="D17" s="5">
        <f t="shared" si="10"/>
        <v>1.7178200730577336E-3</v>
      </c>
      <c r="E17" s="5">
        <f t="shared" si="10"/>
        <v>7.621089808274471E-4</v>
      </c>
      <c r="F17" s="5">
        <f>F16/F8</f>
        <v>9.5582250961592059E-4</v>
      </c>
      <c r="G17" s="5">
        <f>G16/G8</f>
        <v>3.3321083590274539E-3</v>
      </c>
      <c r="H17" s="5"/>
      <c r="I17" s="5">
        <f t="shared" si="8"/>
        <v>1.8420672270044694E-3</v>
      </c>
    </row>
    <row r="19" spans="1:9" x14ac:dyDescent="0.25">
      <c r="A19" s="1" t="s">
        <v>38</v>
      </c>
      <c r="B19" s="3">
        <f>G6+I14+I17</f>
        <v>6.7908103798593319E-3</v>
      </c>
    </row>
    <row r="22" spans="1:9" x14ac:dyDescent="0.25">
      <c r="B22" s="5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D1CFB-D8C8-403E-BC0B-3F57B3C7A83B}">
  <dimension ref="B1:G6"/>
  <sheetViews>
    <sheetView workbookViewId="0"/>
  </sheetViews>
  <sheetFormatPr defaultRowHeight="15" x14ac:dyDescent="0.25"/>
  <cols>
    <col min="2" max="2" width="30.5703125" customWidth="1"/>
  </cols>
  <sheetData>
    <row r="1" spans="2:7" x14ac:dyDescent="0.25">
      <c r="C1" s="8">
        <v>2019</v>
      </c>
      <c r="D1" s="8">
        <v>2020</v>
      </c>
      <c r="E1" s="10"/>
      <c r="F1" s="9" t="s">
        <v>10</v>
      </c>
      <c r="G1" s="9" t="s">
        <v>11</v>
      </c>
    </row>
    <row r="2" spans="2:7" x14ac:dyDescent="0.25">
      <c r="B2" s="9" t="s">
        <v>16</v>
      </c>
      <c r="C2" s="11"/>
      <c r="D2" s="11">
        <v>15.83</v>
      </c>
      <c r="E2" s="10"/>
      <c r="F2" s="10"/>
      <c r="G2" s="10"/>
    </row>
    <row r="3" spans="2:7" x14ac:dyDescent="0.25">
      <c r="B3" s="9" t="s">
        <v>12</v>
      </c>
      <c r="C3" s="11"/>
      <c r="D3" s="11">
        <v>16.5</v>
      </c>
      <c r="E3" s="10"/>
      <c r="F3" s="12"/>
      <c r="G3" s="12"/>
    </row>
    <row r="4" spans="2:7" x14ac:dyDescent="0.25">
      <c r="B4" s="9" t="s">
        <v>13</v>
      </c>
      <c r="C4" s="13"/>
      <c r="D4" s="11">
        <v>15.9</v>
      </c>
      <c r="E4" s="10"/>
      <c r="F4" s="12"/>
      <c r="G4" s="12"/>
    </row>
    <row r="5" spans="2:7" x14ac:dyDescent="0.25">
      <c r="B5" s="9" t="s">
        <v>14</v>
      </c>
      <c r="C5" s="11"/>
      <c r="D5" s="11">
        <f t="shared" ref="D5" si="0">D3-D2</f>
        <v>0.66999999999999993</v>
      </c>
      <c r="E5" s="10"/>
      <c r="F5" s="12">
        <f>AVERAGE(C5:D5)</f>
        <v>0.66999999999999993</v>
      </c>
      <c r="G5" s="12"/>
    </row>
    <row r="6" spans="2:7" x14ac:dyDescent="0.25">
      <c r="B6" s="9" t="s">
        <v>15</v>
      </c>
      <c r="C6" s="11"/>
      <c r="D6" s="11">
        <f t="shared" ref="D6" si="1">D2-D4</f>
        <v>-7.0000000000000284E-2</v>
      </c>
      <c r="E6" s="10"/>
      <c r="F6" s="12"/>
      <c r="G6" s="12">
        <f>AVERAGE(C6:D6)</f>
        <v>-7.0000000000000284E-2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SWRD</vt:lpstr>
      <vt:lpstr>ZPRV</vt:lpstr>
      <vt:lpstr>ZPRX</vt:lpstr>
      <vt:lpstr>TrackingDiff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Gerben</dc:creator>
  <cp:lastModifiedBy>Gerben van Loon</cp:lastModifiedBy>
  <dcterms:created xsi:type="dcterms:W3CDTF">2021-04-07T18:39:57Z</dcterms:created>
  <dcterms:modified xsi:type="dcterms:W3CDTF">2022-02-20T15:18:29Z</dcterms:modified>
</cp:coreProperties>
</file>