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 de Captura" sheetId="1" r:id="rId4"/>
    <sheet name="Resultados" sheetId="2" r:id="rId5"/>
    <sheet name="Auxiliar" sheetId="3" r:id="rId6"/>
    <sheet name="Baremo" sheetId="4" r:id="rId7"/>
    <sheet name="Interpretacion" sheetId="5" r:id="rId8"/>
  </sheets>
  <definedNames/>
  <calcPr calcId="999999" calcMode="auto" calcCompleted="1" fullCalcOnLoad="0" forceFullCalc="0"/>
</workbook>
</file>

<file path=xl/sharedStrings.xml><?xml version="1.0" encoding="utf-8"?>
<sst xmlns="http://schemas.openxmlformats.org/spreadsheetml/2006/main" uniqueCount="628">
  <si>
    <t>Inventario PAI (Personality Assessment Inventory) Morey (1991)</t>
  </si>
  <si>
    <t>Si el significado de la oración es Absolutamente falso, rellene con una X en  AF. Si el significado de la oración es Ligeramente cierto, rellene con X a LC. Si el significado de la oración es Principalmente cierto, rellene con X a  PC. Si el significado de la oración es Muy cierto, rellene con X a  MC</t>
  </si>
  <si>
    <t>Absolutamente falso</t>
  </si>
  <si>
    <t>Ligeramente cierto</t>
  </si>
  <si>
    <t>Principalmente cierto</t>
  </si>
  <si>
    <t>Muy cierto</t>
  </si>
  <si>
    <t>punt</t>
  </si>
  <si>
    <t>items criticos</t>
  </si>
  <si>
    <t>Mis amigos/as están a mis disposición si los/as necesito</t>
  </si>
  <si>
    <t>Tengo luchas internas que me causan problemas</t>
  </si>
  <si>
    <t>Mis condiciones de salud han restringido mis actividades</t>
  </si>
  <si>
    <t>Estoy tan tenso/a en ciertas situaciones que tengo gran dificultad en manejarlo</t>
  </si>
  <si>
    <t>Tengo que hacer algunas cosas de cierta manera, si no me pongo nervioso/a</t>
  </si>
  <si>
    <t>Casi todo el tiempo estoy triste sin ninguna razón</t>
  </si>
  <si>
    <t>A menudo pienso y hablo tan rápido que la otra gente no puede seguirme</t>
  </si>
  <si>
    <t>Se puede confiar en casi toda las personas que conozco</t>
  </si>
  <si>
    <t>A veces no me acuerdo quién soy</t>
  </si>
  <si>
    <t>Tengo algunas ideas que otros piensan que son raras</t>
  </si>
  <si>
    <t>Normalmente me porto/portaba bien en la escuela</t>
  </si>
  <si>
    <t>Por años he ido a muchos médicos</t>
  </si>
  <si>
    <t>Soy una persona muy sociable</t>
  </si>
  <si>
    <t>Puedo cambiar de humor muy de repente</t>
  </si>
  <si>
    <t>A veces me siento culpable por lo mucho que bebo (alcohol)</t>
  </si>
  <si>
    <t>Soy una persona que se enfrenta a la vida</t>
  </si>
  <si>
    <t>Mi actitud acerca de mí mismo/a cambia mucho</t>
  </si>
  <si>
    <t>Las personas se sorprenderían si le gritara a alguien</t>
  </si>
  <si>
    <t>Mis relaciones han sido atormentadas</t>
  </si>
  <si>
    <t>A veces quisiera estar muerto/a</t>
  </si>
  <si>
    <t>Las personas tiene miedo de mi humor</t>
  </si>
  <si>
    <t>A veces uso drogas para sentirme mejor</t>
  </si>
  <si>
    <t>He probado casi todo tipo de drogas</t>
  </si>
  <si>
    <t>A veces dejo que me molesten mucho cosas de poca importancia</t>
  </si>
  <si>
    <t>A menudo tengo problemas concentrándome porque estoy nervioso</t>
  </si>
  <si>
    <t>A menudo tengo miedo de meter la pata y decir algo malo</t>
  </si>
  <si>
    <t>Creo que he quedado mal con todos</t>
  </si>
  <si>
    <t>Tengo muchas ideas brillantes</t>
  </si>
  <si>
    <t>Algunas personas se salen de su camino para molestarme</t>
  </si>
  <si>
    <t>Parece que no me relaciono muy bien con las personas</t>
  </si>
  <si>
    <t>He pedido prestado dinero sabiendo que no iba a pagarlo</t>
  </si>
  <si>
    <t>Casi todo el tiempo me siento bien</t>
  </si>
  <si>
    <t>Con frecuencia me siento con miedo</t>
  </si>
  <si>
    <t>Sigo reviviendo algo terrible que me pasó</t>
  </si>
  <si>
    <t>Casi todo el tiempo no me siento bien</t>
  </si>
  <si>
    <t>Puedo ser muy exigente cuando quiero que las cosas se hagan rápido</t>
  </si>
  <si>
    <t>Por lo común la gente me trata justamente</t>
  </si>
  <si>
    <t>Mi modo de pensar se ha puesto confuso</t>
  </si>
  <si>
    <t>Me fascina hacer cosas peligrosas</t>
  </si>
  <si>
    <t>Me encantan las películas de humor negro</t>
  </si>
  <si>
    <t>Me gusta estar junto con mi familia</t>
  </si>
  <si>
    <t>Necesito hacer algunos cambios importantes en mi vida</t>
  </si>
  <si>
    <t>He tenido enfermedades que los médicos no podían explicar</t>
  </si>
  <si>
    <t>No puedo hacer algunas cosas bien debido al nerviosismo</t>
  </si>
  <si>
    <t>Tengo impulsos fuertes y lucho para controlarlos</t>
  </si>
  <si>
    <t>Se me ha olvidado lo que es estar contento/a</t>
  </si>
  <si>
    <t>Me echo tantas responsabilidades encima que no puedo con ellas</t>
  </si>
  <si>
    <t>Tengo que estar en alerta a la posibilidad de que las personas me sean infieles</t>
  </si>
  <si>
    <t>Tengo visiones en las que me veo forzado/a a cometer delitos</t>
  </si>
  <si>
    <t>A veces, otras personas me ponen ideas en la cabeza</t>
  </si>
  <si>
    <t>A propósito he dañado la propiedad de otra persona</t>
  </si>
  <si>
    <t>Mis problemas de salud son muy complicados</t>
  </si>
  <si>
    <t>Me resulta fácil encontrar nuevos amigos</t>
  </si>
  <si>
    <t>Mis estados de ánimo se vuelven muy intensos o fuertes</t>
  </si>
  <si>
    <t>Tengo problemas controlando la bebida alcohólica</t>
  </si>
  <si>
    <t>Soy un/a líder de nacimiento</t>
  </si>
  <si>
    <t>Algunas veces me siento terriblemente vacío/a por dentro</t>
  </si>
  <si>
    <t>Les digo todo lo que pienso a las personas cuando lo merecen</t>
  </si>
  <si>
    <t>Quiero que ciertas personas sepan cuánto me han lastimado</t>
  </si>
  <si>
    <t>He pensado en las formas en que puedo matarme</t>
  </si>
  <si>
    <t>Algunas veces me da rabia y me descontrolo completamente</t>
  </si>
  <si>
    <t>Las personas me han dicho que tengo problemas con las drogas</t>
  </si>
  <si>
    <t>Nunca uso drogas para ayudarme a desenvolverme en la vida</t>
  </si>
  <si>
    <t>Algunas veces evito verme con alguien que no me gusta nada</t>
  </si>
  <si>
    <t>Con frecuencia me es difícil divertirme porque me preocupo de las cosas</t>
  </si>
  <si>
    <t>Tengo temores exagerados</t>
  </si>
  <si>
    <t>Algunas veces siento que no valgo nada</t>
  </si>
  <si>
    <t>Tengo algunos talentos especiales que pocos otros tienen</t>
  </si>
  <si>
    <t>Algunas personas hacen cosas para hacerme quedar mal</t>
  </si>
  <si>
    <t>No tengo mucho que decirle a nadie</t>
  </si>
  <si>
    <t>Me aprovecho de los demás si me dan la oportunidad</t>
  </si>
  <si>
    <t>Sufro de mucho dolor</t>
  </si>
  <si>
    <t>Me preocupo tanto que a veces siento que voy a desmayarme</t>
  </si>
  <si>
    <t>Pensamientos acerca de mi pasado, con frecuencia me molestan cuando estoy pensando en otra cosa</t>
  </si>
  <si>
    <t>No tengo problemas para dormir</t>
  </si>
  <si>
    <t>Me irrita mucho cuando la gente trata de impedir que alcance mis objetivos</t>
  </si>
  <si>
    <t>Parece que tengo tanta suerte en la vida como los demás</t>
  </si>
  <si>
    <t>Mis ideas me confunden algunas veces</t>
  </si>
  <si>
    <t>Hago muchas cosas alborotadas por el simple placer de hacerlo</t>
  </si>
  <si>
    <t>Algunas veces recibo anuncios en el correo o e-mail que en verdad no quiero</t>
  </si>
  <si>
    <t>Si tengo problemas, tengo con quién hablar</t>
  </si>
  <si>
    <t>Tengo que cambiar algunas de mis cosas, aunque me duelan</t>
  </si>
  <si>
    <t>No puedo explicarme por qué he tenido falta de sentido en partes de mi cuerpo</t>
  </si>
  <si>
    <t>A veces tengo miedo sin ninguna razón</t>
  </si>
  <si>
    <t>Me molesta cuando las cosas están fuera de su lugar</t>
  </si>
  <si>
    <t>Todo parece requerir un esfuerzo grande</t>
  </si>
  <si>
    <t>Recientemente he tenido mucha mas energía de lo común</t>
  </si>
  <si>
    <t>La mayoría de la gente tiene buenas intenciones</t>
  </si>
  <si>
    <t>Desde el día en que nací estaba destinado/a a ser desdichado/a</t>
  </si>
  <si>
    <t>A veces parece que mis pensamientos se anuncian para que los otros puedan oírlos</t>
  </si>
  <si>
    <t>He hecho algunas cosas que no eran del todo legales</t>
  </si>
  <si>
    <t>Es una lucha para mí hacer las cosas con los problemas médicos que tengo</t>
  </si>
  <si>
    <t>Me gusta conocer gente nueva</t>
  </si>
  <si>
    <t>Mi forma de ser es muy estable</t>
  </si>
  <si>
    <t>Ha habido momentos en que he tenido que limitarme en la bebida</t>
  </si>
  <si>
    <t>Yo sería bueno/a en un trabajo donde le dijera qué hacer a los demás</t>
  </si>
  <si>
    <t>Me preocupa mucho que otras personas me abandonen</t>
  </si>
  <si>
    <t>Cuando me enojo con los otras personas desconocidas en la calle, se los hago saber</t>
  </si>
  <si>
    <t>Algunas personas que antes eran buenas amistades, han quedado mal conmigo</t>
  </si>
  <si>
    <t>He planeado cómo matarme</t>
  </si>
  <si>
    <t>A veces soy muy violento/a</t>
  </si>
  <si>
    <t>El uso de drogas me ha causado problemas de dinero</t>
  </si>
  <si>
    <t>Nunca he tenido problemas en el trabajo por las drogas</t>
  </si>
  <si>
    <t>A veces me quejo demasiado</t>
  </si>
  <si>
    <t>Con frecuencia estoy tan preocupado/a y nervioso/a que apenas puedo aguantarlo</t>
  </si>
  <si>
    <t>Me pongo muy nervioso/a cuando tengo que hacer algo delante de los demás</t>
  </si>
  <si>
    <t>No tengo ganas de hacer más esfuerzos</t>
  </si>
  <si>
    <t>Mis planes me harán famoso/a algún día</t>
  </si>
  <si>
    <t>Me son fieles las personas a mi alrededor</t>
  </si>
  <si>
    <t>Soy solitario/a</t>
  </si>
  <si>
    <t>Estoy dispuesto/a a hacer casi todo si considero que vale la pena</t>
  </si>
  <si>
    <t>Estoy bien de salud</t>
  </si>
  <si>
    <t>Algunas veces me siento mareado/a cuando he estado bajo mucha presión</t>
  </si>
  <si>
    <t>Hace mucho tiempo que me molestan los recuerdos de una mala experiencia</t>
  </si>
  <si>
    <t>Es raro que tenga problemas de sueño</t>
  </si>
  <si>
    <t>Algunas veces me enojo porque los demás no entienden mis planes</t>
  </si>
  <si>
    <t>He dado bastante pero no he recibido mucho a cambio</t>
  </si>
  <si>
    <t>Algunas veces tengo problemas distinguiendo entre ideas diferentes</t>
  </si>
  <si>
    <t>Mi comportamiento a veces es alborotado</t>
  </si>
  <si>
    <t>Me gustan los deportes poco comunes</t>
  </si>
  <si>
    <t>Paso casi todo el tiempo solo/a</t>
  </si>
  <si>
    <t>Necesito ayuda para enfrentarme con problemas importantes</t>
  </si>
  <si>
    <t>He tenido episodios de visión doble o de visión borrosa</t>
  </si>
  <si>
    <t>No soy el tipo de persona que se asusta fácilmente</t>
  </si>
  <si>
    <t>Puedo relajarme aun cuando mi casa esté desordenada</t>
  </si>
  <si>
    <t>Nada parece darme mucho placer</t>
  </si>
  <si>
    <t>A veces mis ideas se mueven rápidamente</t>
  </si>
  <si>
    <t>Normalmente supongo que la gente dice la verdad</t>
  </si>
  <si>
    <t>Creo que tengo tres o cuatro personalidades completamente diferentes dentro de mí</t>
  </si>
  <si>
    <t>Los demás pueden leer mis pensamientos</t>
  </si>
  <si>
    <t>Decía muchas mentiras para salir de apuros</t>
  </si>
  <si>
    <t>Mis problemas médicos siempre parecen difíciles de solucionar</t>
  </si>
  <si>
    <t>Soy una persona calurosa</t>
  </si>
  <si>
    <t>No controlo muy bien mi humor</t>
  </si>
  <si>
    <t>La bebida parece causarme problemas en mis relaciones con los demás</t>
  </si>
  <si>
    <t>Me es difícil defender mis intereses</t>
  </si>
  <si>
    <t>Con frecuencia me pregunto lo que debo hacer con mi vida</t>
  </si>
  <si>
    <t>No tengo miedo de gritarle a alguien para que me entienda</t>
  </si>
  <si>
    <t>Es raro que me sienta solo/a</t>
  </si>
  <si>
    <t>Recientemente he estado pensando en el suicidio</t>
  </si>
  <si>
    <t>Algunas veces rompo cosas cuando estoy enojado/a</t>
  </si>
  <si>
    <t>Nunca uso drogas ilegales</t>
  </si>
  <si>
    <t>A veces hago las cosas tan impulsivamente que me meto en líos</t>
  </si>
  <si>
    <t>A veces soy demasiado impaciente</t>
  </si>
  <si>
    <t>Mis amigos/as dicen que me preocupo mucho</t>
  </si>
  <si>
    <t>No me meten miedo con facilidad</t>
  </si>
  <si>
    <t xml:space="preserve">Parece que no puedo concentrarme muy bien </t>
  </si>
  <si>
    <t>He hecho algunas cosas extraordinarias</t>
  </si>
  <si>
    <t>Alguna gente trata de evitar que yo progrese</t>
  </si>
  <si>
    <t>No tengo relaciones cercanas con nadie</t>
  </si>
  <si>
    <t>Hablando puedo salirme de cualquier apuro</t>
  </si>
  <si>
    <t>Casi nunca me quejo de cómo me siento físicamente</t>
  </si>
  <si>
    <t>A menudo siento el corazón latiéndome fuerte</t>
  </si>
  <si>
    <t>No parece que pueda olvidarme de algo del pasado</t>
  </si>
  <si>
    <t xml:space="preserve">Estoy moviéndome mas lento que de lo normal </t>
  </si>
  <si>
    <t>Tengo grandes planes y me irrita que la gente trate de meterse en ellos</t>
  </si>
  <si>
    <t>La gente no aprecia lo que he hecho por ellos</t>
  </si>
  <si>
    <t>Algunas veces parece que alguien está bloqueando mis pensamientos</t>
  </si>
  <si>
    <t>Si me canso de un lugar, simplemente recojo mis cosas y me voy</t>
  </si>
  <si>
    <t>La mayoría de la gente prefiere ganar o perder</t>
  </si>
  <si>
    <t>La mayoría de mis amistades me apoyan</t>
  </si>
  <si>
    <t>Me da curiosidad saber por qué me porto como me porto</t>
  </si>
  <si>
    <t>Ha habido momentos en que la vista se me ha puesto mala y después ha mejorado otra vez</t>
  </si>
  <si>
    <t>Soy una persona muy calmada y relajada</t>
  </si>
  <si>
    <t>La gente dice que soy perfeccionista</t>
  </si>
  <si>
    <t>He perdido interés en las cosas que antes me gustaban</t>
  </si>
  <si>
    <t>Mis amigos/as no pueden alcanzarme en las actividades sociales</t>
  </si>
  <si>
    <t>La gente generalmente esconde sus motivos verdaderos</t>
  </si>
  <si>
    <t>La gente no entiende cuánto sufro</t>
  </si>
  <si>
    <t>He oído voces que nadie mas podía oír</t>
  </si>
  <si>
    <t>Me gusta saber hasta qué punto puedo salirme con la mía</t>
  </si>
  <si>
    <t>Solamente he tenido los problemas  de salud que la mayoría de la gente tiene</t>
  </si>
  <si>
    <t>Tardo un poco en acercarme a la gente</t>
  </si>
  <si>
    <t>Siempre he sido una persona bastante feliz</t>
  </si>
  <si>
    <t>La bebida me ayuda a compartir situaciones sociales</t>
  </si>
  <si>
    <t>Me siento mejor en situaciones en las que soy líder</t>
  </si>
  <si>
    <t>No puedo aguantar bien la separación de aquellos que están cerca de mí</t>
  </si>
  <si>
    <t>Si puedo siempre evito discusiones</t>
  </si>
  <si>
    <t>He cometido verdaderos errores con la gente que escojo como amigos</t>
  </si>
  <si>
    <t>He pensado en el suicidio por mucho tiempo</t>
  </si>
  <si>
    <t>He amenazado con hacerle daño a la gente</t>
  </si>
  <si>
    <t>He usado recetas médicas para comprar medicamentos que me pongan de buen humor</t>
  </si>
  <si>
    <t>Cuando estoy disgustado/a normalmente hago algo para hacerme daño</t>
  </si>
  <si>
    <t xml:space="preserve">No acepto nada bien el que me critiquen </t>
  </si>
  <si>
    <t xml:space="preserve">No me preocupo por las cosas más que la mayoría de las otras personas </t>
  </si>
  <si>
    <t>No me molesta manejar en autopistas llenas de vehículos</t>
  </si>
  <si>
    <t>No importa lo que yo haga, nada sirve</t>
  </si>
  <si>
    <t>Creo que sé la solución de algunos problemas muy importantes</t>
  </si>
  <si>
    <t>Hay gente que quiere hacerme daño</t>
  </si>
  <si>
    <t>Disfruto de la compañía de otras personas</t>
  </si>
  <si>
    <t>No me gusta estar atado/a a otra persona</t>
  </si>
  <si>
    <t>Tengo problemas en la espalda</t>
  </si>
  <si>
    <t>Es fácil para mí relajarme</t>
  </si>
  <si>
    <t>He tenido algunas experiencias terribles que me hacen sentir culpable</t>
  </si>
  <si>
    <t>A menudo me despierto temprano por la mañana y no puedo dormirme otra vez</t>
  </si>
  <si>
    <t>Me molesta cuando la gente es demasiado lenta para entender mis ideas</t>
  </si>
  <si>
    <t>Normalmente me han reconocido todo lo que he hecho</t>
  </si>
  <si>
    <t>Mis pensamientos tienden a cambiar rápidamente de una cosa a la otra</t>
  </si>
  <si>
    <t>La idea de “echar raíces” nunca me ha atraído</t>
  </si>
  <si>
    <t>Mis pasatiempos favoritos serían el tiro con arco y el coleccionar estampillas</t>
  </si>
  <si>
    <t>Las personas que conozco me tiene aprecio</t>
  </si>
  <si>
    <t>Me siento cómodo/a con mi persona tal como soy</t>
  </si>
  <si>
    <t>He tenido episodios en que he perdido la sensibilidad en las manos</t>
  </si>
  <si>
    <t>A menudo siento que algo terrible está a punto de pasar.</t>
  </si>
  <si>
    <t>Normalmente estoy consciente de objetos que tienen muchos gérmenes</t>
  </si>
  <si>
    <t>No tengo ningún interés en la vida</t>
  </si>
  <si>
    <t>Siento que tengo que mantenerme activo/a y no descansar</t>
  </si>
  <si>
    <t xml:space="preserve">La gente piensa que soy muy desconfiado/a </t>
  </si>
  <si>
    <t xml:space="preserve">De vez en cuando pierdo completamente la memoria </t>
  </si>
  <si>
    <t>Hay gente que trata de controlar mis pensamientos</t>
  </si>
  <si>
    <t>Nunca me expulsaron o me suspendieron de la escuela</t>
  </si>
  <si>
    <t>He tenido algunas enfermedades fuera de lo común</t>
  </si>
  <si>
    <t>A la gente le lleva tiempo conocerme</t>
  </si>
  <si>
    <t>Ha habido momentos en que he estado tan enfadado/a que no podía expresar toda mi ira</t>
  </si>
  <si>
    <t>Algunas personas a mi alrededor piensan que tomo demasiado alcohol</t>
  </si>
  <si>
    <t>Prefiero dejar que otros tomen las decisiones</t>
  </si>
  <si>
    <t>No me aburro fácilmente</t>
  </si>
  <si>
    <t>No me gusta levantar la voz</t>
  </si>
  <si>
    <t xml:space="preserve">Cuando alguien intenta hacerse mi amigo/a lo consigue fácilmente </t>
  </si>
  <si>
    <t>La muerte sería un alivio</t>
  </si>
  <si>
    <t>De adulto/a nunca he empezado una pelea física</t>
  </si>
  <si>
    <t xml:space="preserve">No puedo controlar el uso de las drogas </t>
  </si>
  <si>
    <t>Soy demasiado impulsivo/a y eso me trae problemas</t>
  </si>
  <si>
    <t>A veces dejo las cosas para última hora</t>
  </si>
  <si>
    <t>No me preocupo por las cosas que no puedo controlar</t>
  </si>
  <si>
    <t>No tengo miedo a las alturas</t>
  </si>
  <si>
    <t>Creo que me pasarán cosas buenas en el futuro</t>
  </si>
  <si>
    <t>Creo que sería un/a bueno/a humorista</t>
  </si>
  <si>
    <t>La gente casi nunca me trata mal a propósito</t>
  </si>
  <si>
    <t>Si puedo me gusta estar junto con otras personas</t>
  </si>
  <si>
    <t>No me gusta estar en una relación amorosa por mucho tiempo</t>
  </si>
  <si>
    <t>Tengo el estómago débil</t>
  </si>
  <si>
    <t>Cuando estoy bajo mucha presión, algunas veces tengo problemas con la respiración</t>
  </si>
  <si>
    <t>Sigo teniendo pesadillas acerca de mi pasado</t>
  </si>
  <si>
    <t>Tengo buen apetito</t>
  </si>
  <si>
    <t>No tengo paciencia con la gente que trata de detenerme en mi progreso</t>
  </si>
  <si>
    <t xml:space="preserve">Las personas con éxito generalmente se ha ganado el éxito </t>
  </si>
  <si>
    <t>Algunas veces me pregunto si me están robando los pensamientos</t>
  </si>
  <si>
    <t>Me gusta manejar rápido</t>
  </si>
  <si>
    <t>No me gusta comprar cosas que están a sobreprecio</t>
  </si>
  <si>
    <t>En mi familia discutimos más de lo que hablamos</t>
  </si>
  <si>
    <t>Muchos de mis problemas son de mi propia causa</t>
  </si>
  <si>
    <t>Ha habido veces en que las piernas las tenía tan débiles que no podía caminar</t>
  </si>
  <si>
    <t>Casi nunca me siento ansioso/a o tenso/a</t>
  </si>
  <si>
    <t>Las personas me ven como alguien que pone mucha atención en los pequeños detalles</t>
  </si>
  <si>
    <t>Últimamente eh estado contento/a casi todo el tiempo</t>
  </si>
  <si>
    <t>Recientemente he necesitado menos sueño de lo normal</t>
  </si>
  <si>
    <t>Las cosas casi nunca son como parecen por afuera</t>
  </si>
  <si>
    <t>Algunas veces lo veo todo en blanco y negro</t>
  </si>
  <si>
    <t>Tengo un sexto sentido que me dice lo que va a pasar</t>
  </si>
  <si>
    <t>Nunca he tenido problemas con la justicia</t>
  </si>
  <si>
    <t>Para mi edad, tengo bastante buena salud</t>
  </si>
  <si>
    <t>Trato de incluir a la gente que parece estar aislada</t>
  </si>
  <si>
    <t>Algunas veces lo primero que hago por la mañana es tomarme una bebida alcohólica</t>
  </si>
  <si>
    <t>La bebida me ha causado problemas en casa</t>
  </si>
  <si>
    <t>Digo lo que tengo en la mente</t>
  </si>
  <si>
    <t>Normalmente hago lo que otras personas me dicen</t>
  </si>
  <si>
    <t>Tengo mal genio</t>
  </si>
  <si>
    <t>Aguanto mucho antes de enfadarme</t>
  </si>
  <si>
    <t>He pensado lo que diría en una nota suicida</t>
  </si>
  <si>
    <t>No se me ocurre nada para seguir viviendo</t>
  </si>
  <si>
    <t>He tenido problemas de salud por usar drogas</t>
  </si>
  <si>
    <t>Gasto dinero demasiado fácilmente</t>
  </si>
  <si>
    <t>Algunas veces hago promesas que no puedo cumplir</t>
  </si>
  <si>
    <t>Normalmente me preocupo de las cosas más de lo que debo</t>
  </si>
  <si>
    <t>No subo a aviones</t>
  </si>
  <si>
    <t>Puedo contribuir algo de valor</t>
  </si>
  <si>
    <t>Recientemente me siento tan confiado/a de mi mismo/a que creo que puedo realizar cualquier cosa.</t>
  </si>
  <si>
    <t>La gente me la tiene jurada</t>
  </si>
  <si>
    <t xml:space="preserve">Entablo amistad fácilmente </t>
  </si>
  <si>
    <t>Me preocupo primero de mí mismo/a, que los otros se cuiden a sí mismos.</t>
  </si>
  <si>
    <t>Me dan más dolores de cabeza que a la mayoría de las personas</t>
  </si>
  <si>
    <t>Me transpiran las manos a menudo</t>
  </si>
  <si>
    <t>Desde que tuve una mala experiencia no me interesan más las cosas que antes disfrutaba</t>
  </si>
  <si>
    <t>Con frecuencia me despierto a mitad de la noche</t>
  </si>
  <si>
    <t>A veces estoy muy resentido/a y fácil de disgustar</t>
  </si>
  <si>
    <t>No soy el tipo de persona que guarda resentimientos</t>
  </si>
  <si>
    <t>Las ideas de pronto se me van de la cabeza</t>
  </si>
  <si>
    <t>No soy una persona que evita provocaciones arriesgadas</t>
  </si>
  <si>
    <t>La mayoría de las personas anticipan con agrado la visita al dentista</t>
  </si>
  <si>
    <t>Le dedico poco tiempo a mi familia</t>
  </si>
  <si>
    <t>Puedo resolver mis problemas por mí mismo/a</t>
  </si>
  <si>
    <t>A veces se me han paralizado partes del cuerpo</t>
  </si>
  <si>
    <t>Me asusto fácilmente</t>
  </si>
  <si>
    <t>Me mantengo bajo un control absoluto</t>
  </si>
  <si>
    <t>Casi siempre soy una persona feliz y positiva</t>
  </si>
  <si>
    <t>Casi nunca compro cosas por impulso</t>
  </si>
  <si>
    <t>La gente tiene que ganarse mi confianza</t>
  </si>
  <si>
    <t>No tengo ningún buen recuerdo de mi niñez</t>
  </si>
  <si>
    <t>No creo que haya gente pueda leer la mente</t>
  </si>
  <si>
    <t>Nunca me he llevado o apropiado de cosas que no fueran mías</t>
  </si>
  <si>
    <t>Me gusta hablar con la gente de sus problemas médicos</t>
  </si>
  <si>
    <t>Soy una persona afectuosa</t>
  </si>
  <si>
    <t>Nunca manejo o manejaría en estado de ebriedad</t>
  </si>
  <si>
    <t>Casi nunca tomo alcohol</t>
  </si>
  <si>
    <t>La gente escucha mis opiniones</t>
  </si>
  <si>
    <t>Si recibo mala atención en un comercio, se lo digo al gerente o jefe</t>
  </si>
  <si>
    <t>Mi carácter nunca me mete en problemas</t>
  </si>
  <si>
    <t>La ira nunca se me va de las manos</t>
  </si>
  <si>
    <t>He pensado en cómo los demás reaccionarían si me matara</t>
  </si>
  <si>
    <t>He tenido muchos incentivos para vivir</t>
  </si>
  <si>
    <t>Mis mejores amigos/as son aquellos con los que uso drogas</t>
  </si>
  <si>
    <t>Soy una persona desenfrenada</t>
  </si>
  <si>
    <t>Ha habido momentos en que podría haber sido más considerado/a de lo que fui</t>
  </si>
  <si>
    <t>Algunas veces me pongo tan nervioso/a que temo que voy a morir</t>
  </si>
  <si>
    <t>No me importa viajar en micro o por avión</t>
  </si>
  <si>
    <t>Tengo mucho éxito en lo que hago</t>
  </si>
  <si>
    <t>Nunca podría imaginarme ser famoso/a</t>
  </si>
  <si>
    <t>Soy víctima de una conspiración</t>
  </si>
  <si>
    <t>Me mantengo en contacto con mis amigos/as</t>
  </si>
  <si>
    <t>Cuando hago una promesa, en verdad no necesito cumplirla</t>
  </si>
  <si>
    <t>Con frecuencia tengo diarrea</t>
  </si>
  <si>
    <t>Nunca me tiemblan las manos</t>
  </si>
  <si>
    <t>Evito ciertas cosas que me traen malos recuerdos</t>
  </si>
  <si>
    <t>Tengo poco interés en el sexo</t>
  </si>
  <si>
    <t xml:space="preserve">Tengo poca paciencia con aquellos que no están de acuerdo con mis planes </t>
  </si>
  <si>
    <t>El ser servicial con los demás resulta de provecho al final</t>
  </si>
  <si>
    <t>Ahora puedo concentrarme tan bien como antes</t>
  </si>
  <si>
    <t>Nunca me arriesgo si puedo evitarlo</t>
  </si>
  <si>
    <t>En mi tiempo libre podría leer, mirar televisión o simplemente relajarme</t>
  </si>
  <si>
    <t>Tengo muchos problemas económicos</t>
  </si>
  <si>
    <t>Mi vida no se puede anticipar</t>
  </si>
  <si>
    <t>Ha habido muchos cambios en mi vida recientemente</t>
  </si>
  <si>
    <t>No hay mucha estabilidad en casa</t>
  </si>
  <si>
    <t>Las cosas no van bien dentro de mi familia</t>
  </si>
  <si>
    <t>Estoy contento con mi situación laboral</t>
  </si>
  <si>
    <t>Me preocupa el poder tener suficiente dinero para vivir</t>
  </si>
  <si>
    <t>Mi relación con mi esposa/o o compañera/o o amigo/a más íntimo/a no va bien</t>
  </si>
  <si>
    <t>Tengo severos problemas psicológicos que empezaron de repente</t>
  </si>
  <si>
    <t>Soy el tipo de persona que siente simpatía por los demás</t>
  </si>
  <si>
    <t>Las relaciones amorosas son importantes para mí</t>
  </si>
  <si>
    <t>Soy muy impaciente con la gente</t>
  </si>
  <si>
    <t>Tengo más amigos/as que la mayoría de la gente que conozco</t>
  </si>
  <si>
    <t>La bebida nunca me ha metido en problemas</t>
  </si>
  <si>
    <t>La bebida me ha causado problemas en el trabajo</t>
  </si>
  <si>
    <t>No me gusta decirle a las personas si estoy en desacuerdo con ellas</t>
  </si>
  <si>
    <t>Soy una persona muy independiente</t>
  </si>
  <si>
    <t>Cuando me enfado, me cuesta mucho calmarme</t>
  </si>
  <si>
    <t>La gente cree que soy agresivo/a</t>
  </si>
  <si>
    <t>Estoy pensando en suicidarme</t>
  </si>
  <si>
    <t>Las cosas nunca han estado tan mal como para pensar en  suicidarme</t>
  </si>
  <si>
    <t>El que yo use drogas nunca me ha causado problemas con mi familia o mis amigos/as</t>
  </si>
  <si>
    <t>Tengo cuidado al gastar dinero</t>
  </si>
  <si>
    <t xml:space="preserve">Es raro cuando me pongo de mal humor </t>
  </si>
  <si>
    <t>Punt. Bruto</t>
  </si>
  <si>
    <t>Punt. T</t>
  </si>
  <si>
    <t>ESCALAS DE VALIDEZ</t>
  </si>
  <si>
    <t>INCONSISTENCIA</t>
  </si>
  <si>
    <t>INFRECUENCIA</t>
  </si>
  <si>
    <t>INMPRESIÓN NEGATIVA</t>
  </si>
  <si>
    <t>IMPRESIÓN POSITIVA</t>
  </si>
  <si>
    <t>ESCALAS CLÍNICAS</t>
  </si>
  <si>
    <t>QUEJA SOMÁTICA</t>
  </si>
  <si>
    <t>ANSIEDAD</t>
  </si>
  <si>
    <t>TRASTORNOS DE ANSIEDAD RELACIONADOS</t>
  </si>
  <si>
    <t>DEPRESIÓN</t>
  </si>
  <si>
    <t>MANÍA</t>
  </si>
  <si>
    <t>PARANOIA</t>
  </si>
  <si>
    <t>ESQUIZOFRENIA</t>
  </si>
  <si>
    <t>CARACTERÍSTICAS BORDERLINE</t>
  </si>
  <si>
    <t>CARACTERÍSICAS ANTISOCIALES</t>
  </si>
  <si>
    <t>PROBLEMAS CON EL ALCOHOL</t>
  </si>
  <si>
    <t>PROBLEMAS CON LAS DROGAS</t>
  </si>
  <si>
    <t>AGRESIVIDAD</t>
  </si>
  <si>
    <t>IDEACIÓN SUICIDA</t>
  </si>
  <si>
    <t>ESTRÉS</t>
  </si>
  <si>
    <t>FALTA DE APOYO</t>
  </si>
  <si>
    <t>RECHAZO DEL TRATAMIENTO</t>
  </si>
  <si>
    <t>DOMINANCIA</t>
  </si>
  <si>
    <t>CALIDEZ</t>
  </si>
  <si>
    <t>SUBESCALAS</t>
  </si>
  <si>
    <t>Conversión</t>
  </si>
  <si>
    <t>Somatización</t>
  </si>
  <si>
    <t>Preocupación por la Salud</t>
  </si>
  <si>
    <t>Cognitiva</t>
  </si>
  <si>
    <t>Afectiva</t>
  </si>
  <si>
    <t>Fisiológica</t>
  </si>
  <si>
    <t>Obsesivo-Compulsivo</t>
  </si>
  <si>
    <t>Fobias</t>
  </si>
  <si>
    <t>Estrés Traumático</t>
  </si>
  <si>
    <t>Somática</t>
  </si>
  <si>
    <t>Nivel de Actividad</t>
  </si>
  <si>
    <t>Grandiosidad</t>
  </si>
  <si>
    <t>Irritabilidad</t>
  </si>
  <si>
    <t>Hiper-Vigilancia</t>
  </si>
  <si>
    <t>Persecución</t>
  </si>
  <si>
    <t>Resentimiento</t>
  </si>
  <si>
    <t>Experiencias Psicóticas</t>
  </si>
  <si>
    <t>Desapego Social</t>
  </si>
  <si>
    <t>Trastorno del Pensamiento</t>
  </si>
  <si>
    <t>Inestabilidad Afectiva</t>
  </si>
  <si>
    <t>Problemas de Identidad</t>
  </si>
  <si>
    <t>Relaciones Negativas</t>
  </si>
  <si>
    <t>Daño a sí mismo</t>
  </si>
  <si>
    <t>CARACTERÍSTICAS ANTISOCIALES</t>
  </si>
  <si>
    <t>Conducta Antisocial</t>
  </si>
  <si>
    <t>Egocentrismo</t>
  </si>
  <si>
    <t>Búsqueda de Excitación</t>
  </si>
  <si>
    <t>Actitud Agresiva</t>
  </si>
  <si>
    <t>Agresión Verbal</t>
  </si>
  <si>
    <t>Agresión Física</t>
  </si>
  <si>
    <t>ITEMS CRITICOS</t>
  </si>
  <si>
    <t>ICN</t>
  </si>
  <si>
    <t>NON (Falta de Apoyo)</t>
  </si>
  <si>
    <t>ANX</t>
  </si>
  <si>
    <t>RXR (Rechazo del Tratamiento)</t>
  </si>
  <si>
    <t>SOM</t>
  </si>
  <si>
    <t>SOM-C (Conversion)</t>
  </si>
  <si>
    <t>ARD</t>
  </si>
  <si>
    <t>ANX-A (Ansiedad Afectiva)</t>
  </si>
  <si>
    <t>DEP</t>
  </si>
  <si>
    <t>ARD-O (Trastorno Obsesivo-Compulsivo)</t>
  </si>
  <si>
    <t>MAN</t>
  </si>
  <si>
    <t>DEP-A (Depresion Afectiva)</t>
  </si>
  <si>
    <t>PAR</t>
  </si>
  <si>
    <t>MAN-A (Nivel de Actividad Maniaca)</t>
  </si>
  <si>
    <t>SCZ</t>
  </si>
  <si>
    <t>PAR-H (Hipervigilancia Paranoide)</t>
  </si>
  <si>
    <t>ANT</t>
  </si>
  <si>
    <t>NIM (Impresion Negativa)</t>
  </si>
  <si>
    <t>SCZ-P Experiencias Psicoticas)</t>
  </si>
  <si>
    <t>BOR</t>
  </si>
  <si>
    <t>ANT-A (Conducta Antisocial)</t>
  </si>
  <si>
    <t>AGG</t>
  </si>
  <si>
    <t>SOM-H (Preocupacion por la Salud)</t>
  </si>
  <si>
    <t>WRM (Calidez)</t>
  </si>
  <si>
    <t>BOR-A (Inestabilidad Afectiva)</t>
  </si>
  <si>
    <t>ALC (Problemas con el Alcohol)</t>
  </si>
  <si>
    <t>DOM (Dominancia)</t>
  </si>
  <si>
    <t>BOR-I (Problemas de Identidad)</t>
  </si>
  <si>
    <t>AGG-V (Agresión Verbal)</t>
  </si>
  <si>
    <t>BOR-N (Relaciones Negativas)</t>
  </si>
  <si>
    <t>SUI (Ideación Suicida)</t>
  </si>
  <si>
    <t>AGG-P (Agresión Física)</t>
  </si>
  <si>
    <t>DRG</t>
  </si>
  <si>
    <t>PIM (Impresion Positiva)</t>
  </si>
  <si>
    <t>ANX-C (Ansiedad Cognitiva)</t>
  </si>
  <si>
    <t>ARD-P (Fobias)</t>
  </si>
  <si>
    <t>DEP-C (Depresion Cognitiva)</t>
  </si>
  <si>
    <t>MAN-G (Grandiosidad Maniaca)</t>
  </si>
  <si>
    <t>PAR-P (Persecucion Paranoide)</t>
  </si>
  <si>
    <t>SCZ-S (Desapego Social)</t>
  </si>
  <si>
    <t>ANT-E (Egocentrismo)</t>
  </si>
  <si>
    <t>SOM-S (Somatizacion)</t>
  </si>
  <si>
    <t>ANX-P (Ansiedad Psicologica)</t>
  </si>
  <si>
    <t>ARD-T (Estres Traumatico)</t>
  </si>
  <si>
    <t>DEP-P (Depresion Somatica)</t>
  </si>
  <si>
    <t>MAN-I (Irritabilidad Maniaca)</t>
  </si>
  <si>
    <t>PAR-R (Resentimiento Paranoide)</t>
  </si>
  <si>
    <t>SCZ-T (Trastorno Esquizofrénico de Pensamiento)</t>
  </si>
  <si>
    <t>ANT-S (Búsqueda de Excitación)</t>
  </si>
  <si>
    <t>INF (Infrecuencia)</t>
  </si>
  <si>
    <t>STR (Estrés)</t>
  </si>
  <si>
    <t>AGG-A (Actitud Agresiva)</t>
  </si>
  <si>
    <t>BOR-S (Daño a Sí Mismo)</t>
  </si>
  <si>
    <t>SOM-C</t>
  </si>
  <si>
    <t>SOM-S</t>
  </si>
  <si>
    <t>SOM-H</t>
  </si>
  <si>
    <t>ANX-C</t>
  </si>
  <si>
    <t>ANX-A</t>
  </si>
  <si>
    <t>ANX-P</t>
  </si>
  <si>
    <t>ARD-O</t>
  </si>
  <si>
    <t>ARD-P</t>
  </si>
  <si>
    <t>ARD-T</t>
  </si>
  <si>
    <t>DEP-C</t>
  </si>
  <si>
    <t>DEP-A</t>
  </si>
  <si>
    <t>DEP-P</t>
  </si>
  <si>
    <t>MAN-A</t>
  </si>
  <si>
    <t>MAN-G</t>
  </si>
  <si>
    <t>MAN-I</t>
  </si>
  <si>
    <t>PAR-H</t>
  </si>
  <si>
    <t>PAR-P</t>
  </si>
  <si>
    <t>PAR-R</t>
  </si>
  <si>
    <t>SCZ-P</t>
  </si>
  <si>
    <t>SCZ-S</t>
  </si>
  <si>
    <t>SCZ-T</t>
  </si>
  <si>
    <t>BOR-A</t>
  </si>
  <si>
    <t>BOR-I</t>
  </si>
  <si>
    <t>BOR-N</t>
  </si>
  <si>
    <t>BOR-S</t>
  </si>
  <si>
    <t>ANT-A</t>
  </si>
  <si>
    <t>ANT-E</t>
  </si>
  <si>
    <t>ANT-S</t>
  </si>
  <si>
    <t>AGG-A</t>
  </si>
  <si>
    <t>AGG-V</t>
  </si>
  <si>
    <t>AGG-P</t>
  </si>
  <si>
    <t>INF</t>
  </si>
  <si>
    <t>NIM</t>
  </si>
  <si>
    <t>PIM</t>
  </si>
  <si>
    <t>ALC</t>
  </si>
  <si>
    <t>SUI</t>
  </si>
  <si>
    <t>STR</t>
  </si>
  <si>
    <t>NON</t>
  </si>
  <si>
    <t>RXR</t>
  </si>
  <si>
    <t>DOM</t>
  </si>
  <si>
    <t>WRM</t>
  </si>
  <si>
    <t>INCONSISTENCIA. Consistencia con la que el encuestado contesto a items de similar contenido</t>
  </si>
  <si>
    <t>64 o menos: prueba consistente</t>
  </si>
  <si>
    <t>64 a 72: cierta inconsistencia</t>
  </si>
  <si>
    <t>73 o mas: no atendio apropiadamente  al contenido de items</t>
  </si>
  <si>
    <t>INFRECUENCIA. Frecuencia de respuestas atipicas por responder al azar, a indiferencia, descuido confusion, dificultades de lectura</t>
  </si>
  <si>
    <t>60 o menos: respondio atendiendo al contenido</t>
  </si>
  <si>
    <t>de 60 a 68: respuesta idiosincrasica</t>
  </si>
  <si>
    <t>68 a 74: respuestas al azar o problemas de lectura o confusion</t>
  </si>
  <si>
    <t>75 o mas: no atendio al contenido</t>
  </si>
  <si>
    <t>INMPRESIÓN NEGATIVA. Si muestra una exagerada impresion desfavorable, o presenta sintomas bizarros, extremos e improbables</t>
  </si>
  <si>
    <t>73 o menos: no procuro dar una impresion desfavorable</t>
  </si>
  <si>
    <t>73 a 91: cierta exageracion del problema y la queja. Autoevaluacion negativa</t>
  </si>
  <si>
    <t>92 o mas: intenta retratarse de una manera especialmente negativa</t>
  </si>
  <si>
    <t>96 o mas: invalido</t>
  </si>
  <si>
    <t>IMPRESIÓN POSITIVA. Si muestra una imagen personal favorable o negacion de faltas relativamente menores.</t>
  </si>
  <si>
    <t>57 o menos: no intenta dar una imagen favorable irreal</t>
  </si>
  <si>
    <t>57 a 67: se retrata como libre de las limitaciones comunes</t>
  </si>
  <si>
    <t>68 o mas: se intenta mostrar excepcionalmente libre de las limitaciones comunes (probable invalidez del perfil)</t>
  </si>
  <si>
    <t>QUEJA SOMÁTICA. Preocupacion acerca del funcionamiento fisico y temas de salud</t>
  </si>
  <si>
    <t>59 o menos: pocas preocupaciones fisicas. Optimista, alerta y eficaz</t>
  </si>
  <si>
    <t>60 a 69: alguna preocupacion acerca de la salud</t>
  </si>
  <si>
    <t>70 a 87: preocupaciones significativas de la salud y el cuerpo. Probablemente se vea infeliz, demandante, pesimista</t>
  </si>
  <si>
    <t>88 o mas:gran cantidad de preocupaciones fisicas. Puede presentar trastornos somatomorfos</t>
  </si>
  <si>
    <t>ANSIEDAD. Experiencias de ansiedad, que van desde rumiaciones, sentimientos de aprehension y tension, hasta sintomas fisicos de estres</t>
  </si>
  <si>
    <t>59 o menos: pocos problemas de ansiedad y tension. Calmo optimista y con buen afrontamiento al estres</t>
  </si>
  <si>
    <t>60 a 69: puede estar experimentando cierto estres y esta preocupado, susceptible y emotivo</t>
  </si>
  <si>
    <t>70 o mas: ansiedad y tension significativas. Puede ser visto como timido, dependiente, nervioso</t>
  </si>
  <si>
    <t>91 o mas: deterioro generalizado asociado a la ansiedad. La vida del sujeto es probablemente muy estrecha. Cualquier estresor puede provocar crisis</t>
  </si>
  <si>
    <t>TRASTORNOS DE ANSIEDAD RELACIONADOS. Mide tres diferentes areas de sintomatologia relacionada con trastornos de ansiedad. Se refieren a miedos y fobias, conductas y pensamientos obsesivo-compulsivos y experiencias molestas relaionados con eventos traumaticos.</t>
  </si>
  <si>
    <t>59 o menos: adaptado, calmo, con poco estres, seguro</t>
  </si>
  <si>
    <t>60 a 69: puede tener algunos miedos especificos y poca autoconfianza</t>
  </si>
  <si>
    <t>70 a 90: deterioro producido por miedos acerca de alguna situacion. Inseguro, dudoso de si mismo, e incomodo en situaciones sociales</t>
  </si>
  <si>
    <t>91 o mas: deterioro asociado a ansiedad. Sufre desordenes psicologicos severos, se la pasa mortificandose con rumiaciones, sobre todo de situaciones pasadas, reales o imaginadas. Patrones desadaptativos</t>
  </si>
  <si>
    <t>DEPRESIÓN. Caracterisicas clinicas del sindrome depresivo, incluye pesimismo, expectativas negativas, sentimientos de infelicidad y apatia y signos fisicos tales como poca energia, cambios del sueño y del apetito</t>
  </si>
  <si>
    <t>59 o menos: persona con pocas preocupaciones acerca de la infelicidad o afliccion. Es visto como estable, autoconfiado, activo y relajado</t>
  </si>
  <si>
    <t>60 a 69: puede ser infeliz, pesimista, sin autoconfianza</t>
  </si>
  <si>
    <t>70 a 79: disforia importante. Probablemente este muy abatido y se aleja de actividades sociales que antes disfrutaba. Culposo, inesyale, insatisfecho</t>
  </si>
  <si>
    <t>80 o mas: probable depresion mayor</t>
  </si>
  <si>
    <t>MANÍA (elevado estado de animo, expansividad, grandiosidad, hiperactividad, irritabilidad e impaciencia.</t>
  </si>
  <si>
    <t>54 o menos: pocos rasgos de mania o hipomania</t>
  </si>
  <si>
    <t>55 a 64: puede ser visto como activo, salidor, ambicioso, acon autoconfianza. Puede ser impaciente y hostil, con temple rapido</t>
  </si>
  <si>
    <t>65 a 74: asociado con u incremento en la inquietud, impulsividad y altos niveles de energia. Algunos pueden ser vistos como frios y exaltados.</t>
  </si>
  <si>
    <t>75 o mas: asociado a trastornos como mania, hipomania o ciclotimia. Es posible que asuma mas de lo que puede manejar. Bastante impulsivo y posee poca capacidad de postergar la gratificacion. Su falla de criterio en tales situaciones, lo puede llevar a un deterioro en su funcionalidad. Puede experimentar fuga de ideas y sentimientos de grandiosidad. Tiende a ser problematico y poco reciproco en las interacciones por exceso de narcisismo y hostilidad.</t>
  </si>
  <si>
    <t>PARANOIA. Actitud vigilante que supervisa el ambiente por un posible daño. Tendencia a estar resentido y guardar rencor</t>
  </si>
  <si>
    <t>57 o menos: abierto y tolerante</t>
  </si>
  <si>
    <t>60 a 69: es visto como sensible, escéptico y dispuesto a pelear. Cerca de la puntuación más alta: precavido y prudente en sus relaciones interpersonales</t>
  </si>
  <si>
    <t>70 a 83: tiende a ser públicamente suspicaz y hostil. Suele ser desconfiado en sus relaciones íntimas, probablemente tenga pocos amigos íntimos</t>
  </si>
  <si>
    <t>84 o más: Sujetos típicamente relacionados con la paranoia. Tienden a ser amargos y resentidos y esperan que los demás se aprovechen de ellos. Perturban relaciones íntimas con celos y acusaciones. Ideas de referencia y persecución.</t>
  </si>
  <si>
    <t>ESQUIZOFRENIA. Creencias y percepciones inusuales, pobre competencia social, anhedonia social, perturbaciones e ineficacia en la atención y concentración.</t>
  </si>
  <si>
    <t>59 o menos: manifiesta ser eficaz en sus relaciones sociales y no tiene problemas con la atención y concentración</t>
  </si>
  <si>
    <t>60 a 69: es visto como distante, frío y poco común. En el extremo superior de este rango, puede ser bastante cauteloso y hostil en sus pocas relaciones interpersonales</t>
  </si>
  <si>
    <t>70 a 89: propenso a estar aislado e incomunicado y sentirse incomprendido y alienado por otros. Algunas dificultades en el pensamiento, la concentración y la toma de decisiones. Creencias o percepciones inusuales de naturaleza psicótica</t>
  </si>
  <si>
    <t>90 o más: episodio psicótico activo. Propensos a estar confundidos, apenados y suspicaces y tienen juicio pobre en la prueba de realidad</t>
  </si>
  <si>
    <t>CARACTERÍSTICAS BORDERLINE. Abarcan pobre control de las emociones y el enojo, intensas y frecuentes peleas en las relaciones interpersonales, confusión en temas como identidad y valor propio, impulsividad que frecuentemente termina en conductas autodestructivas.</t>
  </si>
  <si>
    <t>59 o menos: manifiesta ser estable emocionalmente, con relaciones estables.</t>
  </si>
  <si>
    <t>60 a 69: irritable, vulnerable, con cierta incertidumbre acerca de las metas de la vida.En el extremo superior de este rango, irritabilidad aumentada e insatisfacción en las relaciones interpersonales.</t>
  </si>
  <si>
    <t>70 o más: propenso a ser impulsivo y emocionalmente labil. Se siente incomprendido por otros, encontrando dificultad en mantener relaciones íntimas. Irritable y suspicaz, ansioso y necesitado, haciendo ambivalentes sus relaciones</t>
  </si>
  <si>
    <t>92 o más: funciona normalmente como borderline. Presenta comunmente un estado de crisis, que con frecuencia incluye problemas de relación. Se muestra hostil, sintiéndose enojado, traicionado. Sintomáticamente se siente deprimido y ansioso. Impulsivo y autodestructivo, con conductas como: abuso de drogas, intentos suicidas, arranques agresivos.</t>
  </si>
  <si>
    <t>CARACTERÍSICAS ANTISOCIALES. Indicadores de egocentrismo, espíritu de aventura y pobre empatía, dirigidos a conductas y actitudes psicopáticas.</t>
  </si>
  <si>
    <t>59 o menos: empático y cálido en sus relaciones, con un control razonable sobre sus impulsos y conductas.</t>
  </si>
  <si>
    <t>60 a 69: algo impulsivo y arriesgado. Al final de este rango puede haber un aumento del egocentrismo, la desconfianza y l afalta de empatía</t>
  </si>
  <si>
    <t>70 o más: tienden a ser impulsivos y hostiles y puede haber una historia de actos antisociales.  Exporadores en sus relaciones y con pocas amistades duraderas</t>
  </si>
  <si>
    <t>82 o más: con prominentes características de un trastorno de personalidad antisocial. Inestables e irresponsables, con poco éxito en las áreas profesional y social. Tienden a tener un acercamiento frío y pragmático en sus relaciones, las que explotarán para satisfacer sus propias necesidades. Tienden a ser desconsierados y con conflictos con figuras de autoridad.</t>
  </si>
  <si>
    <t>59 o menos: manifiesta un uso moderado del alcohol y pocas consecuencias adversas relacionadas con el consumo.</t>
  </si>
  <si>
    <t>60 a 69: probabilidad creciente de que el alcohol haya o esté causando problemas a la persona</t>
  </si>
  <si>
    <t>70 o más: propenso a hallarse en un criterio de abuso de alcohol. El alcohol tiende a causarle problemas en áreas interpersonales y profesionales y su actual funcionamiento está probablemente comprometido</t>
  </si>
  <si>
    <t>84 o más: (Promedio de alcohólicos en tratamiento) Asociados con dependencia de alcohol.</t>
  </si>
  <si>
    <t>98 o más: Extremo grado de dependencia de alcohol. Se sienten bastante culpables con el consumo. Manifiestan poca habilidad para controlar lod efectos de éste en sus vidas. Con frecuencia poseen una historia de períodos prolongados de intoxicación que repercutió en su trabajo y vida social</t>
  </si>
  <si>
    <t>59 o menos: manifiesta uso poco frecuente o nulo de drogas</t>
  </si>
  <si>
    <t>60 a 69: Puede hacer uso de la droga en forma bastante regular y puede haber experimentado alguna consecuencia adversa como resultado. En el extremo superior del rango hay una creciente posibilida de que el uso de drogas cause problemas a la persona.</t>
  </si>
  <si>
    <t>70 o más: puede encontrarse criterio para uso de drogas. Es probable que el uso de drogas le haya causado problemas en el trabajo, en sus relacioens interpersonales y su funcionamiento está habitualmente comprometido.</t>
  </si>
  <si>
    <t xml:space="preserve">80 o más: típicamente relaiconado con dependencia de drogas. Incapaces de reducir el consumo y tienen poca habilidad para controlar los efectos que el deseo de droga tiene en sus vidas. Probablemente tiene una historia de fracasos sociales y laborales. </t>
  </si>
  <si>
    <t>96 o más: extremo grado de dependencia</t>
  </si>
  <si>
    <t>AGRESIVIDAD. Características actitudinales  y conductuales relevantes de agresión, ira y hostilidad que van desde la asertividad al descontrol.</t>
  </si>
  <si>
    <t>59 o menos: refleja un control razonable sobre la expresión del enojo y la hostilidad. 40 o menos refleja una persona dócil y no asertiva</t>
  </si>
  <si>
    <t>60 a 69: persona que puede ser vista como impaciente, irritable y cambiante. 65 a 69: los individuos pueden ser cada vez más enojosos y éste es provocado fácilmente por los que le rodean.</t>
  </si>
  <si>
    <t>70 o más: propensos a estar crónicamente enojados y a expresar libremente su hostilidad y enojo.</t>
  </si>
  <si>
    <t xml:space="preserve">83 o más: individuosque son fácilmente provocados y pueden expresar explosiones de enojo ante la frustración. Si Agresión verbal es baja y agresión física elevada, el enojo puede venir con advertencia. Es posible que otras personas tengan temor del temple del sujeto, y las relaciones íntimas sufrirán como consecuencia. Hay historias de luchas y episodios de enojo que nubla el juicio y provocan problemas </t>
  </si>
  <si>
    <t>59 o menos: persona con pocos sentimientos de muerte o suicidio.</t>
  </si>
  <si>
    <t>60 a 69: persona con pensamientos periódicos y pasajeros acerca de la muerte y el suicidio.</t>
  </si>
  <si>
    <t xml:space="preserve">70 o más: manifiesta ideación suicida. Son comunmente ansiosos y depresivos. </t>
  </si>
  <si>
    <t>84 o más: están frecuentemente asociados con planes inminentes de suicidio. Debe evaluarse el riesgo potencial y realizar intervenciones pertinentes sin demoras. Poseen poca esperanza, están desesperados, se creen inútiles para otros e incapaces de ayudarse a sí mismos. Se sienten rechazados por quienes los rodean y frecuentemente amargados por cómo han sido tratados.</t>
  </si>
  <si>
    <t>101 o más: son raros, pero hacen pensar una preocupación morbosa con pensamientos suicidas.</t>
  </si>
  <si>
    <t>ESTRÉS. Estresores vitales que el sujeto experimenta cotidianamente.</t>
  </si>
  <si>
    <t>59 o menos: manifiesta que su vida es estable, predecible y tranquila.</t>
  </si>
  <si>
    <t>60 a 69: puede estar experimentando cierto estres como resultado de tener dificultades en algún área importante de su vida.</t>
  </si>
  <si>
    <t>70 o más: estas dificultades probablemente están teniendo un gran impacto en el sujeto. Estos individuos se encuentran en riesgo de desarrollar trastornos reactivos o adaptativos</t>
  </si>
  <si>
    <t>77 a 91: el sujeto se percibe como rodeado por crisis. Manifestará que aproximadamente todas las áreas importantes de su vida se encuentran en confusión. Sienten que no tienen control sobre una serie de eventos indeseables que le ocurren. Se ven a sí mismos como infelices, dependientes y a merced de quienes les rodean, situacioens que conducen a cierto rencor. Dicho estrés lo hace vulnerable a trastornos clínicos.</t>
  </si>
  <si>
    <t>FALTA DE APOYO. Medida de la carencia de apoyo social percibida, sin tener en cuenta la disponibilidad y calidad de las relaciones del sujeto</t>
  </si>
  <si>
    <t>59 o menos: manifiesta intimidad, generalmente relacioens de apoyo con familiares y amigos.</t>
  </si>
  <si>
    <t>60 a 69: puede tener pocas relaciones de intimidad o estar insatisfecho con la naturaleza de estas relaciones.</t>
  </si>
  <si>
    <t>70 o más: está manifestando que sus relaciones le ofrecen poco apoyo. Las relaciones familiares pueden estar algo distantes o conflictivas, mientras que los amigos son vistos como no disponibles para ayudar cuando se los necesita.</t>
  </si>
  <si>
    <t>88 o más: percibe que tiene poco o ningún sostén social que lo ayude en circunstancias significativas de su vida. Tiende a ser criticado por sí mismo y por otras personas, de quienes se percibe descuidado y rechazado. Tiene pocos recursos emocionales para lidiar con las crisis y es propenso a fuertes reacciones de estrés.</t>
  </si>
  <si>
    <t>RECHAZO DEL TRATAMIENTO. Medida de los atributos y actitudes asociados con poca motivación al cambio personal de naturaleza psicológica o emocional.</t>
  </si>
  <si>
    <t>43 o menos: reconoce dificultades severas en su funcionamiento. Percibe una aguda necesidad de ayuda para afrontar sus problemas</t>
  </si>
  <si>
    <t>43 a 52: reconoce la necesidad de hacer algunos cambios. Tiene una actitud positiva ante la posibilidad del cambio personal y acepta la iportancia de la responsabilidad personal.</t>
  </si>
  <si>
    <t>53 a 62: personas que están generalmente satisfechas consigo mismas y su estado. Ven una pequeña necesidad de cambios importantes en su conducta. En el extremo superior de este rango, los sujetos no tienen poca motivación para comenzar psicoterapia y hay riesgo de abandono temprano de la misma</t>
  </si>
  <si>
    <t>63 o más: refleja que admite pocas dificultades y no tiene deseos de cambio. No es probable que busque terapia por su propia iniciativa y es probable que sea resistente si comienza un tratamiento. Cuestionará el valor de la terapia y tendrá poca o ninguna colaboración con ella.</t>
  </si>
  <si>
    <t>DOMINANCIA. Medida de hasta qué punto una persona es controladora, sumisa o autónoma en las relaciones interpersonales.</t>
  </si>
  <si>
    <t>Menos de 30: persona que tiene poca confianza en la interacción social, tendiente a encontrar dificultades y a subordinar sus intereses por el de los otros. Esto puede resultar en un maltrato o explotación por parte de los demás.</t>
  </si>
  <si>
    <t>30 a 39: bastante modesto y retraído. Tiende a ser tímido y probablemente no es hábil en imponer sus necesidades. Se pone incómodo cuando es el centro de atención.</t>
  </si>
  <si>
    <t>40 a 69: hace pensar en un individuo que es seguro de sí mismo. Confiado y controlado. Se siente cómodo en las situacioens sociales, pero a menudo prediere estar estar acompañado en situaciones en las que él puede tener el mando.</t>
  </si>
  <si>
    <t>70 o más: la necesidad de control es bastante pronunciada y probablemente colmará la paciencia de quienes lo rodean. Son bastante dominantes y tienden a tener poca tolerancia con aquellos que se opongan a sus planes y deseos. Otros los ven como dominadores y dictadores.</t>
  </si>
  <si>
    <t>CALIDEZ. Evalúa si la persona es empática, simpática o rechazada y desconfiada en las relaciones con otros.</t>
  </si>
  <si>
    <t>Menos de 30: persona que tiene poco interés en las relaciones sociales. Parece fría y sin sentimientos y es poco tolerante a falals de otros. Vistos como incapaces de mostrar afecto y desinteresados en compromisos interpersonales. Solo pocas personas los consideran algo más que conocidos.</t>
  </si>
  <si>
    <t>30 a 39: tiende a estar algo distante en las relacioens interpersonales. Le dan poco valor a la intimidad, a las relaciones duraderas y no se muestran entusiasmados en otros tipos de relaciones sociales. Pueden ser vistos como desconsiderados y duros. No están muy interesados en las opiniones de los demás.</t>
  </si>
  <si>
    <t>60 a 69: individuos cálidos, simpáticos y solidarios con los demás. Anhelan agradar a los demás y consideran duro el ser criticados por otros incluso cuando la crítica es merecida. Su naturaleza confiada y su prontitud a perdonar pueden ponerlo en riesgo de que otros tomen ventaja en las relaciones personales.</t>
  </si>
  <si>
    <t>70 o más: la necesidad de aceptación  es bastante pronunciada y puede producir una dependencia importante. Los demás pueden verlos como confiados y estando a favor de su propio bien.</t>
  </si>
  <si>
    <t>deterioro funcional debido a los síntomas, los que están asociados con disfunciones sensorio-motrices.</t>
  </si>
  <si>
    <t>estos individuos informan de una frecuente ocurrencia de síntomas físicos (como dolores de cabeza, dolores o problemas gastrointestinales) y preocupaciones vagas sobre su salud y fatiga. Frecuentemente acompañado de depresión y ansiedad.</t>
  </si>
  <si>
    <t>individuos preocupados por su estado de salud. La interacción social y las conversaciones tienden a estar centrados en tales preocupaciones y su autoimagen puede ser influenciada  por creencia de incapacidad por su pobre salud.</t>
  </si>
  <si>
    <t>preocupaciones importantes acerca de diferentes temas, en tal grado que la habilidad de atención y concentración se ven comprometidas.</t>
  </si>
  <si>
    <t>experimentan gran cantidad de tensión, dificultad en relajarse y fatiga por el alto estrés</t>
  </si>
  <si>
    <t>fisiológica</t>
  </si>
  <si>
    <t>tienden a experimentar y expresar el estrés somáticamente. Manifietan señales físicas de tensión como manos sudorosas, temblorosas, arritmias cardíacas y respiración corta</t>
  </si>
  <si>
    <t>tienden a ser bastante rígidos y siguen sus propias pautas de conductade manera inflexible. Otros los ven como perfeccionistas y estrechos. Su detallismo los inhibe para tomar decisiones. Los cambios en la rutina los sucesos inesperados y la información contradictoria son probables generadores de un estrés incontrolable. Pueden temer de sus propios instintos y dudan de su autocontrol.</t>
  </si>
  <si>
    <t>tienden a supervisar su entorno de una manera vigilante irreal para evitar contacto con el o los objetos temidos y esta vigilancia probablemente limite sus actividades</t>
  </si>
  <si>
    <t>comunmente han experimentado un evento perturbador traumático en el pasado, un evento que continúa generando estrés y produciendo episodios recurrentes de ansiedad.</t>
  </si>
  <si>
    <t>pensamientos de inutilidad, desesperanza y fracaso personal, indecisión y probables dificultades de concentración</t>
  </si>
  <si>
    <t>tristeza, poco interés en las actividades normales y poco placer en actividades que antes disfrutaba</t>
  </si>
  <si>
    <t>tiende a expresar su depresión de forma somática, con cambio en el funcionamiento físico, actividad y energía. Suelen presentar problemas eb el sueño, y baja en la sexualidad, apetito y/o peso</t>
  </si>
  <si>
    <t>nivel de actividad y energía perceptiblemente altos para los demás. Pueden estar involucrados en una gran cantidad de actividades de una manera desorganizada y pueden experimentar procesos de pensamiento acelerados</t>
  </si>
  <si>
    <t>el contenido del pensamiento está compuesto por exagerada autoestima, expansividad o grandiosidad, que puede ir de creencias de tener altos niveles excepcionales de habilidades comunes a creencias de tener un talento o don especial que lo llevarán a la fama y la fortuna.</t>
  </si>
  <si>
    <t>en sus relacioens con otros son tirantes debido a su frustración por la renuencia de éstos de someterse al ritmo de sus demandas, planes, e ideas posiblemente poco realistas. En el extremo, esta irritabilidad puede producir acusaciones de que otros están intentando frustrar sus planes.</t>
  </si>
</sst>
</file>

<file path=xl/styles.xml><?xml version="1.0" encoding="utf-8"?>
<styleSheet xmlns="http://schemas.openxmlformats.org/spreadsheetml/2006/main" xml:space="preserve">
  <numFmts count="0"/>
  <fonts count="8">
    <font>
      <b val="0"/>
      <i val="0"/>
      <strike val="0"/>
      <u val="none"/>
      <sz val="10"/>
      <color rgb="FF000000"/>
      <name val="Arial"/>
    </font>
    <font>
      <b val="1"/>
      <i val="0"/>
      <strike val="0"/>
      <u val="none"/>
      <sz val="10"/>
      <color rgb="FF000000"/>
      <name val="Arial"/>
    </font>
    <font>
      <b val="0"/>
      <i val="0"/>
      <strike val="0"/>
      <u val="none"/>
      <sz val="10"/>
      <color rgb="FFFF0000"/>
      <name val="Arial"/>
    </font>
    <font>
      <b val="0"/>
      <i val="0"/>
      <strike val="0"/>
      <u val="none"/>
      <sz val="10"/>
      <color rgb="FF000000"/>
      <name val="Times New Roman"/>
    </font>
    <font>
      <b val="0"/>
      <i val="0"/>
      <strike val="0"/>
      <u val="none"/>
      <sz val="12"/>
      <color rgb="FF000000"/>
      <name val="Times New Roman"/>
    </font>
    <font>
      <b val="0"/>
      <i val="0"/>
      <strike val="0"/>
      <u val="none"/>
      <sz val="8"/>
      <color rgb="FF000000"/>
      <name val="Arial"/>
    </font>
    <font>
      <b val="0"/>
      <i val="0"/>
      <strike val="0"/>
      <u val="none"/>
      <sz val="30"/>
      <color rgb="FF000000"/>
      <name val="Arial"/>
    </font>
    <font>
      <b val="1"/>
      <i val="0"/>
      <strike val="0"/>
      <u val="none"/>
      <sz val="8"/>
      <color rgb="FF000000"/>
      <name val="Arial"/>
    </font>
  </fonts>
  <fills count="4">
    <fill>
      <patternFill patternType="none"/>
    </fill>
    <fill>
      <patternFill patternType="gray125">
        <fgColor rgb="FFFFFFFF"/>
        <bgColor rgb="FF000000"/>
      </patternFill>
    </fill>
    <fill>
      <patternFill patternType="solid">
        <fgColor rgb="FFC0C0C0"/>
        <bgColor rgb="FF000000"/>
      </patternFill>
    </fill>
    <fill>
      <patternFill patternType="solid">
        <fgColor rgb="FF99CCFF"/>
        <bgColor rgb="FF000000"/>
      </patternFill>
    </fill>
  </fills>
  <borders count="27">
    <border/>
    <border>
      <left style="thin">
        <color rgb="FF000000"/>
      </left>
      <right style="thin">
        <color rgb="FF000000"/>
      </right>
      <top style="thin">
        <color rgb="FF000000"/>
      </top>
      <bottom style="thin">
        <color rgb="FF000000"/>
      </bottom>
    </border>
    <border>
      <left style="medium">
        <color rgb="FF000000"/>
      </left>
      <top style="medium">
        <color rgb="FF000000"/>
      </top>
    </border>
    <border>
      <left style="medium">
        <color rgb="FF000000"/>
      </left>
    </border>
    <border>
      <left style="medium">
        <color rgb="FF000000"/>
      </left>
      <bottom style="medium">
        <color rgb="FF000000"/>
      </bottom>
    </border>
    <border>
      <left style="thin">
        <color rgb="FF000000"/>
      </left>
      <top style="medium">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top style="medium">
        <color rgb="FF000000"/>
      </top>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bottom style="medium">
        <color rgb="FF000000"/>
      </bottom>
    </border>
    <border>
      <top style="thin">
        <color rgb="FF000000"/>
      </top>
      <bottom style="thin">
        <color rgb="FF000000"/>
      </bottom>
    </border>
    <border>
      <top style="medium">
        <color rgb="FF000000"/>
      </top>
      <bottom style="thin">
        <color rgb="FF000000"/>
      </bottom>
    </border>
    <border>
      <left style="medium">
        <color rgb="FF000000"/>
      </left>
      <top style="medium">
        <color rgb="FF000000"/>
      </top>
      <bottom style="medium">
        <color rgb="FF000000"/>
      </bottom>
    </border>
  </borders>
  <cellStyleXfs count="1">
    <xf numFmtId="0" fontId="0" fillId="0" borderId="0"/>
  </cellStyleXfs>
  <cellXfs count="6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1" applyFont="1" applyNumberFormat="0" applyFill="1" applyBorder="1" applyAlignment="1" applyProtection="true">
      <alignment horizontal="center" vertical="center" textRotation="0" wrapText="false" shrinkToFit="false"/>
      <protection hidden="false"/>
    </xf>
    <xf xfId="0" fontId="0" numFmtId="0" fillId="0" borderId="1" applyFont="0" applyNumberFormat="0" applyFill="0" applyBorder="1" applyAlignment="1" applyProtection="true">
      <alignment horizontal="center" vertical="center" textRotation="0" wrapText="false" shrinkToFit="false"/>
      <protection locked="false" hidden="false"/>
    </xf>
    <xf xfId="0" fontId="1" numFmtId="0" fillId="3" borderId="1" applyFont="1" applyNumberFormat="0" applyFill="1" applyBorder="1" applyAlignment="1" applyProtection="true">
      <alignment horizontal="center" vertical="bottom" textRotation="0" wrapText="false" shrinkToFit="false"/>
      <protection hidden="false"/>
    </xf>
    <xf xfId="0" fontId="0" numFmtId="0" fillId="0" borderId="0" applyFont="0" applyNumberFormat="0" applyFill="0" applyBorder="0" applyAlignment="1" applyProtection="true">
      <alignment horizontal="general" vertical="bottom" textRotation="90" wrapText="false" shrinkToFit="false"/>
      <protection hidden="false"/>
    </xf>
    <xf xfId="0" fontId="0" numFmtId="0" fillId="3" borderId="1" applyFont="0" applyNumberFormat="0" applyFill="1" applyBorder="1" applyAlignment="1" applyProtection="true">
      <alignment horizontal="general" vertical="bottom" textRotation="9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7" applyFont="0" applyNumberFormat="0" applyFill="0" applyBorder="1" applyAlignment="0" applyProtection="true">
      <alignment horizontal="general" vertical="bottom" textRotation="0" wrapText="false" shrinkToFit="false"/>
      <protection hidden="false"/>
    </xf>
    <xf xfId="0" fontId="0" numFmtId="0" fillId="0" borderId="8" applyFont="0" applyNumberFormat="0" applyFill="0" applyBorder="1" applyAlignment="0" applyProtection="true">
      <alignment horizontal="general" vertical="bottom" textRotation="0" wrapText="false" shrinkToFit="false"/>
      <protection hidden="false"/>
    </xf>
    <xf xfId="0" fontId="0" numFmtId="0" fillId="0" borderId="9" applyFont="0" applyNumberFormat="0" applyFill="0" applyBorder="1" applyAlignment="0" applyProtection="true">
      <alignment horizontal="general" vertical="bottom" textRotation="0" wrapText="false" shrinkToFit="false"/>
      <protection hidden="false"/>
    </xf>
    <xf xfId="0" fontId="0" numFmtId="0" fillId="0" borderId="10" applyFont="0" applyNumberFormat="0" applyFill="0" applyBorder="1" applyAlignment="0" applyProtection="true">
      <alignment horizontal="general" vertical="bottom" textRotation="0" wrapText="false" shrinkToFit="false"/>
      <protection hidden="false"/>
    </xf>
    <xf xfId="0" fontId="0" numFmtId="0" fillId="0" borderId="11"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13" applyFont="0"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13" applyFont="0" applyNumberFormat="0" applyFill="0" applyBorder="1" applyAlignment="0" applyProtection="true">
      <alignment horizontal="general" vertical="bottom" textRotation="0" wrapText="false" shrinkToFit="false"/>
      <protection hidden="false"/>
    </xf>
    <xf xfId="0" fontId="0" numFmtId="0" fillId="0" borderId="1" applyFont="0" applyNumberFormat="0" applyFill="0" applyBorder="1" applyAlignment="1" applyProtection="true">
      <alignment horizontal="center" vertical="center" textRotation="0" wrapText="fals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center"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0" numFmtId="0" fillId="0" borderId="1" applyFont="0" applyNumberFormat="0" applyFill="0" applyBorder="1" applyAlignment="1" applyProtection="true">
      <alignment horizontal="center" vertical="bottom" textRotation="9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1" applyProtection="true">
      <alignment horizontal="general" vertical="center" textRotation="0" wrapText="true" shrinkToFit="false"/>
      <protection hidden="false"/>
    </xf>
    <xf xfId="0" fontId="5" numFmtId="0" fillId="0" borderId="16" applyFont="1" applyNumberFormat="0" applyFill="0" applyBorder="1" applyAlignment="1" applyProtection="true">
      <alignment horizontal="general" vertical="justify" textRotation="0" wrapText="true" shrinkToFit="false"/>
      <protection locked="false" hidden="false"/>
    </xf>
    <xf xfId="0" fontId="0" numFmtId="0" fillId="0" borderId="17" applyFont="0" applyNumberFormat="0" applyFill="0" applyBorder="1" applyAlignment="1" applyProtection="true">
      <alignment horizontal="general" vertical="justify" textRotation="0" wrapText="true" shrinkToFit="false"/>
      <protection locked="false" hidden="false"/>
    </xf>
    <xf xfId="0" fontId="5" numFmtId="0" fillId="0" borderId="0" applyFont="1" applyNumberFormat="0" applyFill="0" applyBorder="0" applyAlignment="1" applyProtection="true">
      <alignment horizontal="general" vertical="justify" textRotation="0" wrapText="true" shrinkToFit="false"/>
      <protection locked="false" hidden="false"/>
    </xf>
    <xf xfId="0" fontId="0" numFmtId="0" fillId="0" borderId="0" applyFont="0" applyNumberFormat="0" applyFill="0" applyBorder="0" applyAlignment="1" applyProtection="true">
      <alignment horizontal="general" vertical="justify" textRotation="0" wrapText="true" shrinkToFit="false"/>
      <protection locked="false" hidden="false"/>
    </xf>
    <xf xfId="0" fontId="5" numFmtId="0" fillId="0" borderId="2" applyFont="1" applyNumberFormat="0" applyFill="0" applyBorder="1" applyAlignment="1" applyProtection="true">
      <alignment horizontal="general" vertical="justify" textRotation="0" wrapText="true" shrinkToFit="false"/>
      <protection locked="false" hidden="false"/>
    </xf>
    <xf xfId="0" fontId="5" numFmtId="0" fillId="0" borderId="5" applyFont="1" applyNumberFormat="0" applyFill="0" applyBorder="1" applyAlignment="1" applyProtection="true">
      <alignment horizontal="general" vertical="justify" textRotation="0" wrapText="true" shrinkToFit="false"/>
      <protection locked="false" hidden="false"/>
    </xf>
    <xf xfId="0" fontId="5" numFmtId="0" fillId="0" borderId="3" applyFont="1" applyNumberFormat="0" applyFill="0" applyBorder="1" applyAlignment="1" applyProtection="true">
      <alignment horizontal="general" vertical="justify" textRotation="0" wrapText="true" shrinkToFit="false"/>
      <protection locked="false" hidden="false"/>
    </xf>
    <xf xfId="0" fontId="5" numFmtId="0" fillId="0" borderId="6" applyFont="1" applyNumberFormat="0" applyFill="0" applyBorder="1" applyAlignment="1" applyProtection="true">
      <alignment horizontal="general" vertical="justify" textRotation="0" wrapText="true" shrinkToFit="false"/>
      <protection locked="false" hidden="false"/>
    </xf>
    <xf xfId="0" fontId="5" numFmtId="0" fillId="0" borderId="4" applyFont="1" applyNumberFormat="0" applyFill="0" applyBorder="1" applyAlignment="1" applyProtection="true">
      <alignment horizontal="general" vertical="justify" textRotation="0" wrapText="true" shrinkToFit="false"/>
      <protection locked="false" hidden="false"/>
    </xf>
    <xf xfId="0" fontId="5" numFmtId="0" fillId="0" borderId="7" applyFont="1" applyNumberFormat="0" applyFill="0" applyBorder="1" applyAlignment="1" applyProtection="true">
      <alignment horizontal="general" vertical="justify" textRotation="0" wrapText="true" shrinkToFit="false"/>
      <protection locked="false" hidden="false"/>
    </xf>
    <xf xfId="0" fontId="5" numFmtId="0" fillId="0" borderId="11" applyFont="1" applyNumberFormat="0" applyFill="0" applyBorder="1" applyAlignment="1" applyProtection="true">
      <alignment horizontal="general" vertical="justify" textRotation="0" wrapText="true" shrinkToFit="false"/>
      <protection locked="false" hidden="false"/>
    </xf>
    <xf xfId="0" fontId="0" numFmtId="0" fillId="0" borderId="0" applyFont="0" applyNumberFormat="0" applyFill="0" applyBorder="0" applyAlignment="1" applyProtection="true">
      <alignment horizontal="justify" vertical="center" textRotation="0" wrapText="tru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0" fillId="0" borderId="19" applyFont="0" applyNumberFormat="0" applyFill="0" applyBorder="1" applyAlignment="0" applyProtection="true">
      <alignment horizontal="general" vertical="bottom" textRotation="0" wrapText="fals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1" applyProtection="true">
      <alignment horizontal="center" vertical="center" textRotation="90" wrapText="false" shrinkToFit="false"/>
      <protection hidden="false"/>
    </xf>
    <xf xfId="0" fontId="6" numFmtId="0" fillId="0" borderId="0" applyFont="1" applyNumberFormat="0" applyFill="0" applyBorder="0" applyAlignment="1" applyProtection="true">
      <alignment horizontal="center" vertical="center" textRotation="90" wrapText="false" shrinkToFit="false"/>
      <protection hidden="false"/>
    </xf>
    <xf xfId="0" fontId="0" numFmtId="0" fillId="0" borderId="21" applyFont="0" applyNumberFormat="0" applyFill="0" applyBorder="1" applyAlignment="0" applyProtection="true">
      <alignment horizontal="general" vertical="bottom" textRotation="0" wrapText="false" shrinkToFit="false"/>
      <protection hidden="false"/>
    </xf>
    <xf xfId="0" fontId="0" numFmtId="0" fillId="0" borderId="7" applyFont="0" applyNumberFormat="0" applyFill="0" applyBorder="1" applyAlignment="0" applyProtection="true">
      <alignment horizontal="general" vertical="bottom" textRotation="0" wrapText="false" shrinkToFit="false"/>
      <protection hidden="false"/>
    </xf>
    <xf xfId="0" fontId="0" numFmtId="0" fillId="0" borderId="13" applyFont="0" applyNumberFormat="0" applyFill="0" applyBorder="1" applyAlignment="0" applyProtection="true">
      <alignment horizontal="general" vertical="bottom" textRotation="0" wrapText="false" shrinkToFit="false"/>
      <protection hidden="false"/>
    </xf>
    <xf xfId="0" fontId="0" numFmtId="0" fillId="0" borderId="22"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90" wrapText="false" shrinkToFit="false"/>
      <protection hidden="false"/>
    </xf>
    <xf xfId="0" fontId="0" numFmtId="0" fillId="0" borderId="23" applyFont="0" applyNumberFormat="0" applyFill="0" applyBorder="1" applyAlignment="0" applyProtection="true">
      <alignment horizontal="general" vertical="bottom" textRotation="0" wrapText="false" shrinkToFit="false"/>
      <protection hidden="false"/>
    </xf>
    <xf xfId="0" fontId="5" numFmtId="0" fillId="0" borderId="15" applyFont="1" applyNumberFormat="0" applyFill="0" applyBorder="1" applyAlignment="1" applyProtection="true">
      <alignment horizontal="general" vertical="justify" textRotation="0" wrapText="true" shrinkToFit="false"/>
      <protection locked="false" hidden="false"/>
    </xf>
    <xf xfId="0" fontId="0" numFmtId="0" fillId="0" borderId="24" applyFont="0" applyNumberFormat="0" applyFill="0" applyBorder="1" applyAlignment="1" applyProtection="true">
      <alignment horizontal="general" vertical="justify" textRotation="0" wrapText="true" shrinkToFit="false"/>
      <protection hidden="false"/>
    </xf>
    <xf xfId="0" fontId="5" numFmtId="0" fillId="0" borderId="13" applyFont="1" applyNumberFormat="0" applyFill="0" applyBorder="1" applyAlignment="1" applyProtection="true">
      <alignment horizontal="general" vertical="justify" textRotation="0" wrapText="true" shrinkToFit="false"/>
      <protection locked="false" hidden="false"/>
    </xf>
    <xf xfId="0" fontId="0" numFmtId="0" fillId="0" borderId="22" applyFont="0" applyNumberFormat="0" applyFill="0" applyBorder="1" applyAlignment="1" applyProtection="true">
      <alignment horizontal="general" vertical="justify" textRotation="0" wrapText="true" shrinkToFit="false"/>
      <protection hidden="false"/>
    </xf>
    <xf xfId="0" fontId="5" numFmtId="0" fillId="0" borderId="14" applyFont="1" applyNumberFormat="0" applyFill="0" applyBorder="1" applyAlignment="1" applyProtection="true">
      <alignment horizontal="general" vertical="justify" textRotation="0" wrapText="true" shrinkToFit="false"/>
      <protection locked="false" hidden="false"/>
    </xf>
    <xf xfId="0" fontId="0" numFmtId="0" fillId="0" borderId="25" applyFont="0" applyNumberFormat="0" applyFill="0" applyBorder="1" applyAlignment="1" applyProtection="true">
      <alignment horizontal="general" vertical="justify" textRotation="0" wrapText="true" shrinkToFit="false"/>
      <protection hidden="false"/>
    </xf>
    <xf xfId="0" fontId="7" numFmtId="0" fillId="0" borderId="26" applyFont="1" applyNumberFormat="0" applyFill="0" applyBorder="1" applyAlignment="1" applyProtection="true">
      <alignment horizontal="general" vertical="justify" textRotation="0" wrapText="true" shrinkToFit="false"/>
      <protection locked="false" hidden="false"/>
    </xf>
    <xf xfId="0" fontId="0" numFmtId="0" fillId="0" borderId="16" applyFont="0" applyNumberFormat="0" applyFill="0" applyBorder="1" applyAlignment="1" applyProtection="true">
      <alignment horizontal="general" vertical="justify"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46"/>
  <sheetViews>
    <sheetView tabSelected="1" workbookViewId="0" showGridLines="true" showRowColHeaders="1">
      <selection activeCell="B2" sqref="B2"/>
    </sheetView>
  </sheetViews>
  <sheetFormatPr customHeight="true" defaultRowHeight="12.75" defaultColWidth="10" outlineLevelRow="0" outlineLevelCol="0"/>
  <cols>
    <col min="1" max="1" width="7.28515625" customWidth="true" style="0"/>
    <col min="2" max="2" width="69.5703125" customWidth="true" style="0"/>
    <col min="3" max="3" width="3.7109375" customWidth="true" style="0"/>
    <col min="4" max="4" width="3.7109375" customWidth="true" style="0"/>
    <col min="5" max="5" width="3.7109375" customWidth="true" style="0"/>
    <col min="6" max="6" width="3.7109375" customWidth="true" style="0"/>
    <col min="7" max="7" width="4.42578125" hidden="true" customWidth="true" style="0"/>
    <col min="8" max="8" width="4.28515625" hidden="true" customWidth="true" style="0"/>
  </cols>
  <sheetData>
    <row r="1" spans="1:10" customHeight="1" ht="34.5">
      <c r="B1" s="67" t="s">
        <v>0</v>
      </c>
    </row>
    <row r="2" spans="1:10" customHeight="1" ht="96">
      <c r="B2" s="31" t="s">
        <v>1</v>
      </c>
      <c r="C2" s="29" t="s">
        <v>2</v>
      </c>
      <c r="D2" s="29" t="s">
        <v>3</v>
      </c>
      <c r="E2" s="29" t="s">
        <v>4</v>
      </c>
      <c r="F2" s="29" t="s">
        <v>5</v>
      </c>
      <c r="G2" t="s">
        <v>6</v>
      </c>
      <c r="H2" t="s">
        <v>7</v>
      </c>
    </row>
    <row r="3" spans="1:10" customHeight="1" ht="12.75">
      <c r="A3" s="1">
        <v>1</v>
      </c>
      <c r="B3" s="30" t="s">
        <v>8</v>
      </c>
      <c r="C3" s="2"/>
      <c r="D3" s="2"/>
      <c r="E3" s="2"/>
      <c r="F3" s="2"/>
      <c r="G3" t="b">
        <f>IF(C3="x",3,IF(D3="x",2,IF(E3="x",1,IF(F3="x",0))))</f>
        <v/>
      </c>
      <c r="H3" t="str">
        <f>IF(C3="X","1-",IF(D3="x","1-",""))</f>
        <v/>
      </c>
    </row>
    <row r="4" spans="1:10" customHeight="1" ht="12.75">
      <c r="A4" s="1">
        <v>2</v>
      </c>
      <c r="B4" s="30" t="s">
        <v>9</v>
      </c>
      <c r="C4" s="2"/>
      <c r="D4" s="2"/>
      <c r="E4" s="2"/>
      <c r="F4" s="2"/>
      <c r="G4" t="b">
        <f>IF(C4="x",3,IF(D4="x",2,IF(E4="x",1,IF(F4="x",0))))</f>
        <v/>
      </c>
      <c r="H4" t="str">
        <f>IF(C4="X","2-",IF(D4="x","2-",""))</f>
        <v/>
      </c>
    </row>
    <row r="5" spans="1:10" customHeight="1" ht="12.75">
      <c r="A5" s="1">
        <v>3</v>
      </c>
      <c r="B5" s="30" t="s">
        <v>10</v>
      </c>
      <c r="C5" s="2"/>
      <c r="D5" s="2"/>
      <c r="E5" s="2"/>
      <c r="F5" s="2"/>
      <c r="G5" t="b">
        <f>IF(C5="x",0,IF(D5="x",1,IF(E5="x",2,IF(F5="x",3))))</f>
        <v/>
      </c>
      <c r="H5" t="str">
        <f>IF(E5="X","3-",IF(F5="x","3-",""))</f>
        <v/>
      </c>
    </row>
    <row r="6" spans="1:10" customHeight="1" ht="12.75">
      <c r="A6" s="1">
        <v>4</v>
      </c>
      <c r="B6" s="30" t="s">
        <v>11</v>
      </c>
      <c r="C6" s="2"/>
      <c r="D6" s="2"/>
      <c r="E6" s="2"/>
      <c r="F6" s="2"/>
      <c r="G6" t="b">
        <f>IF(C6="x",0,IF(D6="x",1,IF(E6="x",2,IF(F6="x",3))))</f>
        <v/>
      </c>
      <c r="H6" t="str">
        <f>IF(E6="X","4-",IF(F6="x","4-",""))</f>
        <v/>
      </c>
    </row>
    <row r="7" spans="1:10" customHeight="1" ht="12.75">
      <c r="A7" s="1">
        <v>5</v>
      </c>
      <c r="B7" s="30" t="s">
        <v>12</v>
      </c>
      <c r="C7" s="2"/>
      <c r="D7" s="2"/>
      <c r="E7" s="2"/>
      <c r="F7" s="2"/>
      <c r="G7" t="b">
        <f>IF(C7="x",0,IF(D7="x",1,IF(E7="x",2,IF(F7="x",3))))</f>
        <v/>
      </c>
      <c r="H7" t="str">
        <f>IF(E7="X","5-",IF(F7="x","5-",""))</f>
        <v/>
      </c>
    </row>
    <row r="8" spans="1:10" customHeight="1" ht="12.75">
      <c r="A8" s="1">
        <v>6</v>
      </c>
      <c r="B8" s="30" t="s">
        <v>13</v>
      </c>
      <c r="C8" s="2"/>
      <c r="D8" s="2"/>
      <c r="E8" s="2"/>
      <c r="F8" s="2"/>
      <c r="G8" t="b">
        <f>IF(C8="x",0,IF(D8="x",1,IF(E8="x",2,IF(F8="x",3))))</f>
        <v/>
      </c>
      <c r="H8" t="str">
        <f>IF(E8="X","6-",IF(F8="x","6-",""))</f>
        <v/>
      </c>
    </row>
    <row r="9" spans="1:10" customHeight="1" ht="12.75">
      <c r="A9" s="1">
        <v>7</v>
      </c>
      <c r="B9" s="30" t="s">
        <v>14</v>
      </c>
      <c r="C9" s="2"/>
      <c r="D9" s="2"/>
      <c r="E9" s="2"/>
      <c r="F9" s="2"/>
      <c r="G9" t="b">
        <f>IF(C9="x",0,IF(D9="x",1,IF(E9="x",2,IF(F9="x",3))))</f>
        <v/>
      </c>
      <c r="H9" t="str">
        <f>IF(E9="X","7-",IF(F9="x","7-",""))</f>
        <v/>
      </c>
    </row>
    <row r="10" spans="1:10" customHeight="1" ht="12.75">
      <c r="A10" s="1">
        <v>8</v>
      </c>
      <c r="B10" s="30" t="s">
        <v>15</v>
      </c>
      <c r="C10" s="2"/>
      <c r="D10" s="2"/>
      <c r="E10" s="2"/>
      <c r="F10" s="2"/>
      <c r="G10" t="b">
        <f>IF(C10="x",3,IF(D10="x",2,IF(E10="x",1,IF(F10="x",0))))</f>
        <v/>
      </c>
      <c r="H10" t="str">
        <f>IF(C10="X","8-",IF(D10="x","8-",""))</f>
        <v/>
      </c>
    </row>
    <row r="11" spans="1:10" customHeight="1" ht="12.75">
      <c r="A11" s="1">
        <v>9</v>
      </c>
      <c r="B11" s="30" t="s">
        <v>16</v>
      </c>
      <c r="C11" s="2"/>
      <c r="D11" s="2"/>
      <c r="E11" s="2"/>
      <c r="F11" s="2"/>
      <c r="G11" t="b">
        <f>IF(C11="x",0,IF(D11="x",1,IF(E11="x",2,IF(F11="x",3))))</f>
        <v/>
      </c>
      <c r="H11" t="str">
        <f>IF(E11="X","9-",IF(F11="x","9-",""))</f>
        <v/>
      </c>
    </row>
    <row r="12" spans="1:10" customHeight="1" ht="12.75">
      <c r="A12" s="1">
        <v>10</v>
      </c>
      <c r="B12" s="30" t="s">
        <v>17</v>
      </c>
      <c r="C12" s="2"/>
      <c r="D12" s="2"/>
      <c r="E12" s="2"/>
      <c r="F12" s="2"/>
      <c r="G12" t="b">
        <f>IF(C12="x",0,IF(D12="x",1,IF(E12="x",2,IF(F12="x",3))))</f>
        <v/>
      </c>
      <c r="H12" t="str">
        <f>IF(E12="X","10-",IF(F12="x","10-",""))</f>
        <v/>
      </c>
    </row>
    <row r="13" spans="1:10" customHeight="1" ht="12.75">
      <c r="A13" s="1">
        <v>11</v>
      </c>
      <c r="B13" s="30" t="s">
        <v>18</v>
      </c>
      <c r="C13" s="2"/>
      <c r="D13" s="2"/>
      <c r="E13" s="2"/>
      <c r="F13" s="2"/>
      <c r="G13" t="b">
        <f>IF(C13="x",3,IF(D13="x",2,IF(E13="x",1,IF(F13="x",0))))</f>
        <v/>
      </c>
      <c r="H13" t="str">
        <f>IF(C13="X","11-",IF(D13="x","11-",""))</f>
        <v/>
      </c>
    </row>
    <row r="14" spans="1:10" customHeight="1" ht="12.75">
      <c r="A14" s="1">
        <v>12</v>
      </c>
      <c r="B14" s="30" t="s">
        <v>19</v>
      </c>
      <c r="C14" s="2"/>
      <c r="D14" s="2"/>
      <c r="E14" s="2"/>
      <c r="F14" s="2"/>
      <c r="G14" t="b">
        <f>IF(C14="x",0,IF(D14="x",1,IF(E14="x",2,IF(F14="x",3))))</f>
        <v/>
      </c>
      <c r="H14" t="str">
        <f>IF(E14="X","12-",IF(F14="x","12-",""))</f>
        <v/>
      </c>
    </row>
    <row r="15" spans="1:10" customHeight="1" ht="12.75">
      <c r="A15" s="1">
        <v>13</v>
      </c>
      <c r="B15" s="30" t="s">
        <v>20</v>
      </c>
      <c r="C15" s="2"/>
      <c r="D15" s="2"/>
      <c r="E15" s="2"/>
      <c r="F15" s="2"/>
      <c r="G15" t="b">
        <f>IF(C15="x",0,IF(D15="x",1,IF(E15="x",2,IF(F15="x",3))))</f>
        <v/>
      </c>
      <c r="H15" t="str">
        <f>IF(E15="X","13-",IF(F15="x","13-",""))</f>
        <v/>
      </c>
    </row>
    <row r="16" spans="1:10" customHeight="1" ht="12.75">
      <c r="A16" s="1">
        <v>14</v>
      </c>
      <c r="B16" s="30" t="s">
        <v>21</v>
      </c>
      <c r="C16" s="2"/>
      <c r="D16" s="2"/>
      <c r="E16" s="2"/>
      <c r="F16" s="2"/>
      <c r="G16" t="b">
        <f>IF(C16="x",0,IF(D16="x",1,IF(E16="x",2,IF(F16="x",3))))</f>
        <v/>
      </c>
      <c r="H16" t="str">
        <f>IF(E16="X","14-",IF(F16="x","14-",""))</f>
        <v/>
      </c>
    </row>
    <row r="17" spans="1:10" customHeight="1" ht="12.75">
      <c r="A17" s="1">
        <v>15</v>
      </c>
      <c r="B17" s="30" t="s">
        <v>22</v>
      </c>
      <c r="C17" s="2"/>
      <c r="D17" s="2"/>
      <c r="E17" s="2"/>
      <c r="F17" s="2"/>
      <c r="G17" t="b">
        <f>IF(C17="x",0,IF(D17="x",1,IF(E17="x",2,IF(F17="x",3))))</f>
        <v/>
      </c>
      <c r="H17" t="str">
        <f>IF(E17="X","15-",IF(F17="x","15-",""))</f>
        <v/>
      </c>
    </row>
    <row r="18" spans="1:10" customHeight="1" ht="12.75">
      <c r="A18" s="1">
        <v>16</v>
      </c>
      <c r="B18" s="30" t="s">
        <v>23</v>
      </c>
      <c r="C18" s="2"/>
      <c r="D18" s="2"/>
      <c r="E18" s="2"/>
      <c r="F18" s="2"/>
      <c r="G18" t="b">
        <f>IF(C18="x",0,IF(D18="x",1,IF(E18="x",2,IF(F18="x",3))))</f>
        <v/>
      </c>
      <c r="H18" t="str">
        <f>IF(E18="X","16-",IF(F18="x","16-",""))</f>
        <v/>
      </c>
    </row>
    <row r="19" spans="1:10" customHeight="1" ht="12.75">
      <c r="A19" s="1">
        <v>17</v>
      </c>
      <c r="B19" s="30" t="s">
        <v>24</v>
      </c>
      <c r="C19" s="2"/>
      <c r="D19" s="2"/>
      <c r="E19" s="2"/>
      <c r="F19" s="2"/>
      <c r="G19" t="b">
        <f>IF(C19="x",0,IF(D19="x",1,IF(E19="x",2,IF(F19="x",3))))</f>
        <v/>
      </c>
      <c r="H19" t="str">
        <f>IF(E19="X","17-",IF(F19="x","17-",""))</f>
        <v/>
      </c>
    </row>
    <row r="20" spans="1:10" customHeight="1" ht="12.75">
      <c r="A20" s="1">
        <v>18</v>
      </c>
      <c r="B20" s="30" t="s">
        <v>25</v>
      </c>
      <c r="C20" s="2"/>
      <c r="D20" s="2"/>
      <c r="E20" s="2"/>
      <c r="F20" s="2"/>
      <c r="G20" t="b">
        <f>IF(C20="x",0,IF(D20="x",1,IF(E20="x",2,IF(F20="x",3))))</f>
        <v/>
      </c>
      <c r="H20" t="str">
        <f>IF(E20="X","18-",IF(F20="x","18-",""))</f>
        <v/>
      </c>
    </row>
    <row r="21" spans="1:10" customHeight="1" ht="12.75">
      <c r="A21" s="1">
        <v>19</v>
      </c>
      <c r="B21" s="30" t="s">
        <v>26</v>
      </c>
      <c r="C21" s="2"/>
      <c r="D21" s="2"/>
      <c r="E21" s="2"/>
      <c r="F21" s="2"/>
      <c r="G21" t="b">
        <f>IF(C21="x",0,IF(D21="x",1,IF(E21="x",2,IF(F21="x",3))))</f>
        <v/>
      </c>
      <c r="H21" t="str">
        <f>IF(E21="X","19-",IF(F21="x","19-",""))</f>
        <v/>
      </c>
    </row>
    <row r="22" spans="1:10" customHeight="1" ht="12.75">
      <c r="A22" s="1">
        <v>20</v>
      </c>
      <c r="B22" s="30" t="s">
        <v>27</v>
      </c>
      <c r="C22" s="2"/>
      <c r="D22" s="2"/>
      <c r="E22" s="2"/>
      <c r="F22" s="2"/>
      <c r="G22" t="b">
        <f>IF(C22="x",0,IF(D22="x",1,IF(E22="x",2,IF(F22="x",3))))</f>
        <v/>
      </c>
      <c r="H22" t="str">
        <f>IF(E22="X","20-",IF(F22="x","20-",""))</f>
        <v/>
      </c>
    </row>
    <row r="23" spans="1:10" customHeight="1" ht="12.75">
      <c r="A23" s="1">
        <v>21</v>
      </c>
      <c r="B23" s="30" t="s">
        <v>28</v>
      </c>
      <c r="C23" s="2"/>
      <c r="D23" s="2"/>
      <c r="E23" s="2"/>
      <c r="F23" s="2"/>
      <c r="G23" t="b">
        <f>IF(C23="x",0,IF(D23="x",1,IF(E23="x",2,IF(F23="x",3))))</f>
        <v/>
      </c>
      <c r="H23" t="str">
        <f>IF(E23="X","21-",IF(F23="x","21-",""))</f>
        <v/>
      </c>
    </row>
    <row r="24" spans="1:10" customHeight="1" ht="12.75">
      <c r="A24" s="1">
        <v>22</v>
      </c>
      <c r="B24" s="30" t="s">
        <v>29</v>
      </c>
      <c r="C24" s="2"/>
      <c r="D24" s="2"/>
      <c r="E24" s="2"/>
      <c r="F24" s="2"/>
      <c r="G24" t="b">
        <f>IF(C24="x",0,IF(D24="x",1,IF(E24="x",2,IF(F24="x",3))))</f>
        <v/>
      </c>
      <c r="H24" t="str">
        <f>IF(E24="X","22-",IF(F24="x","22-",""))</f>
        <v/>
      </c>
    </row>
    <row r="25" spans="1:10" customHeight="1" ht="12.75">
      <c r="A25" s="1">
        <v>23</v>
      </c>
      <c r="B25" s="30" t="s">
        <v>30</v>
      </c>
      <c r="C25" s="2"/>
      <c r="D25" s="2"/>
      <c r="E25" s="2"/>
      <c r="F25" s="2"/>
      <c r="G25" t="b">
        <f>IF(C25="x",0,IF(D25="x",1,IF(E25="x",2,IF(F25="x",3))))</f>
        <v/>
      </c>
      <c r="H25" t="str">
        <f>IF(E25="X","23-",IF(F25="X","23-",""))</f>
        <v/>
      </c>
    </row>
    <row r="26" spans="1:10" customHeight="1" ht="12.75">
      <c r="A26" s="1">
        <v>24</v>
      </c>
      <c r="B26" s="30" t="s">
        <v>31</v>
      </c>
      <c r="C26" s="2"/>
      <c r="D26" s="2"/>
      <c r="E26" s="2"/>
      <c r="F26" s="2"/>
      <c r="G26" t="b">
        <f>IF(C26="x",3,IF(D26="x",2,IF(E26="x",1,IF(F26="x",0))))</f>
        <v/>
      </c>
      <c r="H26" t="str">
        <f>IF(C26="X","24-",IF(D26="x","24-",""))</f>
        <v/>
      </c>
    </row>
    <row r="27" spans="1:10" customHeight="1" ht="12.75">
      <c r="A27" s="1">
        <v>25</v>
      </c>
      <c r="B27" s="30" t="s">
        <v>32</v>
      </c>
      <c r="C27" s="2"/>
      <c r="D27" s="2"/>
      <c r="E27" s="2"/>
      <c r="F27" s="2"/>
      <c r="G27" t="b">
        <f>IF(C27="x",0,IF(D27="x",1,IF(E27="x",2,IF(F27="x",3))))</f>
        <v/>
      </c>
      <c r="H27" t="str">
        <f>IF(E27="X","25-",IF(F27="x","25-",""))</f>
        <v/>
      </c>
    </row>
    <row r="28" spans="1:10" customHeight="1" ht="12.75">
      <c r="A28" s="1">
        <v>26</v>
      </c>
      <c r="B28" s="30" t="s">
        <v>33</v>
      </c>
      <c r="C28" s="2"/>
      <c r="D28" s="2"/>
      <c r="E28" s="2"/>
      <c r="F28" s="2"/>
      <c r="G28" t="b">
        <f>IF(C28="x",0,IF(D28="x",1,IF(E28="x",2,IF(F28="x",3))))</f>
        <v/>
      </c>
      <c r="H28" t="str">
        <f>IF(E28="X","26-",IF(F28="x","26-",""))</f>
        <v/>
      </c>
    </row>
    <row r="29" spans="1:10" customHeight="1" ht="12.75">
      <c r="A29" s="1">
        <v>27</v>
      </c>
      <c r="B29" s="30" t="s">
        <v>34</v>
      </c>
      <c r="C29" s="2"/>
      <c r="D29" s="2"/>
      <c r="E29" s="2"/>
      <c r="F29" s="2"/>
      <c r="G29" t="b">
        <f>IF(C29="x",0,IF(D29="x",1,IF(E29="x",2,IF(F29="x",3))))</f>
        <v/>
      </c>
      <c r="H29" t="str">
        <f>IF(E29="X","27-",IF(F29="x","27-",""))</f>
        <v/>
      </c>
    </row>
    <row r="30" spans="1:10" customHeight="1" ht="12.75">
      <c r="A30" s="1">
        <v>28</v>
      </c>
      <c r="B30" s="30" t="s">
        <v>35</v>
      </c>
      <c r="C30" s="2"/>
      <c r="D30" s="2"/>
      <c r="E30" s="2"/>
      <c r="F30" s="2"/>
      <c r="G30" t="b">
        <f>IF(C30="x",0,IF(D30="x",1,IF(E30="x",2,IF(F30="x",3))))</f>
        <v/>
      </c>
      <c r="H30" t="str">
        <f>IF(E30="X","28-",IF(F30="x","28-",""))</f>
        <v/>
      </c>
    </row>
    <row r="31" spans="1:10" customHeight="1" ht="12.75">
      <c r="A31" s="1">
        <v>29</v>
      </c>
      <c r="B31" s="30" t="s">
        <v>36</v>
      </c>
      <c r="C31" s="2"/>
      <c r="D31" s="2"/>
      <c r="E31" s="2"/>
      <c r="F31" s="2"/>
      <c r="G31" t="b">
        <f>IF(C31="x",0,IF(D31="x",1,IF(E31="x",2,IF(F31="x",3))))</f>
        <v/>
      </c>
      <c r="H31" t="str">
        <f>IF(E31="X","29-",IF(F31="x","29-",""))</f>
        <v/>
      </c>
    </row>
    <row r="32" spans="1:10" customHeight="1" ht="12.75">
      <c r="A32" s="1">
        <v>30</v>
      </c>
      <c r="B32" s="30" t="s">
        <v>37</v>
      </c>
      <c r="C32" s="2"/>
      <c r="D32" s="2"/>
      <c r="E32" s="2"/>
      <c r="F32" s="2"/>
      <c r="G32" t="b">
        <f>IF(C32="x",0,IF(D32="x",1,IF(E32="x",2,IF(F32="x",3))))</f>
        <v/>
      </c>
      <c r="H32" t="str">
        <f>IF(E32="X","30-",IF(F32="x","30-",""))</f>
        <v/>
      </c>
    </row>
    <row r="33" spans="1:10" customHeight="1" ht="12.75">
      <c r="A33" s="1">
        <v>31</v>
      </c>
      <c r="B33" s="30" t="s">
        <v>38</v>
      </c>
      <c r="C33" s="2"/>
      <c r="D33" s="2"/>
      <c r="E33" s="2"/>
      <c r="F33" s="2"/>
      <c r="G33" t="b">
        <f>IF(C33="x",0,IF(D33="x",1,IF(E33="x",2,IF(F33="x",3))))</f>
        <v/>
      </c>
      <c r="H33" t="str">
        <f>IF(E33="X","31-",IF(F33="x","31-",""))</f>
        <v/>
      </c>
    </row>
    <row r="34" spans="1:10" customHeight="1" ht="12.75">
      <c r="A34" s="1">
        <v>32</v>
      </c>
      <c r="B34" s="30" t="s">
        <v>39</v>
      </c>
      <c r="C34" s="2"/>
      <c r="D34" s="2"/>
      <c r="E34" s="2"/>
      <c r="F34" s="2"/>
      <c r="G34" t="b">
        <f>IF(C34="x",0,IF(D34="x",1,IF(E34="x",2,IF(F34="x",3))))</f>
        <v/>
      </c>
      <c r="H34" t="str">
        <f>IF(E34="X","32-",IF(F34="x","32-",""))</f>
        <v/>
      </c>
    </row>
    <row r="35" spans="1:10" customHeight="1" ht="12.75">
      <c r="A35" s="1">
        <v>33</v>
      </c>
      <c r="B35" s="30" t="s">
        <v>40</v>
      </c>
      <c r="C35" s="2"/>
      <c r="D35" s="2"/>
      <c r="E35" s="2"/>
      <c r="F35" s="2"/>
      <c r="G35" t="b">
        <f>IF(C35="x",0,IF(D35="x",1,IF(E35="x",2,IF(F35="x",3))))</f>
        <v/>
      </c>
      <c r="H35" t="str">
        <f>IF(E35="X","33-",IF(F35="x","33-",""))</f>
        <v/>
      </c>
    </row>
    <row r="36" spans="1:10" customHeight="1" ht="12.75">
      <c r="A36" s="1">
        <v>34</v>
      </c>
      <c r="B36" s="30" t="s">
        <v>41</v>
      </c>
      <c r="C36" s="2"/>
      <c r="D36" s="2"/>
      <c r="E36" s="2"/>
      <c r="F36" s="2"/>
      <c r="G36" t="b">
        <f>IF(C36="x",0,IF(D36="x",1,IF(E36="x",2,IF(F36="x",3))))</f>
        <v/>
      </c>
      <c r="H36" t="str">
        <f>IF(E36="X","34-",IF(F36="x","34-",""))</f>
        <v/>
      </c>
    </row>
    <row r="37" spans="1:10" customHeight="1" ht="12.75">
      <c r="A37" s="1">
        <v>35</v>
      </c>
      <c r="B37" s="30" t="s">
        <v>42</v>
      </c>
      <c r="C37" s="2"/>
      <c r="D37" s="2"/>
      <c r="E37" s="2"/>
      <c r="F37" s="2"/>
      <c r="G37" t="b">
        <f>IF(C37="x",0,IF(D37="x",1,IF(E37="x",2,IF(F37="x",3))))</f>
        <v/>
      </c>
      <c r="H37" t="str">
        <f>IF(E37="X","35-",IF(F37="x","35-",""))</f>
        <v/>
      </c>
    </row>
    <row r="38" spans="1:10" customHeight="1" ht="12.75">
      <c r="A38" s="1">
        <v>36</v>
      </c>
      <c r="B38" s="30" t="s">
        <v>43</v>
      </c>
      <c r="C38" s="2"/>
      <c r="D38" s="2"/>
      <c r="E38" s="2"/>
      <c r="F38" s="2"/>
      <c r="G38" t="b">
        <f>IF(C38="x",0,IF(D38="x",1,IF(E38="x",2,IF(F38="x",3))))</f>
        <v/>
      </c>
      <c r="H38" t="str">
        <f>IF(E38="X","36-",IF(F38="x","36-",""))</f>
        <v/>
      </c>
    </row>
    <row r="39" spans="1:10" customHeight="1" ht="12.75">
      <c r="A39" s="1">
        <v>37</v>
      </c>
      <c r="B39" s="30" t="s">
        <v>44</v>
      </c>
      <c r="C39" s="2"/>
      <c r="D39" s="2"/>
      <c r="E39" s="2"/>
      <c r="F39" s="2"/>
      <c r="G39" t="b">
        <f>IF(C39="x",3,IF(D39="x",2,IF(E39="x",1,IF(F39="x",0))))</f>
        <v/>
      </c>
      <c r="H39" t="str">
        <f>IF(C39="X","37-",IF(D39="x","37-",""))</f>
        <v/>
      </c>
    </row>
    <row r="40" spans="1:10" customHeight="1" ht="12.75">
      <c r="A40" s="1">
        <v>38</v>
      </c>
      <c r="B40" s="30" t="s">
        <v>45</v>
      </c>
      <c r="C40" s="2"/>
      <c r="D40" s="2"/>
      <c r="E40" s="2"/>
      <c r="F40" s="2"/>
      <c r="G40" t="b">
        <f>IF(C40="x",0,IF(D40="x",1,IF(E40="x",2,IF(F40="x",3))))</f>
        <v/>
      </c>
      <c r="H40" t="str">
        <f>IF(E40="X","38-",IF(F40="x","38-",""))</f>
        <v/>
      </c>
    </row>
    <row r="41" spans="1:10" customHeight="1" ht="12.75">
      <c r="A41" s="1">
        <v>39</v>
      </c>
      <c r="B41" s="30" t="s">
        <v>46</v>
      </c>
      <c r="C41" s="2"/>
      <c r="D41" s="2"/>
      <c r="E41" s="2"/>
      <c r="F41" s="2"/>
      <c r="G41" t="b">
        <f>IF(C41="x",0,IF(D41="x",1,IF(E41="x",2,IF(F41="x",3))))</f>
        <v/>
      </c>
      <c r="H41" t="str">
        <f>IF(E41="X","39-",IF(F41="x","39-",""))</f>
        <v/>
      </c>
    </row>
    <row r="42" spans="1:10" customHeight="1" ht="12.75">
      <c r="A42" s="1">
        <v>40</v>
      </c>
      <c r="B42" s="30" t="s">
        <v>47</v>
      </c>
      <c r="C42" s="2"/>
      <c r="D42" s="2"/>
      <c r="E42" s="2"/>
      <c r="F42" s="2"/>
      <c r="G42" t="b">
        <f>IF(C42="x",0,IF(D42="x",1,IF(E42="x",2,IF(F42="x",3))))</f>
        <v/>
      </c>
      <c r="H42" t="str">
        <f>IF(E42="X","40-",IF(F42="x","40-",""))</f>
        <v/>
      </c>
    </row>
    <row r="43" spans="1:10" customHeight="1" ht="12.75">
      <c r="A43" s="1">
        <v>41</v>
      </c>
      <c r="B43" s="30" t="s">
        <v>48</v>
      </c>
      <c r="C43" s="2"/>
      <c r="D43" s="2"/>
      <c r="E43" s="2"/>
      <c r="F43" s="2"/>
      <c r="G43" t="b">
        <f>IF(C43="x",3,IF(D43="x",2,IF(E43="x",1,IF(F43="x",0))))</f>
        <v/>
      </c>
      <c r="H43" t="str">
        <f>IF(C43="X","41-",IF(D43="x","41-",""))</f>
        <v/>
      </c>
    </row>
    <row r="44" spans="1:10" customHeight="1" ht="12.75">
      <c r="A44" s="1">
        <v>42</v>
      </c>
      <c r="B44" s="30" t="s">
        <v>49</v>
      </c>
      <c r="C44" s="2"/>
      <c r="D44" s="2"/>
      <c r="E44" s="2"/>
      <c r="F44" s="2"/>
      <c r="G44" t="b">
        <f>IF(C44="x",3,IF(D44="x",2,IF(E44="x",1,IF(F44="x",0))))</f>
        <v/>
      </c>
      <c r="H44" t="str">
        <f>IF(C44="X","42-",IF(D44="x","42-",""))</f>
        <v/>
      </c>
    </row>
    <row r="45" spans="1:10" customHeight="1" ht="12.75">
      <c r="A45" s="1">
        <v>43</v>
      </c>
      <c r="B45" s="30" t="s">
        <v>50</v>
      </c>
      <c r="C45" s="2"/>
      <c r="D45" s="2"/>
      <c r="E45" s="2"/>
      <c r="F45" s="2"/>
      <c r="G45" t="b">
        <f>IF(C45="x",0,IF(D45="x",1,IF(E45="x",2,IF(F45="x",3))))</f>
        <v/>
      </c>
      <c r="H45" t="str">
        <f>IF(E45="X","43-",IF(F45="x","43-",""))</f>
        <v/>
      </c>
    </row>
    <row r="46" spans="1:10" customHeight="1" ht="12.75">
      <c r="A46" s="1">
        <v>44</v>
      </c>
      <c r="B46" s="30" t="s">
        <v>51</v>
      </c>
      <c r="C46" s="2"/>
      <c r="D46" s="2"/>
      <c r="E46" s="2"/>
      <c r="F46" s="2"/>
      <c r="G46" t="b">
        <f>IF(C46="x",0,IF(D46="x",1,IF(E46="x",2,IF(F46="x",3))))</f>
        <v/>
      </c>
      <c r="H46" t="str">
        <f>IF(E46="X","44-",IF(F46="x","44-",""))</f>
        <v/>
      </c>
    </row>
    <row r="47" spans="1:10" customHeight="1" ht="12.75">
      <c r="A47" s="1">
        <v>45</v>
      </c>
      <c r="B47" s="30" t="s">
        <v>52</v>
      </c>
      <c r="C47" s="2"/>
      <c r="D47" s="2"/>
      <c r="E47" s="2"/>
      <c r="F47" s="2"/>
      <c r="G47" t="b">
        <f>IF(C47="x",0,IF(D47="x",1,IF(E47="x",2,IF(F47="x",3))))</f>
        <v/>
      </c>
      <c r="H47" t="str">
        <f>IF(E47="X","45-",IF(F47="x","45-",""))</f>
        <v/>
      </c>
    </row>
    <row r="48" spans="1:10" customHeight="1" ht="12.75">
      <c r="A48" s="1">
        <v>46</v>
      </c>
      <c r="B48" s="30" t="s">
        <v>53</v>
      </c>
      <c r="C48" s="2"/>
      <c r="D48" s="2"/>
      <c r="E48" s="2"/>
      <c r="F48" s="2"/>
      <c r="G48" t="b">
        <f>IF(C48="x",0,IF(D48="x",1,IF(E48="x",2,IF(F48="x",3))))</f>
        <v/>
      </c>
      <c r="H48" t="str">
        <f>IF(E48="X","46-",IF(F48="x","46-",""))</f>
        <v/>
      </c>
    </row>
    <row r="49" spans="1:10" customHeight="1" ht="12.75">
      <c r="A49" s="1">
        <v>47</v>
      </c>
      <c r="B49" s="30" t="s">
        <v>54</v>
      </c>
      <c r="C49" s="2"/>
      <c r="D49" s="2"/>
      <c r="E49" s="2"/>
      <c r="F49" s="2"/>
      <c r="G49" t="b">
        <f>IF(C49="x",0,IF(D49="x",1,IF(E49="x",2,IF(F49="x",3))))</f>
        <v/>
      </c>
      <c r="H49" t="str">
        <f>IF(E49="X","47-",IF(F49="x","47-",""))</f>
        <v/>
      </c>
    </row>
    <row r="50" spans="1:10" customHeight="1" ht="12.75">
      <c r="A50" s="1">
        <v>48</v>
      </c>
      <c r="B50" s="30" t="s">
        <v>55</v>
      </c>
      <c r="C50" s="2"/>
      <c r="D50" s="2"/>
      <c r="E50" s="2"/>
      <c r="F50" s="2"/>
      <c r="G50" t="b">
        <f>IF(C50="x",0,IF(D50="x",1,IF(E50="x",2,IF(F50="x",3))))</f>
        <v/>
      </c>
      <c r="H50" t="str">
        <f>IF(E50="X","48-",IF(F50="x","48-",""))</f>
        <v/>
      </c>
    </row>
    <row r="51" spans="1:10" customHeight="1" ht="12.75">
      <c r="A51" s="1">
        <v>49</v>
      </c>
      <c r="B51" s="30" t="s">
        <v>56</v>
      </c>
      <c r="C51" s="2"/>
      <c r="D51" s="2"/>
      <c r="E51" s="2"/>
      <c r="F51" s="2"/>
      <c r="G51" t="b">
        <f>IF(C51="x",0,IF(D51="x",1,IF(E51="x",2,IF(F51="x",3))))</f>
        <v/>
      </c>
      <c r="H51" t="str">
        <f>IF(E51="X","49-",IF(F51="x","49-",""))</f>
        <v/>
      </c>
    </row>
    <row r="52" spans="1:10" customHeight="1" ht="12.75">
      <c r="A52" s="1">
        <v>50</v>
      </c>
      <c r="B52" s="30" t="s">
        <v>57</v>
      </c>
      <c r="C52" s="2"/>
      <c r="D52" s="2"/>
      <c r="E52" s="2"/>
      <c r="F52" s="2"/>
      <c r="G52" t="b">
        <f>IF(C52="x",0,IF(D52="x",1,IF(E52="x",2,IF(F52="x",3))))</f>
        <v/>
      </c>
      <c r="H52" t="str">
        <f>IF(E52="X","50-",IF(F52="x","50-",""))</f>
        <v/>
      </c>
    </row>
    <row r="53" spans="1:10" customHeight="1" ht="12.75">
      <c r="A53" s="1">
        <v>51</v>
      </c>
      <c r="B53" s="30" t="s">
        <v>58</v>
      </c>
      <c r="C53" s="2"/>
      <c r="D53" s="2"/>
      <c r="E53" s="2"/>
      <c r="F53" s="2"/>
      <c r="G53" t="b">
        <f>IF(C53="x",0,IF(D53="x",1,IF(E53="x",2,IF(F53="x",3))))</f>
        <v/>
      </c>
      <c r="H53" t="str">
        <f>IF(E53="X","51-",IF(F53="x","51-",""))</f>
        <v/>
      </c>
    </row>
    <row r="54" spans="1:10" customHeight="1" ht="12.75">
      <c r="A54" s="1">
        <v>52</v>
      </c>
      <c r="B54" s="30" t="s">
        <v>59</v>
      </c>
      <c r="C54" s="2"/>
      <c r="D54" s="2"/>
      <c r="E54" s="2"/>
      <c r="F54" s="2"/>
      <c r="G54" t="b">
        <f>IF(C54="x",0,IF(D54="x",1,IF(E54="x",2,IF(F54="x",3))))</f>
        <v/>
      </c>
      <c r="H54" t="str">
        <f>IF(E54="X","52-",IF(F54="x","52-",""))</f>
        <v/>
      </c>
    </row>
    <row r="55" spans="1:10" customHeight="1" ht="12.75">
      <c r="A55" s="1">
        <v>53</v>
      </c>
      <c r="B55" s="30" t="s">
        <v>60</v>
      </c>
      <c r="C55" s="2"/>
      <c r="D55" s="2"/>
      <c r="E55" s="2"/>
      <c r="F55" s="2"/>
      <c r="G55" t="b">
        <f>IF(C55="x",0,IF(D55="x",1,IF(E55="x",2,IF(F55="x",3))))</f>
        <v/>
      </c>
      <c r="H55" t="str">
        <f>IF(E55="X","53-",IF(F55="x","53-",""))</f>
        <v/>
      </c>
    </row>
    <row r="56" spans="1:10" customHeight="1" ht="12.75">
      <c r="A56" s="1">
        <v>54</v>
      </c>
      <c r="B56" s="30" t="s">
        <v>61</v>
      </c>
      <c r="C56" s="2"/>
      <c r="D56" s="2"/>
      <c r="E56" s="2"/>
      <c r="F56" s="2"/>
      <c r="G56" t="b">
        <f>IF(C56="x",0,IF(D56="x",1,IF(E56="x",2,IF(F56="x",3))))</f>
        <v/>
      </c>
      <c r="H56" t="str">
        <f>IF(E56="X","54-",IF(F56="x","54-",""))</f>
        <v/>
      </c>
    </row>
    <row r="57" spans="1:10" customHeight="1" ht="12.75">
      <c r="A57" s="1">
        <v>55</v>
      </c>
      <c r="B57" s="30" t="s">
        <v>62</v>
      </c>
      <c r="C57" s="2"/>
      <c r="D57" s="2"/>
      <c r="E57" s="2"/>
      <c r="F57" s="2"/>
      <c r="G57" t="b">
        <f>IF(C57="x",0,IF(D57="x",1,IF(E57="x",2,IF(F57="x",3))))</f>
        <v/>
      </c>
      <c r="H57" t="str">
        <f>IF(E57="X","55-",IF(F57="x","55-",""))</f>
        <v/>
      </c>
    </row>
    <row r="58" spans="1:10" customHeight="1" ht="12.75">
      <c r="A58" s="1">
        <v>56</v>
      </c>
      <c r="B58" s="30" t="s">
        <v>63</v>
      </c>
      <c r="C58" s="2"/>
      <c r="D58" s="2"/>
      <c r="E58" s="2"/>
      <c r="F58" s="2"/>
      <c r="G58" t="b">
        <f>IF(C58="x",0,IF(D58="x",1,IF(E58="x",2,IF(F58="x",3))))</f>
        <v/>
      </c>
      <c r="H58" t="str">
        <f>IF(E58="X","56-",IF(F58="x","56-",""))</f>
        <v/>
      </c>
    </row>
    <row r="59" spans="1:10" customHeight="1" ht="12.75">
      <c r="A59" s="1">
        <v>57</v>
      </c>
      <c r="B59" s="30" t="s">
        <v>64</v>
      </c>
      <c r="C59" s="2"/>
      <c r="D59" s="2"/>
      <c r="E59" s="2"/>
      <c r="F59" s="2"/>
      <c r="G59" t="b">
        <f>IF(C59="x",0,IF(D59="x",1,IF(E59="x",2,IF(F59="x",3))))</f>
        <v/>
      </c>
      <c r="H59" t="str">
        <f>IF(E59="X","57-",IF(F59="x","57-",""))</f>
        <v/>
      </c>
    </row>
    <row r="60" spans="1:10" customHeight="1" ht="12.75">
      <c r="A60" s="1">
        <v>58</v>
      </c>
      <c r="B60" s="30" t="s">
        <v>65</v>
      </c>
      <c r="C60" s="2"/>
      <c r="D60" s="2"/>
      <c r="E60" s="2"/>
      <c r="F60" s="2"/>
      <c r="G60" t="b">
        <f>IF(C60="x",0,IF(D60="x",1,IF(E60="x",2,IF(F60="x",3))))</f>
        <v/>
      </c>
      <c r="H60" t="str">
        <f>IF(E60="X","58-",IF(F60="x","58-",""))</f>
        <v/>
      </c>
    </row>
    <row r="61" spans="1:10" customHeight="1" ht="12.75">
      <c r="A61" s="1">
        <v>59</v>
      </c>
      <c r="B61" s="30" t="s">
        <v>66</v>
      </c>
      <c r="C61" s="2"/>
      <c r="D61" s="2"/>
      <c r="E61" s="2"/>
      <c r="F61" s="2"/>
      <c r="G61" t="b">
        <f>IF(C61="x",0,IF(D61="x",1,IF(E61="x",2,IF(F61="x",3))))</f>
        <v/>
      </c>
      <c r="H61" t="str">
        <f>IF(E61="X","59-",IF(F61="x","59-",""))</f>
        <v/>
      </c>
    </row>
    <row r="62" spans="1:10" customHeight="1" ht="12.75">
      <c r="A62" s="1">
        <v>60</v>
      </c>
      <c r="B62" s="30" t="s">
        <v>67</v>
      </c>
      <c r="C62" s="2"/>
      <c r="D62" s="2"/>
      <c r="E62" s="2"/>
      <c r="F62" s="2"/>
      <c r="G62" t="b">
        <f>IF(C62="x",0,IF(D62="x",1,IF(E62="x",2,IF(F62="x",3))))</f>
        <v/>
      </c>
      <c r="H62" t="str">
        <f>IF(E62="X","60-",IF(F62="x","60-",""))</f>
        <v/>
      </c>
    </row>
    <row r="63" spans="1:10" customHeight="1" ht="12.75">
      <c r="A63" s="1">
        <v>61</v>
      </c>
      <c r="B63" s="30" t="s">
        <v>68</v>
      </c>
      <c r="C63" s="2"/>
      <c r="D63" s="2"/>
      <c r="E63" s="2"/>
      <c r="F63" s="2"/>
      <c r="G63" t="b">
        <f>IF(C63="x",0,IF(D63="x",1,IF(E63="x",2,IF(F63="x",3))))</f>
        <v/>
      </c>
      <c r="H63" t="str">
        <f>IF(E63="X","61-",IF(F63="x","61-",""))</f>
        <v/>
      </c>
    </row>
    <row r="64" spans="1:10" customHeight="1" ht="12.75">
      <c r="A64" s="1">
        <v>62</v>
      </c>
      <c r="B64" s="30" t="s">
        <v>69</v>
      </c>
      <c r="C64" s="2"/>
      <c r="D64" s="2"/>
      <c r="E64" s="2"/>
      <c r="F64" s="2"/>
      <c r="G64" t="b">
        <f>IF(C64="x",0,IF(D64="x",1,IF(E64="x",2,IF(F64="x",3))))</f>
        <v/>
      </c>
      <c r="H64" t="str">
        <f>IF(E64="X","62-",IF(F64="x","62-",""))</f>
        <v/>
      </c>
    </row>
    <row r="65" spans="1:10" customHeight="1" ht="12.75">
      <c r="A65" s="1">
        <v>63</v>
      </c>
      <c r="B65" s="30" t="s">
        <v>70</v>
      </c>
      <c r="C65" s="2"/>
      <c r="D65" s="2"/>
      <c r="E65" s="2"/>
      <c r="F65" s="2"/>
      <c r="G65" t="b">
        <f>IF(C65="x",3,IF(D65="x",2,IF(E65="x",1,IF(F65="x",0))))</f>
        <v/>
      </c>
      <c r="H65" t="str">
        <f>IF(C65="X","63-",IF(D65="x","63-",""))</f>
        <v/>
      </c>
    </row>
    <row r="66" spans="1:10" customHeight="1" ht="12.75">
      <c r="A66" s="1">
        <v>64</v>
      </c>
      <c r="B66" s="30" t="s">
        <v>71</v>
      </c>
      <c r="C66" s="2"/>
      <c r="D66" s="2"/>
      <c r="E66" s="2"/>
      <c r="F66" s="2"/>
      <c r="G66" t="b">
        <f>IF(C66="x",3,IF(D66="x",2,IF(E66="x",1,IF(F66="x",0))))</f>
        <v/>
      </c>
      <c r="H66" t="str">
        <f>IF(C66="X","64-",IF(D66="x","64-",""))</f>
        <v/>
      </c>
    </row>
    <row r="67" spans="1:10" customHeight="1" ht="12.75">
      <c r="A67" s="1">
        <v>65</v>
      </c>
      <c r="B67" s="30" t="s">
        <v>72</v>
      </c>
      <c r="C67" s="2"/>
      <c r="D67" s="2"/>
      <c r="E67" s="2"/>
      <c r="F67" s="2"/>
      <c r="G67" t="b">
        <f>IF(C67="x",0,IF(D67="x",1,IF(E67="x",2,IF(F67="x",3))))</f>
        <v/>
      </c>
      <c r="H67" t="str">
        <f>IF(E67="X","65-",IF(F67="x","65-",""))</f>
        <v/>
      </c>
    </row>
    <row r="68" spans="1:10" customHeight="1" ht="12.75">
      <c r="A68" s="1">
        <v>66</v>
      </c>
      <c r="B68" s="30" t="s">
        <v>73</v>
      </c>
      <c r="C68" s="2"/>
      <c r="D68" s="2"/>
      <c r="E68" s="2"/>
      <c r="F68" s="2"/>
      <c r="G68" t="b">
        <f>IF(C68="x",0,IF(D68="x",1,IF(E68="x",2,IF(F68="x",3))))</f>
        <v/>
      </c>
      <c r="H68" t="str">
        <f>IF(E68="X","66-",IF(F68="x","66-",""))</f>
        <v/>
      </c>
    </row>
    <row r="69" spans="1:10" customHeight="1" ht="12.75">
      <c r="A69" s="1">
        <v>67</v>
      </c>
      <c r="B69" s="30" t="s">
        <v>74</v>
      </c>
      <c r="C69" s="2"/>
      <c r="D69" s="2"/>
      <c r="E69" s="2"/>
      <c r="F69" s="2"/>
      <c r="G69" t="b">
        <f>IF(C69="x",0,IF(D69="x",1,IF(E69="x",2,IF(F69="x",3))))</f>
        <v/>
      </c>
      <c r="H69" t="str">
        <f>IF(E69="X","67-",IF(F69="x","67-",""))</f>
        <v/>
      </c>
    </row>
    <row r="70" spans="1:10" customHeight="1" ht="12.75">
      <c r="A70" s="1">
        <v>68</v>
      </c>
      <c r="B70" s="30" t="s">
        <v>75</v>
      </c>
      <c r="C70" s="2"/>
      <c r="D70" s="2"/>
      <c r="E70" s="2"/>
      <c r="F70" s="2"/>
      <c r="G70" t="b">
        <f>IF(C70="x",0,IF(D70="x",1,IF(E70="x",2,IF(F70="x",3))))</f>
        <v/>
      </c>
      <c r="H70" t="str">
        <f>IF(E70="X","68-",IF(F70="x","68-",""))</f>
        <v/>
      </c>
    </row>
    <row r="71" spans="1:10" customHeight="1" ht="12.75">
      <c r="A71" s="1">
        <v>69</v>
      </c>
      <c r="B71" s="30" t="s">
        <v>76</v>
      </c>
      <c r="C71" s="2"/>
      <c r="D71" s="2"/>
      <c r="E71" s="2"/>
      <c r="F71" s="2"/>
      <c r="G71" t="b">
        <f>IF(C71="x",0,IF(D71="x",1,IF(E71="x",2,IF(F71="x",3))))</f>
        <v/>
      </c>
      <c r="H71" t="str">
        <f>IF(E71="X","69-",IF(F71="x","69-",""))</f>
        <v/>
      </c>
    </row>
    <row r="72" spans="1:10" customHeight="1" ht="12.75">
      <c r="A72" s="1">
        <v>70</v>
      </c>
      <c r="B72" s="30" t="s">
        <v>77</v>
      </c>
      <c r="C72" s="2"/>
      <c r="D72" s="2"/>
      <c r="E72" s="2"/>
      <c r="F72" s="2"/>
      <c r="G72" t="b">
        <f>IF(C72="x",0,IF(D72="x",1,IF(E72="x",2,IF(F72="x",3))))</f>
        <v/>
      </c>
      <c r="H72" t="str">
        <f>IF(E72="X","70-",IF(F72="x","70-",""))</f>
        <v/>
      </c>
    </row>
    <row r="73" spans="1:10" customHeight="1" ht="12.75">
      <c r="A73" s="1">
        <v>71</v>
      </c>
      <c r="B73" s="30" t="s">
        <v>78</v>
      </c>
      <c r="C73" s="2"/>
      <c r="D73" s="2"/>
      <c r="E73" s="2"/>
      <c r="F73" s="2"/>
      <c r="G73" t="b">
        <f>IF(C73="x",0,IF(D73="x",1,IF(E73="x",2,IF(F73="x",3))))</f>
        <v/>
      </c>
      <c r="H73" t="str">
        <f>IF(E73="X","71-",IF(F73="x","71-",""))</f>
        <v/>
      </c>
    </row>
    <row r="74" spans="1:10" customHeight="1" ht="12.75">
      <c r="A74" s="1">
        <v>72</v>
      </c>
      <c r="B74" s="30" t="s">
        <v>79</v>
      </c>
      <c r="C74" s="2"/>
      <c r="D74" s="2"/>
      <c r="E74" s="2"/>
      <c r="F74" s="2"/>
      <c r="G74" t="b">
        <f>IF(C74="x",0,IF(D74="x",1,IF(E74="x",2,IF(F74="x",3))))</f>
        <v/>
      </c>
      <c r="H74" t="str">
        <f>IF(E74="X","72-",IF(F74="x","72-",""))</f>
        <v/>
      </c>
    </row>
    <row r="75" spans="1:10" customHeight="1" ht="12.75">
      <c r="A75" s="1">
        <v>73</v>
      </c>
      <c r="B75" s="30" t="s">
        <v>80</v>
      </c>
      <c r="C75" s="2"/>
      <c r="D75" s="2"/>
      <c r="E75" s="2"/>
      <c r="F75" s="2"/>
      <c r="G75" t="b">
        <f>IF(C75="x",0,IF(D75="x",1,IF(E75="x",2,IF(F75="x",3))))</f>
        <v/>
      </c>
      <c r="H75" t="str">
        <f>IF(E75="X","73-",IF(F75="x","73-",""))</f>
        <v/>
      </c>
    </row>
    <row r="76" spans="1:10" customHeight="1" ht="12.75">
      <c r="A76" s="1">
        <v>74</v>
      </c>
      <c r="B76" s="30" t="s">
        <v>81</v>
      </c>
      <c r="C76" s="2"/>
      <c r="D76" s="2"/>
      <c r="E76" s="2"/>
      <c r="F76" s="2"/>
      <c r="G76" t="b">
        <f>IF(C76="x",0,IF(D76="x",1,IF(E76="x",2,IF(F76="x",3))))</f>
        <v/>
      </c>
      <c r="H76" t="str">
        <f>IF(E76="X","74-",IF(F76="x","74-",""))</f>
        <v/>
      </c>
    </row>
    <row r="77" spans="1:10" customHeight="1" ht="12.75">
      <c r="A77" s="1">
        <v>75</v>
      </c>
      <c r="B77" s="30" t="s">
        <v>82</v>
      </c>
      <c r="C77" s="2"/>
      <c r="D77" s="2"/>
      <c r="E77" s="2"/>
      <c r="F77" s="2"/>
      <c r="G77" t="b">
        <f>IF(C77="x",3,IF(D77="x",2,IF(E77="x",1,IF(F77="x",0))))</f>
        <v/>
      </c>
      <c r="H77" t="str">
        <f>IF(C77="X","75-",IF(D77="x","75-",""))</f>
        <v/>
      </c>
    </row>
    <row r="78" spans="1:10" customHeight="1" ht="12.75">
      <c r="A78" s="1">
        <v>76</v>
      </c>
      <c r="B78" s="30" t="s">
        <v>83</v>
      </c>
      <c r="C78" s="2"/>
      <c r="D78" s="2"/>
      <c r="E78" s="2"/>
      <c r="F78" s="2"/>
      <c r="G78" t="b">
        <f>IF(C78="x",0,IF(D78="x",1,IF(E78="x",2,IF(F78="x",3))))</f>
        <v/>
      </c>
      <c r="H78" t="str">
        <f>IF(E78="X","76-",IF(F78="x",76,""))</f>
        <v/>
      </c>
    </row>
    <row r="79" spans="1:10" customHeight="1" ht="12.75">
      <c r="A79" s="1">
        <v>77</v>
      </c>
      <c r="B79" s="30" t="s">
        <v>84</v>
      </c>
      <c r="C79" s="2"/>
      <c r="D79" s="2"/>
      <c r="E79" s="2"/>
      <c r="F79" s="2"/>
      <c r="G79" t="b">
        <f>IF(C79="x",3,IF(D79="x",2,IF(E79="x",1,IF(F79="x",0))))</f>
        <v/>
      </c>
      <c r="H79" t="str">
        <f>IF(C79="X","77-",IF(D79="x","77-",""))</f>
        <v/>
      </c>
    </row>
    <row r="80" spans="1:10" customHeight="1" ht="12.75">
      <c r="A80" s="1">
        <v>78</v>
      </c>
      <c r="B80" s="30" t="s">
        <v>85</v>
      </c>
      <c r="C80" s="2"/>
      <c r="D80" s="2"/>
      <c r="E80" s="2"/>
      <c r="F80" s="2"/>
      <c r="G80" t="b">
        <f>IF(C80="x",0,IF(D80="x",1,IF(E80="x",2,IF(F80="x",3))))</f>
        <v/>
      </c>
      <c r="H80" t="str">
        <f>IF(E80="X","78-",IF(F80="x","78-",""))</f>
        <v/>
      </c>
    </row>
    <row r="81" spans="1:10" customHeight="1" ht="12.75">
      <c r="A81" s="1">
        <v>79</v>
      </c>
      <c r="B81" s="30" t="s">
        <v>86</v>
      </c>
      <c r="C81" s="2"/>
      <c r="D81" s="2"/>
      <c r="E81" s="2"/>
      <c r="F81" s="2"/>
      <c r="G81" t="b">
        <f>IF(C81="x",0,IF(D81="x",1,IF(E81="x",2,IF(F81="x",3))))</f>
        <v/>
      </c>
      <c r="H81" t="str">
        <f>IF(E81="X","79-",IF(F81="x","79-",""))</f>
        <v/>
      </c>
    </row>
    <row r="82" spans="1:10" customHeight="1" ht="12.75">
      <c r="A82" s="1">
        <v>80</v>
      </c>
      <c r="B82" s="30" t="s">
        <v>87</v>
      </c>
      <c r="C82" s="2"/>
      <c r="D82" s="2"/>
      <c r="E82" s="2"/>
      <c r="F82" s="2"/>
      <c r="G82" t="b">
        <f>IF(C82="x",3,IF(D82="x",2,IF(E82="x",1,IF(F82="x",0))))</f>
        <v/>
      </c>
      <c r="H82" t="str">
        <f>IF(C82="X","80-",IF(D82="x","80-",""))</f>
        <v/>
      </c>
    </row>
    <row r="83" spans="1:10" customHeight="1" ht="12.75">
      <c r="A83" s="1">
        <v>81</v>
      </c>
      <c r="B83" s="30" t="s">
        <v>88</v>
      </c>
      <c r="C83" s="2"/>
      <c r="D83" s="2"/>
      <c r="E83" s="2"/>
      <c r="F83" s="2"/>
      <c r="G83" t="b">
        <f>IF(C83="x",3,IF(D83="x",2,IF(E83="x",1,IF(F83="x",0))))</f>
        <v/>
      </c>
      <c r="H83" t="str">
        <f>IF(C83="X","81-",IF(D83="x","81-",""))</f>
        <v/>
      </c>
    </row>
    <row r="84" spans="1:10" customHeight="1" ht="12.75">
      <c r="A84" s="1">
        <v>82</v>
      </c>
      <c r="B84" s="30" t="s">
        <v>89</v>
      </c>
      <c r="C84" s="2"/>
      <c r="D84" s="2"/>
      <c r="E84" s="2"/>
      <c r="F84" s="2"/>
      <c r="G84" t="b">
        <f>IF(C84="x",3,IF(D84="x",2,IF(E84="x",1,IF(F84="x",0))))</f>
        <v/>
      </c>
      <c r="H84" t="str">
        <f>IF(C84="X","82-",IF(D84="x","82-",""))</f>
        <v/>
      </c>
    </row>
    <row r="85" spans="1:10" customHeight="1" ht="12.75">
      <c r="A85" s="1">
        <v>83</v>
      </c>
      <c r="B85" s="30" t="s">
        <v>90</v>
      </c>
      <c r="C85" s="2"/>
      <c r="D85" s="2"/>
      <c r="E85" s="2"/>
      <c r="F85" s="2"/>
      <c r="G85" t="b">
        <f>IF(C85="x",0,IF(D85="x",1,IF(E85="x",2,IF(F85="x",3))))</f>
        <v/>
      </c>
      <c r="H85" t="str">
        <f>IF(E85="X","83-",IF(F85="x","83-",""))</f>
        <v/>
      </c>
    </row>
    <row r="86" spans="1:10" customHeight="1" ht="12.75">
      <c r="A86" s="1">
        <v>84</v>
      </c>
      <c r="B86" s="30" t="s">
        <v>91</v>
      </c>
      <c r="C86" s="2"/>
      <c r="D86" s="2"/>
      <c r="E86" s="2"/>
      <c r="F86" s="2"/>
      <c r="G86" t="b">
        <f>IF(C86="x",0,IF(D86="x",1,IF(E86="x",2,IF(F86="x",3))))</f>
        <v/>
      </c>
      <c r="H86" t="str">
        <f>IF(C86="X","84-",IF(C86="x","84-",""))</f>
        <v/>
      </c>
    </row>
    <row r="87" spans="1:10" customHeight="1" ht="12.75">
      <c r="A87" s="1">
        <v>85</v>
      </c>
      <c r="B87" s="30" t="s">
        <v>92</v>
      </c>
      <c r="C87" s="2"/>
      <c r="D87" s="2"/>
      <c r="E87" s="2"/>
      <c r="F87" s="2"/>
      <c r="G87" t="b">
        <f>IF(C87="x",0,IF(D87="x",1,IF(E87="x",2,IF(F87="x",3))))</f>
        <v/>
      </c>
      <c r="H87" t="str">
        <f>IF(E87="X","85-",IF(F87="x","85-",""))</f>
        <v/>
      </c>
    </row>
    <row r="88" spans="1:10" customHeight="1" ht="12.75">
      <c r="A88" s="1">
        <v>86</v>
      </c>
      <c r="B88" s="30" t="s">
        <v>93</v>
      </c>
      <c r="C88" s="2"/>
      <c r="D88" s="2"/>
      <c r="E88" s="2"/>
      <c r="F88" s="2"/>
      <c r="G88" t="b">
        <f>IF(C88="x",0,IF(D88="x",1,IF(E88="x",2,IF(F88="x",3))))</f>
        <v/>
      </c>
      <c r="H88" t="str">
        <f>IF(E88="X","86-",IF(F88="x","86-",""))</f>
        <v/>
      </c>
    </row>
    <row r="89" spans="1:10" customHeight="1" ht="12.75">
      <c r="A89" s="1">
        <v>87</v>
      </c>
      <c r="B89" s="30" t="s">
        <v>94</v>
      </c>
      <c r="C89" s="2"/>
      <c r="D89" s="2"/>
      <c r="E89" s="2"/>
      <c r="F89" s="2"/>
      <c r="G89" t="b">
        <f>IF(C89="x",0,IF(D89="x",1,IF(E89="x",2,IF(F89="x",3))))</f>
        <v/>
      </c>
      <c r="H89" t="str">
        <f>IF(E89="X","87-",IF(F89="x","87-",""))</f>
        <v/>
      </c>
    </row>
    <row r="90" spans="1:10" customHeight="1" ht="12.75">
      <c r="A90" s="1">
        <v>88</v>
      </c>
      <c r="B90" s="30" t="s">
        <v>95</v>
      </c>
      <c r="C90" s="2"/>
      <c r="D90" s="2"/>
      <c r="E90" s="2"/>
      <c r="F90" s="2"/>
      <c r="G90" t="b">
        <f>IF(C90="x",3,IF(D90="x",2,IF(E90="x",1,IF(F90="x",0))))</f>
        <v/>
      </c>
      <c r="H90" t="str">
        <f>IF(C90="X","88-",IF(D90="x","88-",""))</f>
        <v/>
      </c>
    </row>
    <row r="91" spans="1:10" customHeight="1" ht="12.75">
      <c r="A91" s="1">
        <v>89</v>
      </c>
      <c r="B91" s="30" t="s">
        <v>96</v>
      </c>
      <c r="C91" s="2"/>
      <c r="D91" s="2"/>
      <c r="E91" s="2"/>
      <c r="F91" s="2"/>
      <c r="G91" t="b">
        <f>IF(C91="x",0,IF(D91="x",1,IF(E91="x",2,IF(F91="x",3))))</f>
        <v/>
      </c>
      <c r="H91" t="str">
        <f>IF(E91="X","89-",IF(F91="x","89-",""))</f>
        <v/>
      </c>
    </row>
    <row r="92" spans="1:10" customHeight="1" ht="12.75">
      <c r="A92" s="1">
        <v>90</v>
      </c>
      <c r="B92" s="30" t="s">
        <v>97</v>
      </c>
      <c r="C92" s="2"/>
      <c r="D92" s="2"/>
      <c r="E92" s="2"/>
      <c r="F92" s="2"/>
      <c r="G92" t="b">
        <f>IF(C92="x",0,IF(D92="x",1,IF(E92="x",2,IF(F92="x",3))))</f>
        <v/>
      </c>
      <c r="H92" t="str">
        <f>IF(E92="X","90-",IF(F92="x","90-",""))</f>
        <v/>
      </c>
    </row>
    <row r="93" spans="1:10" customHeight="1" ht="12.75">
      <c r="A93" s="1">
        <v>91</v>
      </c>
      <c r="B93" s="30" t="s">
        <v>98</v>
      </c>
      <c r="C93" s="2"/>
      <c r="D93" s="2"/>
      <c r="E93" s="2"/>
      <c r="F93" s="2"/>
      <c r="G93" t="b">
        <f>IF(C93="x",0,IF(D93="x",1,IF(E93="x",2,IF(F93="x",3))))</f>
        <v/>
      </c>
      <c r="H93" t="str">
        <f>IF(E93="X","91-",IF(F93="x","91-",""))</f>
        <v/>
      </c>
    </row>
    <row r="94" spans="1:10" customHeight="1" ht="12.75">
      <c r="A94" s="1">
        <v>92</v>
      </c>
      <c r="B94" s="30" t="s">
        <v>99</v>
      </c>
      <c r="C94" s="2"/>
      <c r="D94" s="2"/>
      <c r="E94" s="2"/>
      <c r="F94" s="2"/>
      <c r="G94" t="b">
        <f>IF(C94="x",0,IF(D94="x",1,IF(E94="x",2,IF(F94="x",3))))</f>
        <v/>
      </c>
      <c r="H94" t="str">
        <f>IF(E94="X","92-",IF(F94="x","92-",""))</f>
        <v/>
      </c>
    </row>
    <row r="95" spans="1:10" customHeight="1" ht="12.75">
      <c r="A95" s="1">
        <v>93</v>
      </c>
      <c r="B95" s="30" t="s">
        <v>100</v>
      </c>
      <c r="C95" s="2"/>
      <c r="D95" s="2"/>
      <c r="E95" s="2"/>
      <c r="F95" s="2"/>
      <c r="G95" t="b">
        <f>IF(C95="x",0,IF(D95="x",1,IF(E95="x",2,IF(F95="x",3))))</f>
        <v/>
      </c>
      <c r="H95" t="str">
        <f>IF(E95="X","93-",IF(F95="x","93-",""))</f>
        <v/>
      </c>
    </row>
    <row r="96" spans="1:10" customHeight="1" ht="12.75">
      <c r="A96" s="1">
        <v>94</v>
      </c>
      <c r="B96" s="30" t="s">
        <v>101</v>
      </c>
      <c r="C96" s="2"/>
      <c r="D96" s="2"/>
      <c r="E96" s="2"/>
      <c r="F96" s="2"/>
      <c r="G96" t="b">
        <f>IF(C96="x",3,IF(D96="x",2,IF(E96="x",1,IF(F96="x",0))))</f>
        <v/>
      </c>
      <c r="H96" t="str">
        <f>IF(C96="X","94-",IF(D96="x","94-",""))</f>
        <v/>
      </c>
    </row>
    <row r="97" spans="1:10" customHeight="1" ht="12.75">
      <c r="A97" s="1">
        <v>95</v>
      </c>
      <c r="B97" s="30" t="s">
        <v>102</v>
      </c>
      <c r="C97" s="2"/>
      <c r="D97" s="2"/>
      <c r="E97" s="2"/>
      <c r="F97" s="2"/>
      <c r="G97" t="b">
        <f>IF(C97="x",0,IF(D97="x",1,IF(E97="x",2,IF(F97="x",3))))</f>
        <v/>
      </c>
      <c r="H97" t="str">
        <f>IF(E97="X","95-",IF(F97="x","95-",""))</f>
        <v/>
      </c>
    </row>
    <row r="98" spans="1:10" customHeight="1" ht="12.75">
      <c r="A98" s="1">
        <v>96</v>
      </c>
      <c r="B98" s="30" t="s">
        <v>103</v>
      </c>
      <c r="C98" s="2"/>
      <c r="D98" s="2"/>
      <c r="E98" s="2"/>
      <c r="F98" s="2"/>
      <c r="G98" t="b">
        <f>IF(C98="x",0,IF(D98="x",1,IF(E98="x",2,IF(F98="x",3))))</f>
        <v/>
      </c>
      <c r="H98" t="str">
        <f>IF(E98="X","96-",IF(F98="x","96-",""))</f>
        <v/>
      </c>
    </row>
    <row r="99" spans="1:10" customHeight="1" ht="12.75">
      <c r="A99" s="1">
        <v>97</v>
      </c>
      <c r="B99" s="30" t="s">
        <v>104</v>
      </c>
      <c r="C99" s="2"/>
      <c r="D99" s="2"/>
      <c r="E99" s="2"/>
      <c r="F99" s="2"/>
      <c r="G99" t="b">
        <f>IF(C99="x",0,IF(D99="x",1,IF(E99="x",2,IF(F99="x",3))))</f>
        <v/>
      </c>
      <c r="H99" t="str">
        <f>IF(E99="X","97-",IF(F99="x","97-",""))</f>
        <v/>
      </c>
    </row>
    <row r="100" spans="1:10" customHeight="1" ht="12.75">
      <c r="A100" s="1">
        <v>98</v>
      </c>
      <c r="B100" s="30" t="s">
        <v>105</v>
      </c>
      <c r="C100" s="2"/>
      <c r="D100" s="2"/>
      <c r="E100" s="2"/>
      <c r="F100" s="2"/>
      <c r="G100" t="b">
        <f>IF(C100="x",0,IF(D100="x",1,IF(E100="x",2,IF(F100="x",3))))</f>
        <v/>
      </c>
      <c r="H100" t="str">
        <f>IF(E100="X","98-",IF(F100="x","98-",""))</f>
        <v/>
      </c>
    </row>
    <row r="101" spans="1:10" customHeight="1" ht="12.75">
      <c r="A101" s="1">
        <v>99</v>
      </c>
      <c r="B101" s="30" t="s">
        <v>106</v>
      </c>
      <c r="C101" s="2"/>
      <c r="D101" s="2"/>
      <c r="E101" s="2"/>
      <c r="F101" s="2"/>
      <c r="G101" t="b">
        <f>IF(C101="x",0,IF(D101="x",1,IF(E101="x",2,IF(F101="x",3))))</f>
        <v/>
      </c>
      <c r="H101" t="str">
        <f>IF(E101="X","99-",IF(F101="x","99-",""))</f>
        <v/>
      </c>
    </row>
    <row r="102" spans="1:10" customHeight="1" ht="12.75">
      <c r="A102" s="1">
        <v>100</v>
      </c>
      <c r="B102" s="30" t="s">
        <v>107</v>
      </c>
      <c r="C102" s="2"/>
      <c r="D102" s="2"/>
      <c r="E102" s="2"/>
      <c r="F102" s="2"/>
      <c r="G102" t="b">
        <f>IF(C102="x",0,IF(D102="x",1,IF(E102="x",2,IF(F102="x",3))))</f>
        <v/>
      </c>
      <c r="H102" t="str">
        <f>IF(E102="X","100-",IF(F102="x","100-",""))</f>
        <v/>
      </c>
    </row>
    <row r="103" spans="1:10" customHeight="1" ht="12.75">
      <c r="A103" s="1">
        <v>101</v>
      </c>
      <c r="B103" s="30" t="s">
        <v>108</v>
      </c>
      <c r="C103" s="2"/>
      <c r="D103" s="2"/>
      <c r="E103" s="2"/>
      <c r="F103" s="2"/>
      <c r="G103" t="b">
        <f>IF(C103="x",0,IF(D103="x",1,IF(E103="x",2,IF(F103="x",3))))</f>
        <v/>
      </c>
      <c r="H103" t="str">
        <f>IF(E103="X","101-",IF(F103="x","101-",""))</f>
        <v/>
      </c>
    </row>
    <row r="104" spans="1:10" customHeight="1" ht="12.75">
      <c r="A104" s="1">
        <v>102</v>
      </c>
      <c r="B104" s="30" t="s">
        <v>109</v>
      </c>
      <c r="C104" s="2"/>
      <c r="D104" s="2"/>
      <c r="E104" s="2"/>
      <c r="F104" s="2"/>
      <c r="G104" t="b">
        <f>IF(C104="x",0,IF(D104="x",1,IF(E104="x",2,IF(F104="x",3))))</f>
        <v/>
      </c>
      <c r="H104" t="str">
        <f>IF(E104="X","102-",IF(F104="x","102-",""))</f>
        <v/>
      </c>
    </row>
    <row r="105" spans="1:10" customHeight="1" ht="12.75">
      <c r="A105" s="1">
        <v>103</v>
      </c>
      <c r="B105" s="30" t="s">
        <v>110</v>
      </c>
      <c r="C105" s="2"/>
      <c r="D105" s="2"/>
      <c r="E105" s="2"/>
      <c r="F105" s="2"/>
      <c r="G105" t="b">
        <f>IF(C105="x",3,IF(D105="x",2,IF(E105="x",1,IF(F105="x",0))))</f>
        <v/>
      </c>
      <c r="H105" t="str">
        <f>IF(C105="X","103-",IF(D105="x","103-",""))</f>
        <v/>
      </c>
    </row>
    <row r="106" spans="1:10" customHeight="1" ht="12.75">
      <c r="A106" s="1">
        <v>104</v>
      </c>
      <c r="B106" s="30" t="s">
        <v>111</v>
      </c>
      <c r="C106" s="2"/>
      <c r="D106" s="2"/>
      <c r="E106" s="2"/>
      <c r="F106" s="2"/>
      <c r="G106" t="b">
        <f>IF(C106="x",3,IF(D106="x",2,IF(E106="x",1,IF(F106="x",0))))</f>
        <v/>
      </c>
      <c r="H106" t="str">
        <f>IF(C106="X","104-",IF(D106="x","104-",""))</f>
        <v/>
      </c>
    </row>
    <row r="107" spans="1:10" customHeight="1" ht="12.75">
      <c r="A107" s="1">
        <v>105</v>
      </c>
      <c r="B107" s="30" t="s">
        <v>112</v>
      </c>
      <c r="C107" s="2"/>
      <c r="D107" s="2"/>
      <c r="E107" s="2"/>
      <c r="F107" s="2"/>
      <c r="G107" t="b">
        <f>IF(C107="x",0,IF(D107="x",1,IF(E107="x",2,IF(F107="x",3))))</f>
        <v/>
      </c>
      <c r="H107" t="str">
        <f>IF(E107="X","105-",IF(F107="x","105-",""))</f>
        <v/>
      </c>
    </row>
    <row r="108" spans="1:10" customHeight="1" ht="12.75">
      <c r="A108" s="1">
        <v>106</v>
      </c>
      <c r="B108" s="30" t="s">
        <v>113</v>
      </c>
      <c r="C108" s="2"/>
      <c r="D108" s="2"/>
      <c r="E108" s="2"/>
      <c r="F108" s="2"/>
      <c r="G108" t="b">
        <f>IF(C108="x",0,IF(D108="x",1,IF(E108="x",2,IF(F108="x",3))))</f>
        <v/>
      </c>
      <c r="H108" t="str">
        <f>IF(E108="X","106-",IF(F108="x","106-",""))</f>
        <v/>
      </c>
    </row>
    <row r="109" spans="1:10" customHeight="1" ht="12.75">
      <c r="A109" s="1">
        <v>107</v>
      </c>
      <c r="B109" s="30" t="s">
        <v>114</v>
      </c>
      <c r="C109" s="2"/>
      <c r="D109" s="2"/>
      <c r="E109" s="2"/>
      <c r="F109" s="2"/>
      <c r="G109" t="b">
        <f>IF(C109="x",0,IF(D109="x",1,IF(E109="x",2,IF(F109="x",3))))</f>
        <v/>
      </c>
      <c r="H109" t="str">
        <f>IF(E109="X","107-",IF(F109="x","107-",""))</f>
        <v/>
      </c>
    </row>
    <row r="110" spans="1:10" customHeight="1" ht="12.75">
      <c r="A110" s="1">
        <v>108</v>
      </c>
      <c r="B110" s="30" t="s">
        <v>115</v>
      </c>
      <c r="C110" s="2"/>
      <c r="D110" s="2"/>
      <c r="E110" s="2"/>
      <c r="F110" s="2"/>
      <c r="G110" t="b">
        <f>IF(C110="x",0,IF(D110="x",1,IF(E110="x",2,IF(F110="x",3))))</f>
        <v/>
      </c>
      <c r="H110" t="str">
        <f>IF(E110="X","108-",IF(F110="x","108-",""))</f>
        <v/>
      </c>
    </row>
    <row r="111" spans="1:10" customHeight="1" ht="12.75">
      <c r="A111" s="1">
        <v>109</v>
      </c>
      <c r="B111" s="30" t="s">
        <v>116</v>
      </c>
      <c r="C111" s="2"/>
      <c r="D111" s="2"/>
      <c r="E111" s="2"/>
      <c r="F111" s="2"/>
      <c r="G111" t="b">
        <f>IF(C111="x",3,IF(D111="x",2,IF(E111="x",1,IF(F111="x",0))))</f>
        <v/>
      </c>
      <c r="H111" t="str">
        <f>IF(C111="X","109-",IF(D111="x","109-",""))</f>
        <v/>
      </c>
    </row>
    <row r="112" spans="1:10" customHeight="1" ht="12.75">
      <c r="A112" s="1">
        <v>110</v>
      </c>
      <c r="B112" s="30" t="s">
        <v>117</v>
      </c>
      <c r="C112" s="2"/>
      <c r="D112" s="2"/>
      <c r="E112" s="2"/>
      <c r="F112" s="2"/>
      <c r="G112" t="b">
        <f>IF(C112="x",0,IF(D112="x",1,IF(E112="x",2,IF(F112="x",3))))</f>
        <v/>
      </c>
      <c r="H112" t="str">
        <f>IF(E112="X","110-",IF(F112="x","110",""))</f>
        <v/>
      </c>
    </row>
    <row r="113" spans="1:10" customHeight="1" ht="12.75">
      <c r="A113" s="1">
        <v>111</v>
      </c>
      <c r="B113" s="30" t="s">
        <v>118</v>
      </c>
      <c r="C113" s="2"/>
      <c r="D113" s="2"/>
      <c r="E113" s="2"/>
      <c r="F113" s="2"/>
      <c r="G113" t="b">
        <f>IF(C113="x",0,IF(D113="x",1,IF(E113="x",2,IF(F113="x",3))))</f>
        <v/>
      </c>
      <c r="H113" t="str">
        <f>IF(E113="X","111-",IF(F113="x","111-",""))</f>
        <v/>
      </c>
    </row>
    <row r="114" spans="1:10" customHeight="1" ht="12.75">
      <c r="A114" s="1">
        <v>112</v>
      </c>
      <c r="B114" s="30" t="s">
        <v>119</v>
      </c>
      <c r="C114" s="2"/>
      <c r="D114" s="2"/>
      <c r="E114" s="2"/>
      <c r="F114" s="2"/>
      <c r="G114" t="b">
        <f>IF(C114="x",3,IF(D114="x",2,IF(E114="x",1,IF(F114="x",0))))</f>
        <v/>
      </c>
      <c r="H114" t="str">
        <f>IF(C114="X","112-",IF(D114="x","112-",""))</f>
        <v/>
      </c>
    </row>
    <row r="115" spans="1:10" customHeight="1" ht="12.75">
      <c r="A115" s="1">
        <v>113</v>
      </c>
      <c r="B115" s="30" t="s">
        <v>120</v>
      </c>
      <c r="C115" s="2"/>
      <c r="D115" s="2"/>
      <c r="E115" s="2"/>
      <c r="F115" s="2"/>
      <c r="G115" t="b">
        <f>IF(C115="x",0,IF(D115="x",1,IF(E115="x",2,IF(F115="x",3))))</f>
        <v/>
      </c>
      <c r="H115" t="str">
        <f>IF(E115="X","113-",IF(F115="x","113-",""))</f>
        <v/>
      </c>
    </row>
    <row r="116" spans="1:10" customHeight="1" ht="12.75">
      <c r="A116" s="1">
        <v>114</v>
      </c>
      <c r="B116" s="30" t="s">
        <v>121</v>
      </c>
      <c r="C116" s="2"/>
      <c r="D116" s="2"/>
      <c r="E116" s="2"/>
      <c r="F116" s="2"/>
      <c r="G116" t="b">
        <f>IF(C116="x",0,IF(D116="x",1,IF(E116="x",2,IF(F116="x",3))))</f>
        <v/>
      </c>
      <c r="H116" t="str">
        <f>IF(E116="X","114-",IF(F116="x","114-",""))</f>
        <v/>
      </c>
    </row>
    <row r="117" spans="1:10" customHeight="1" ht="12.75">
      <c r="A117" s="1">
        <v>115</v>
      </c>
      <c r="B117" s="30" t="s">
        <v>122</v>
      </c>
      <c r="C117" s="2"/>
      <c r="D117" s="2"/>
      <c r="E117" s="2"/>
      <c r="F117" s="2"/>
      <c r="G117" t="b">
        <f>IF(C117="x",3,IF(D117="x",2,IF(E117="x",1,IF(F117="x",0))))</f>
        <v/>
      </c>
      <c r="H117" t="str">
        <f>IF(C117="X","115-",IF(D117="x","115-",""))</f>
        <v/>
      </c>
    </row>
    <row r="118" spans="1:10" customHeight="1" ht="12.75">
      <c r="A118" s="1">
        <v>116</v>
      </c>
      <c r="B118" s="30" t="s">
        <v>123</v>
      </c>
      <c r="C118" s="2"/>
      <c r="D118" s="2"/>
      <c r="E118" s="2"/>
      <c r="F118" s="2"/>
      <c r="G118" t="b">
        <f>IF(C118="x",0,IF(D118="x",1,IF(E118="x",2,IF(F118="x",3))))</f>
        <v/>
      </c>
      <c r="H118" t="str">
        <f>IF(E118="X","116-",IF(F118="x","116-",""))</f>
        <v/>
      </c>
    </row>
    <row r="119" spans="1:10" customHeight="1" ht="12.75">
      <c r="A119" s="1">
        <v>117</v>
      </c>
      <c r="B119" s="30" t="s">
        <v>124</v>
      </c>
      <c r="C119" s="2"/>
      <c r="D119" s="2"/>
      <c r="E119" s="2"/>
      <c r="F119" s="2"/>
      <c r="G119" t="b">
        <f>IF(C119="x",0,IF(D119="x",1,IF(E119="x",2,IF(F119="x",3))))</f>
        <v/>
      </c>
      <c r="H119" t="str">
        <f>IF(E119="X","117-",IF(F119="x","117-",""))</f>
        <v/>
      </c>
    </row>
    <row r="120" spans="1:10" customHeight="1" ht="12.75">
      <c r="A120" s="1">
        <v>118</v>
      </c>
      <c r="B120" s="30" t="s">
        <v>125</v>
      </c>
      <c r="C120" s="2"/>
      <c r="D120" s="2"/>
      <c r="E120" s="2"/>
      <c r="F120" s="2"/>
      <c r="G120" t="b">
        <f>IF(C120="x",0,IF(D120="x",1,IF(E120="x",2,IF(F120="x",3))))</f>
        <v/>
      </c>
      <c r="H120" t="str">
        <f>IF(E120="X","118-",IF(F120="x","118-",""))</f>
        <v/>
      </c>
    </row>
    <row r="121" spans="1:10" customHeight="1" ht="12.75">
      <c r="A121" s="1">
        <v>119</v>
      </c>
      <c r="B121" s="30" t="s">
        <v>126</v>
      </c>
      <c r="C121" s="2"/>
      <c r="D121" s="2"/>
      <c r="E121" s="2"/>
      <c r="F121" s="2"/>
      <c r="G121" t="b">
        <f>IF(C121="x",0,IF(D121="x",1,IF(E121="x",2,IF(F121="x",3))))</f>
        <v/>
      </c>
      <c r="H121" t="str">
        <f>IF(E121="X","119-",IF(F121="x","119-",""))</f>
        <v/>
      </c>
    </row>
    <row r="122" spans="1:10" customHeight="1" ht="12.75">
      <c r="A122" s="1">
        <v>120</v>
      </c>
      <c r="B122" s="30" t="s">
        <v>127</v>
      </c>
      <c r="C122" s="2"/>
      <c r="D122" s="2"/>
      <c r="E122" s="2"/>
      <c r="F122" s="2"/>
      <c r="G122" t="b">
        <f>IF(C122="x",0,IF(D122="x",1,IF(E122="x",2,IF(F122="x",3))))</f>
        <v/>
      </c>
      <c r="H122" t="str">
        <f>IF(E122="X","120-",IF(F122="x","120-",""))</f>
        <v/>
      </c>
    </row>
    <row r="123" spans="1:10" customHeight="1" ht="12.75">
      <c r="A123" s="1">
        <v>121</v>
      </c>
      <c r="B123" s="30" t="s">
        <v>128</v>
      </c>
      <c r="C123" s="2"/>
      <c r="D123" s="2"/>
      <c r="E123" s="2"/>
      <c r="F123" s="2"/>
      <c r="G123" t="b">
        <f>IF(C123="x",0,IF(D123="x",1,IF(E123="x",2,IF(F123="x",3))))</f>
        <v/>
      </c>
      <c r="H123" t="str">
        <f>IF(E123="X","121-",IF(F123="x","121-",""))</f>
        <v/>
      </c>
    </row>
    <row r="124" spans="1:10" customHeight="1" ht="12.75">
      <c r="A124" s="1">
        <v>122</v>
      </c>
      <c r="B124" s="30" t="s">
        <v>129</v>
      </c>
      <c r="C124" s="2"/>
      <c r="D124" s="2"/>
      <c r="E124" s="2"/>
      <c r="F124" s="2"/>
      <c r="G124" t="b">
        <f>IF(C124="x",3,IF(D124="x",2,IF(E124="x",1,IF(F124="x",0))))</f>
        <v/>
      </c>
      <c r="H124" t="str">
        <f>IF(C124="X","122-",IF(D124="x","122-",""))</f>
        <v/>
      </c>
    </row>
    <row r="125" spans="1:10" customHeight="1" ht="12.75">
      <c r="A125" s="1">
        <v>123</v>
      </c>
      <c r="B125" s="30" t="s">
        <v>130</v>
      </c>
      <c r="C125" s="2"/>
      <c r="D125" s="2"/>
      <c r="E125" s="2"/>
      <c r="F125" s="2"/>
      <c r="G125" t="b">
        <f>IF(C125="x",0,IF(D125="x",1,IF(E125="x",2,IF(F125="x",3))))</f>
        <v/>
      </c>
      <c r="H125" t="str">
        <f>IF(E125="X","123-",IF(F125="x","123-",""))</f>
        <v/>
      </c>
    </row>
    <row r="126" spans="1:10" customHeight="1" ht="12.75">
      <c r="A126" s="1">
        <v>124</v>
      </c>
      <c r="B126" s="30" t="s">
        <v>131</v>
      </c>
      <c r="C126" s="2"/>
      <c r="D126" s="2"/>
      <c r="E126" s="2"/>
      <c r="F126" s="2"/>
      <c r="G126" t="b">
        <f>IF(C126="x",3,IF(D126="x",2,IF(E126="x",1,IF(F126="x",0))))</f>
        <v/>
      </c>
      <c r="H126" t="str">
        <f>IF(C126="X","124-",IF(D126="x","124-",""))</f>
        <v/>
      </c>
    </row>
    <row r="127" spans="1:10" customHeight="1" ht="12.75">
      <c r="A127" s="1">
        <v>125</v>
      </c>
      <c r="B127" s="30" t="s">
        <v>132</v>
      </c>
      <c r="C127" s="2"/>
      <c r="D127" s="2"/>
      <c r="E127" s="2"/>
      <c r="F127" s="2"/>
      <c r="G127" t="b">
        <f>IF(C127="x",3,IF(D127="x",2,IF(E127="x",1,IF(F127="x",0))))</f>
        <v/>
      </c>
      <c r="H127" t="str">
        <f>IF(C127="X","125-",IF(D127="x","125-",""))</f>
        <v/>
      </c>
    </row>
    <row r="128" spans="1:10" customHeight="1" ht="12.75">
      <c r="A128" s="1">
        <v>126</v>
      </c>
      <c r="B128" s="30" t="s">
        <v>133</v>
      </c>
      <c r="C128" s="2"/>
      <c r="D128" s="2"/>
      <c r="E128" s="2"/>
      <c r="F128" s="2"/>
      <c r="G128" t="b">
        <f>IF(C128="x",0,IF(D128="x",1,IF(E128="x",2,IF(F128="x",3))))</f>
        <v/>
      </c>
      <c r="H128" t="str">
        <f>IF(E128="X","126-",IF(F128="x","126-",""))</f>
        <v/>
      </c>
    </row>
    <row r="129" spans="1:10" customHeight="1" ht="12.75">
      <c r="A129" s="1">
        <v>127</v>
      </c>
      <c r="B129" s="30" t="s">
        <v>134</v>
      </c>
      <c r="C129" s="2"/>
      <c r="D129" s="2"/>
      <c r="E129" s="2"/>
      <c r="F129" s="2"/>
      <c r="G129" t="b">
        <f>IF(C129="x",0,IF(D129="x",1,IF(E129="x",2,IF(F129="x",3))))</f>
        <v/>
      </c>
      <c r="H129" t="str">
        <f>IF(E129="X","127-",IF(F129="x","127-",""))</f>
        <v/>
      </c>
    </row>
    <row r="130" spans="1:10" customHeight="1" ht="12.75">
      <c r="A130" s="1">
        <v>128</v>
      </c>
      <c r="B130" s="30" t="s">
        <v>135</v>
      </c>
      <c r="C130" s="2"/>
      <c r="D130" s="2"/>
      <c r="E130" s="2"/>
      <c r="F130" s="2"/>
      <c r="G130" t="b">
        <f>IF(C130="x",3,IF(D130="x",2,IF(E130="x",1,IF(F130="x",0))))</f>
        <v/>
      </c>
      <c r="H130" t="str">
        <f>IF(C130="X","128-",IF(D130="x","128-",""))</f>
        <v/>
      </c>
    </row>
    <row r="131" spans="1:10" customHeight="1" ht="12.75">
      <c r="A131" s="1">
        <v>129</v>
      </c>
      <c r="B131" s="30" t="s">
        <v>136</v>
      </c>
      <c r="C131" s="2"/>
      <c r="D131" s="2"/>
      <c r="E131" s="2"/>
      <c r="F131" s="2"/>
      <c r="G131" t="b">
        <f>IF(C131="x",0,IF(D131="x",1,IF(E131="x",2,IF(F131="x",3))))</f>
        <v/>
      </c>
      <c r="H131" t="str">
        <f>IF(E131="X","129-",IF(F131="x","129-",""))</f>
        <v/>
      </c>
    </row>
    <row r="132" spans="1:10" customHeight="1" ht="12.75">
      <c r="A132" s="1">
        <v>130</v>
      </c>
      <c r="B132" s="30" t="s">
        <v>137</v>
      </c>
      <c r="C132" s="2"/>
      <c r="D132" s="2"/>
      <c r="E132" s="2"/>
      <c r="F132" s="2"/>
      <c r="G132" t="b">
        <f>IF(C132="x",0,IF(D132="x",1,IF(E132="x",2,IF(F132="x",3))))</f>
        <v/>
      </c>
      <c r="H132" t="str">
        <f>IF(E132="X","130-",IF(F132="x","130-",""))</f>
        <v/>
      </c>
    </row>
    <row r="133" spans="1:10" customHeight="1" ht="12.75">
      <c r="A133" s="1">
        <v>131</v>
      </c>
      <c r="B133" s="30" t="s">
        <v>138</v>
      </c>
      <c r="C133" s="2"/>
      <c r="D133" s="2"/>
      <c r="E133" s="2"/>
      <c r="F133" s="2"/>
      <c r="G133" t="b">
        <f>IF(C133="x",0,IF(D133="x",1,IF(E133="x",2,IF(F133="x",3))))</f>
        <v/>
      </c>
      <c r="H133" t="str">
        <f>IF(E133="X","131-",IF(F133="x","131-",""))</f>
        <v/>
      </c>
    </row>
    <row r="134" spans="1:10" customHeight="1" ht="12.75">
      <c r="A134" s="1">
        <v>132</v>
      </c>
      <c r="B134" s="30" t="s">
        <v>139</v>
      </c>
      <c r="C134" s="2"/>
      <c r="D134" s="2"/>
      <c r="E134" s="2"/>
      <c r="F134" s="2"/>
      <c r="G134" t="b">
        <f>IF(C134="x",0,IF(D134="x",1,IF(E134="x",2,IF(F134="x",3))))</f>
        <v/>
      </c>
      <c r="H134" t="str">
        <f>IF(E134="X","132-",IF(F134="x","132-",""))</f>
        <v/>
      </c>
    </row>
    <row r="135" spans="1:10" customHeight="1" ht="12.75">
      <c r="A135" s="1">
        <v>133</v>
      </c>
      <c r="B135" s="30" t="s">
        <v>140</v>
      </c>
      <c r="C135" s="2"/>
      <c r="D135" s="2"/>
      <c r="E135" s="2"/>
      <c r="F135" s="2"/>
      <c r="G135" t="b">
        <f>IF(C135="x",0,IF(D135="x",1,IF(E135="x",2,IF(F135="x",3))))</f>
        <v/>
      </c>
      <c r="H135" t="str">
        <f>IF(E135="X","133-",IF(F135="x","133-",""))</f>
        <v/>
      </c>
    </row>
    <row r="136" spans="1:10" customHeight="1" ht="12.75">
      <c r="A136" s="1">
        <v>134</v>
      </c>
      <c r="B136" s="30" t="s">
        <v>141</v>
      </c>
      <c r="C136" s="2"/>
      <c r="D136" s="2"/>
      <c r="E136" s="2"/>
      <c r="F136" s="2"/>
      <c r="G136" t="b">
        <f>IF(C136="x",0,IF(D136="x",1,IF(E136="x",2,IF(F136="x",3))))</f>
        <v/>
      </c>
      <c r="H136" t="str">
        <f>IF(E136="X","134-",IF(F136="x","134-",""))</f>
        <v/>
      </c>
    </row>
    <row r="137" spans="1:10" customHeight="1" ht="12.75">
      <c r="A137" s="1">
        <v>135</v>
      </c>
      <c r="B137" s="30" t="s">
        <v>142</v>
      </c>
      <c r="C137" s="2"/>
      <c r="D137" s="2"/>
      <c r="E137" s="2"/>
      <c r="F137" s="2"/>
      <c r="G137" t="b">
        <f>IF(C137="x",0,IF(D137="x",1,IF(E137="x",2,IF(F137="x",3))))</f>
        <v/>
      </c>
      <c r="H137" t="str">
        <f>IF(E137="X","135-",IF(F137="x","135-",""))</f>
        <v/>
      </c>
    </row>
    <row r="138" spans="1:10" customHeight="1" ht="12.75">
      <c r="A138" s="1">
        <v>136</v>
      </c>
      <c r="B138" s="30" t="s">
        <v>143</v>
      </c>
      <c r="C138" s="2"/>
      <c r="D138" s="2"/>
      <c r="E138" s="2"/>
      <c r="F138" s="2"/>
      <c r="G138" t="b">
        <f>IF(C138="x",3,IF(D138="x",2,IF(E138="x",1,IF(F138="x",0))))</f>
        <v/>
      </c>
      <c r="H138" t="str">
        <f>IF(C138="X","136-",IF(D138="x","136-",""))</f>
        <v/>
      </c>
    </row>
    <row r="139" spans="1:10" customHeight="1" ht="12.75">
      <c r="A139" s="1">
        <v>137</v>
      </c>
      <c r="B139" s="30" t="s">
        <v>144</v>
      </c>
      <c r="C139" s="2"/>
      <c r="D139" s="2"/>
      <c r="E139" s="2"/>
      <c r="F139" s="2"/>
      <c r="G139" t="b">
        <f>IF(C139="x",0,IF(D139="x",1,IF(E139="x",2,IF(F139="x",3))))</f>
        <v/>
      </c>
      <c r="H139" t="str">
        <f>IF(E139="X","137-",IF(F139="x","137-",""))</f>
        <v/>
      </c>
    </row>
    <row r="140" spans="1:10" customHeight="1" ht="12.75">
      <c r="A140" s="1">
        <v>138</v>
      </c>
      <c r="B140" s="30" t="s">
        <v>145</v>
      </c>
      <c r="C140" s="2"/>
      <c r="D140" s="2"/>
      <c r="E140" s="2"/>
      <c r="F140" s="2"/>
      <c r="G140" t="b">
        <f>IF(C140="x",0,IF(D140="x",1,IF(E140="x",2,IF(F140="x",3))))</f>
        <v/>
      </c>
      <c r="H140" t="str">
        <f>IF(E140="X","138-",IF(F140="x","138-",""))</f>
        <v/>
      </c>
    </row>
    <row r="141" spans="1:10" customHeight="1" ht="12.75">
      <c r="A141" s="1">
        <v>139</v>
      </c>
      <c r="B141" s="30" t="s">
        <v>146</v>
      </c>
      <c r="C141" s="2"/>
      <c r="D141" s="2"/>
      <c r="E141" s="2"/>
      <c r="F141" s="2"/>
      <c r="G141" t="b">
        <f>IF(C141="x",3,IF(D141="x",2,IF(E141="x",1,IF(F141="x",0))))</f>
        <v/>
      </c>
      <c r="H141" t="str">
        <f>IF(C141="X","139-",IF(D141="x","139-",""))</f>
        <v/>
      </c>
    </row>
    <row r="142" spans="1:10" customHeight="1" ht="12.75">
      <c r="A142" s="1">
        <v>140</v>
      </c>
      <c r="B142" s="30" t="s">
        <v>147</v>
      </c>
      <c r="C142" s="2"/>
      <c r="D142" s="2"/>
      <c r="E142" s="2"/>
      <c r="F142" s="2"/>
      <c r="G142" t="b">
        <f>IF(C142="x",0,IF(D142="x",1,IF(E142="x",2,IF(F142="x",3))))</f>
        <v/>
      </c>
      <c r="H142" t="str">
        <f>IF(E142="X","140-",IF(F142="x","140-",""))</f>
        <v/>
      </c>
    </row>
    <row r="143" spans="1:10" customHeight="1" ht="12.75">
      <c r="A143" s="1">
        <v>141</v>
      </c>
      <c r="B143" s="30" t="s">
        <v>148</v>
      </c>
      <c r="C143" s="2"/>
      <c r="D143" s="2"/>
      <c r="E143" s="2"/>
      <c r="F143" s="2"/>
      <c r="G143" t="b">
        <f>IF(C143="x",0,IF(D143="x",1,IF(E143="x",2,IF(F143="x",3))))</f>
        <v/>
      </c>
      <c r="H143" t="str">
        <f>IF(E143="X","141-",IF(F143="x","141-",""))</f>
        <v/>
      </c>
    </row>
    <row r="144" spans="1:10" customHeight="1" ht="12.75">
      <c r="A144" s="1">
        <v>142</v>
      </c>
      <c r="B144" s="30" t="s">
        <v>149</v>
      </c>
      <c r="C144" s="2"/>
      <c r="D144" s="2"/>
      <c r="E144" s="2"/>
      <c r="F144" s="2"/>
      <c r="G144" t="b">
        <f>IF(C144="x",3,IF(D144="x",2,IF(E144="x",1,IF(F144="x",0))))</f>
        <v/>
      </c>
      <c r="H144" t="str">
        <f>IF(C144="X","142-",IF(D144="x","142-",""))</f>
        <v/>
      </c>
    </row>
    <row r="145" spans="1:10" customHeight="1" ht="12.75">
      <c r="A145" s="1">
        <v>143</v>
      </c>
      <c r="B145" s="30" t="s">
        <v>150</v>
      </c>
      <c r="C145" s="2"/>
      <c r="D145" s="2"/>
      <c r="E145" s="2"/>
      <c r="F145" s="2"/>
      <c r="G145" t="b">
        <f>IF(C145="x",0,IF(D145="x",1,IF(E145="x",2,IF(F145="x",3))))</f>
        <v/>
      </c>
      <c r="H145" t="str">
        <f>IF(E145="X","143-",IF(F145="x","143-",""))</f>
        <v/>
      </c>
    </row>
    <row r="146" spans="1:10" customHeight="1" ht="12.75">
      <c r="A146" s="1">
        <v>144</v>
      </c>
      <c r="B146" s="30" t="s">
        <v>151</v>
      </c>
      <c r="C146" s="2"/>
      <c r="D146" s="2"/>
      <c r="E146" s="2"/>
      <c r="F146" s="2"/>
      <c r="G146" t="b">
        <f>IF(C146="x",3,IF(D146="x",2,IF(E146="x",1,IF(F146="x",0))))</f>
        <v/>
      </c>
      <c r="H146" t="str">
        <f>IF(C146="X","144-",IF(D146="x","144-",""))</f>
        <v/>
      </c>
    </row>
    <row r="147" spans="1:10" customHeight="1" ht="12.75">
      <c r="A147" s="1">
        <v>145</v>
      </c>
      <c r="B147" s="30" t="s">
        <v>152</v>
      </c>
      <c r="C147" s="2"/>
      <c r="D147" s="2"/>
      <c r="E147" s="2"/>
      <c r="F147" s="2"/>
      <c r="G147" t="b">
        <f>IF(C147="x",0,IF(D147="x",1,IF(E147="x",2,IF(F147="x",3))))</f>
        <v/>
      </c>
      <c r="H147" t="str">
        <f>IF(E147="X","145-",IF(F147="x","145-",""))</f>
        <v/>
      </c>
    </row>
    <row r="148" spans="1:10" customHeight="1" ht="12.75">
      <c r="A148" s="1">
        <v>146</v>
      </c>
      <c r="B148" s="30" t="s">
        <v>153</v>
      </c>
      <c r="C148" s="2"/>
      <c r="D148" s="2"/>
      <c r="E148" s="2"/>
      <c r="F148" s="2"/>
      <c r="G148" t="b">
        <f>IF(C148="x",3,IF(D148="x",2,IF(E148="x",1,IF(F148="x",0))))</f>
        <v/>
      </c>
      <c r="H148" t="str">
        <f>IF(C148="X","146-",IF(D148="x","146-",""))</f>
        <v/>
      </c>
    </row>
    <row r="149" spans="1:10" customHeight="1" ht="12.75">
      <c r="A149" s="1">
        <v>147</v>
      </c>
      <c r="B149" s="30" t="s">
        <v>154</v>
      </c>
      <c r="C149" s="2"/>
      <c r="D149" s="2"/>
      <c r="E149" s="2"/>
      <c r="F149" s="2"/>
      <c r="G149" t="b">
        <f>IF(C149="x",0,IF(D149="x",1,IF(E149="x",2,IF(F149="x",3))))</f>
        <v/>
      </c>
      <c r="H149" t="str">
        <f>IF(E149="X","147-",IF(F149="x","147-",""))</f>
        <v/>
      </c>
    </row>
    <row r="150" spans="1:10" customHeight="1" ht="12.75">
      <c r="A150" s="1">
        <v>148</v>
      </c>
      <c r="B150" s="30" t="s">
        <v>155</v>
      </c>
      <c r="C150" s="2"/>
      <c r="D150" s="2"/>
      <c r="E150" s="2"/>
      <c r="F150" s="2"/>
      <c r="G150" t="b">
        <f>IF(C150="x",0,IF(D150="x",1,IF(E150="x",2,IF(F150="x",3))))</f>
        <v/>
      </c>
      <c r="H150" t="str">
        <f>IF(E150="X","148-",IF(F150="x","148-",""))</f>
        <v/>
      </c>
    </row>
    <row r="151" spans="1:10" customHeight="1" ht="12.75">
      <c r="A151" s="1">
        <v>149</v>
      </c>
      <c r="B151" s="30" t="s">
        <v>156</v>
      </c>
      <c r="C151" s="2"/>
      <c r="D151" s="2"/>
      <c r="E151" s="2"/>
      <c r="F151" s="2"/>
      <c r="G151" t="b">
        <f>IF(C151="x",0,IF(D151="x",1,IF(E151="x",2,IF(F151="x",3))))</f>
        <v/>
      </c>
      <c r="H151" t="str">
        <f>IF(E151="X","149-",IF(F151="x","149-",""))</f>
        <v/>
      </c>
    </row>
    <row r="152" spans="1:10" customHeight="1" ht="12.75">
      <c r="A152" s="1">
        <v>150</v>
      </c>
      <c r="B152" s="30" t="s">
        <v>157</v>
      </c>
      <c r="C152" s="2"/>
      <c r="D152" s="2"/>
      <c r="E152" s="2"/>
      <c r="F152" s="2"/>
      <c r="G152" t="b">
        <f>IF(C152="x",0,IF(D152="x",1,IF(E152="x",2,IF(F152="x",3))))</f>
        <v/>
      </c>
      <c r="H152" t="str">
        <f>IF(E152="X","150-",IF(F152="x","150-",""))</f>
        <v/>
      </c>
    </row>
    <row r="153" spans="1:10" customHeight="1" ht="12.75">
      <c r="A153" s="1">
        <v>151</v>
      </c>
      <c r="B153" s="30" t="s">
        <v>158</v>
      </c>
      <c r="C153" s="2"/>
      <c r="D153" s="2"/>
      <c r="E153" s="2"/>
      <c r="F153" s="2"/>
      <c r="G153" t="b">
        <f>IF(C153="x",0,IF(D153="x",1,IF(E153="x",2,IF(F153="x",3))))</f>
        <v/>
      </c>
      <c r="H153" t="str">
        <f>IF(E153="X","151-",IF(F153="x","151-",""))</f>
        <v/>
      </c>
    </row>
    <row r="154" spans="1:10" customHeight="1" ht="12.75">
      <c r="A154" s="1">
        <v>152</v>
      </c>
      <c r="B154" s="30" t="s">
        <v>159</v>
      </c>
      <c r="C154" s="2"/>
      <c r="D154" s="2"/>
      <c r="E154" s="2"/>
      <c r="F154" s="2"/>
      <c r="G154" t="b">
        <f>IF(C154="x",3,IF(D154="x",2,IF(E154="x",1,IF(F154="x",0))))</f>
        <v/>
      </c>
      <c r="H154" t="str">
        <f>IF(C154="X","152-",IF(D154="x","152-",""))</f>
        <v/>
      </c>
    </row>
    <row r="155" spans="1:10" customHeight="1" ht="12.75">
      <c r="A155" s="1">
        <v>153</v>
      </c>
      <c r="B155" s="30" t="s">
        <v>160</v>
      </c>
      <c r="C155" s="2"/>
      <c r="D155" s="2"/>
      <c r="E155" s="2"/>
      <c r="F155" s="2"/>
      <c r="G155" t="b">
        <f>IF(C155="x",0,IF(D155="x",1,IF(E155="x",2,IF(F155="x",3))))</f>
        <v/>
      </c>
      <c r="H155" t="str">
        <f>IF(E155="X","153-",IF(F155="x","153-",""))</f>
        <v/>
      </c>
    </row>
    <row r="156" spans="1:10" customHeight="1" ht="12.75">
      <c r="A156" s="1">
        <v>154</v>
      </c>
      <c r="B156" s="30" t="s">
        <v>161</v>
      </c>
      <c r="C156" s="2"/>
      <c r="D156" s="2"/>
      <c r="E156" s="2"/>
      <c r="F156" s="2"/>
      <c r="G156" t="b">
        <f>IF(C156="x",0,IF(D156="x",1,IF(E156="x",2,IF(F156="x",3))))</f>
        <v/>
      </c>
      <c r="H156" t="str">
        <f>IF(E156="X","154-",IF(F156="x","154-",""))</f>
        <v/>
      </c>
    </row>
    <row r="157" spans="1:10" customHeight="1" ht="12.75">
      <c r="A157" s="1">
        <v>155</v>
      </c>
      <c r="B157" s="30" t="s">
        <v>162</v>
      </c>
      <c r="C157" s="2"/>
      <c r="D157" s="2"/>
      <c r="E157" s="2"/>
      <c r="F157" s="2"/>
      <c r="G157" t="b">
        <f>IF(C157="x",0,IF(D157="x",1,IF(E157="x",2,IF(F157="x",3))))</f>
        <v/>
      </c>
      <c r="H157" t="str">
        <f>IF(E157="X","155-",IF(F157="x","155-",""))</f>
        <v/>
      </c>
    </row>
    <row r="158" spans="1:10" customHeight="1" ht="12.75">
      <c r="A158" s="1">
        <v>156</v>
      </c>
      <c r="B158" s="30" t="s">
        <v>163</v>
      </c>
      <c r="C158" s="2"/>
      <c r="D158" s="2"/>
      <c r="E158" s="2"/>
      <c r="F158" s="2"/>
      <c r="G158" t="b">
        <f>IF(C158="x",0,IF(D158="x",1,IF(E158="x",2,IF(F158="x",3))))</f>
        <v/>
      </c>
      <c r="H158" t="str">
        <f>IF(E158="X","156-",IF(F158="x","156-",""))</f>
        <v/>
      </c>
    </row>
    <row r="159" spans="1:10" customHeight="1" ht="12.75">
      <c r="A159" s="1">
        <v>157</v>
      </c>
      <c r="B159" s="30" t="s">
        <v>164</v>
      </c>
      <c r="C159" s="2"/>
      <c r="D159" s="2"/>
      <c r="E159" s="2"/>
      <c r="F159" s="2"/>
      <c r="G159" t="b">
        <f>IF(C159="x",0,IF(D159="x",1,IF(E159="x",2,IF(F159="x",3))))</f>
        <v/>
      </c>
      <c r="H159" t="str">
        <f>IF(E159="X","157-",IF(F159="x","157-",""))</f>
        <v/>
      </c>
    </row>
    <row r="160" spans="1:10" customHeight="1" ht="12.75">
      <c r="A160" s="1">
        <v>158</v>
      </c>
      <c r="B160" s="30" t="s">
        <v>165</v>
      </c>
      <c r="C160" s="2"/>
      <c r="D160" s="2"/>
      <c r="E160" s="2"/>
      <c r="F160" s="2"/>
      <c r="G160" t="b">
        <f>IF(C160="x",0,IF(D160="x",1,IF(E160="x",2,IF(F160="x",3))))</f>
        <v/>
      </c>
      <c r="H160" t="str">
        <f>IF(E160="X","158-",IF(F160="x","158-",""))</f>
        <v/>
      </c>
    </row>
    <row r="161" spans="1:10" customHeight="1" ht="12.75">
      <c r="A161" s="1">
        <v>159</v>
      </c>
      <c r="B161" s="30" t="s">
        <v>166</v>
      </c>
      <c r="C161" s="2"/>
      <c r="D161" s="2"/>
      <c r="E161" s="2"/>
      <c r="F161" s="2"/>
      <c r="G161" t="b">
        <f>IF(C161="x",0,IF(D161="x",1,IF(E161="x",2,IF(F161="x",3))))</f>
        <v/>
      </c>
      <c r="H161" t="str">
        <f>IF(E161="X","159-",IF(F161="x","159-",""))</f>
        <v/>
      </c>
    </row>
    <row r="162" spans="1:10" customHeight="1" ht="12.75">
      <c r="A162" s="1">
        <v>160</v>
      </c>
      <c r="B162" s="30" t="s">
        <v>167</v>
      </c>
      <c r="C162" s="2"/>
      <c r="D162" s="2"/>
      <c r="E162" s="2"/>
      <c r="F162" s="2"/>
      <c r="G162" t="b">
        <f>IF(C162="x",3,IF(D162="x",2,IF(E162="x",1,IF(F162="x",0))))</f>
        <v/>
      </c>
      <c r="H162" t="str">
        <f>IF(C162="X","160-",IF(D162="x","160-",""))</f>
        <v/>
      </c>
    </row>
    <row r="163" spans="1:10" customHeight="1" ht="12.75">
      <c r="A163" s="1">
        <v>161</v>
      </c>
      <c r="B163" s="30" t="s">
        <v>168</v>
      </c>
      <c r="C163" s="2"/>
      <c r="D163" s="2"/>
      <c r="E163" s="2"/>
      <c r="F163" s="2"/>
      <c r="G163" t="b">
        <f>IF(C163="x",3,IF(D163="x",2,IF(E163="x",1,IF(F163="x",0))))</f>
        <v/>
      </c>
      <c r="H163" t="str">
        <f>IF(C163="X","161-",IF(D163="x","161-",""))</f>
        <v/>
      </c>
    </row>
    <row r="164" spans="1:10" customHeight="1" ht="12.75">
      <c r="A164" s="1">
        <v>162</v>
      </c>
      <c r="B164" s="30" t="s">
        <v>169</v>
      </c>
      <c r="C164" s="2"/>
      <c r="D164" s="2"/>
      <c r="E164" s="2"/>
      <c r="F164" s="2"/>
      <c r="G164" t="b">
        <f>IF(C164="x",3,IF(D164="x",2,IF(E164="x",1,IF(F164="x",0))))</f>
        <v/>
      </c>
      <c r="H164" t="str">
        <f>IF(C164="X","162-",IF(D164="x","162-",""))</f>
        <v/>
      </c>
    </row>
    <row r="165" spans="1:10" customHeight="1" ht="12.75">
      <c r="A165" s="1">
        <v>163</v>
      </c>
      <c r="B165" s="30" t="s">
        <v>170</v>
      </c>
      <c r="C165" s="2"/>
      <c r="D165" s="2"/>
      <c r="E165" s="2"/>
      <c r="F165" s="2"/>
      <c r="G165" t="b">
        <f>IF(C165="x",0,IF(D165="x",1,IF(E165="x",2,IF(F165="x",3))))</f>
        <v/>
      </c>
      <c r="H165" t="str">
        <f>IF(E165="X","163-",IF(F165="x","163-",""))</f>
        <v/>
      </c>
    </row>
    <row r="166" spans="1:10" customHeight="1" ht="12.75">
      <c r="A166" s="1">
        <v>164</v>
      </c>
      <c r="B166" s="30" t="s">
        <v>171</v>
      </c>
      <c r="C166" s="2"/>
      <c r="D166" s="2"/>
      <c r="E166" s="2"/>
      <c r="F166" s="2"/>
      <c r="G166" t="b">
        <f>IF(C166="x",3,IF(D166="x",2,IF(E166="x",1,IF(F166="x",0))))</f>
        <v/>
      </c>
      <c r="H166" t="str">
        <f>IF(C166="X","164-",IF(D166="x","164-",""))</f>
        <v/>
      </c>
    </row>
    <row r="167" spans="1:10" customHeight="1" ht="12.75">
      <c r="A167" s="1">
        <v>165</v>
      </c>
      <c r="B167" s="30" t="s">
        <v>172</v>
      </c>
      <c r="C167" s="2"/>
      <c r="D167" s="2"/>
      <c r="E167" s="2"/>
      <c r="F167" s="2"/>
      <c r="G167" t="b">
        <f>IF(C167="x",0,IF(D167="x",1,IF(E167="x",2,IF(F167="x",3))))</f>
        <v/>
      </c>
      <c r="H167" t="str">
        <f>IF(E167="X","165-",IF(F167="x","165-",""))</f>
        <v/>
      </c>
    </row>
    <row r="168" spans="1:10" customHeight="1" ht="12.75">
      <c r="A168" s="1">
        <v>166</v>
      </c>
      <c r="B168" s="30" t="s">
        <v>173</v>
      </c>
      <c r="C168" s="2"/>
      <c r="D168" s="2"/>
      <c r="E168" s="2"/>
      <c r="F168" s="2"/>
      <c r="G168" t="b">
        <f>IF(C168="x",0,IF(D168="x",1,IF(E168="x",2,IF(F168="x",3))))</f>
        <v/>
      </c>
      <c r="H168" t="str">
        <f>IF(E168="X","166-",IF(F168="x","166-",""))</f>
        <v/>
      </c>
    </row>
    <row r="169" spans="1:10" customHeight="1" ht="12.75">
      <c r="A169" s="1">
        <v>167</v>
      </c>
      <c r="B169" s="30" t="s">
        <v>174</v>
      </c>
      <c r="C169" s="2"/>
      <c r="D169" s="2"/>
      <c r="E169" s="2"/>
      <c r="F169" s="2"/>
      <c r="G169" t="b">
        <f>IF(C169="x",0,IF(D169="x",1,IF(E169="x",2,IF(F169="x",3))))</f>
        <v/>
      </c>
      <c r="H169" t="str">
        <f>IF(E169="X","167-",IF(F169="x","167-",""))</f>
        <v/>
      </c>
    </row>
    <row r="170" spans="1:10" customHeight="1" ht="12.75">
      <c r="A170" s="1">
        <v>168</v>
      </c>
      <c r="B170" s="30" t="s">
        <v>175</v>
      </c>
      <c r="C170" s="2"/>
      <c r="D170" s="2"/>
      <c r="E170" s="2"/>
      <c r="F170" s="2"/>
      <c r="G170" t="b">
        <f>IF(C170="x",0,IF(D170="x",1,IF(E170="x",2,IF(F170="x",3))))</f>
        <v/>
      </c>
      <c r="H170" t="str">
        <f>IF(E170="X","168-",IF(F170="x","168-",""))</f>
        <v/>
      </c>
    </row>
    <row r="171" spans="1:10" customHeight="1" ht="12.75">
      <c r="A171" s="1">
        <v>169</v>
      </c>
      <c r="B171" s="30" t="s">
        <v>176</v>
      </c>
      <c r="C171" s="2"/>
      <c r="D171" s="2"/>
      <c r="E171" s="2"/>
      <c r="F171" s="2"/>
      <c r="G171" t="b">
        <f>IF(C171="x",0,IF(D171="x",1,IF(E171="x",2,IF(F171="x",3))))</f>
        <v/>
      </c>
      <c r="H171" t="str">
        <f>IF(E171="X","169-",IF(F171="x","169-",""))</f>
        <v/>
      </c>
    </row>
    <row r="172" spans="1:10" customHeight="1" ht="12.75">
      <c r="A172" s="1">
        <v>170</v>
      </c>
      <c r="B172" s="30" t="s">
        <v>177</v>
      </c>
      <c r="C172" s="2"/>
      <c r="D172" s="2"/>
      <c r="E172" s="2"/>
      <c r="F172" s="2"/>
      <c r="G172" t="b">
        <f>IF(C172="x",0,IF(D172="x",1,IF(E172="x",2,IF(F172="x",3))))</f>
        <v/>
      </c>
      <c r="H172" t="str">
        <f>IF(E172="X","170-",IF(F172="x","170-",""))</f>
        <v/>
      </c>
    </row>
    <row r="173" spans="1:10" customHeight="1" ht="12.75">
      <c r="A173" s="1">
        <v>171</v>
      </c>
      <c r="B173" s="30" t="s">
        <v>178</v>
      </c>
      <c r="C173" s="2"/>
      <c r="D173" s="2"/>
      <c r="E173" s="2"/>
      <c r="F173" s="2"/>
      <c r="G173" t="b">
        <f>IF(C173="x",0,IF(D173="x",1,IF(E173="x",2,IF(F173="x",3))))</f>
        <v/>
      </c>
      <c r="H173" t="str">
        <f>IF(E173="X","171-",IF(F173="x","171-",""))</f>
        <v/>
      </c>
    </row>
    <row r="174" spans="1:10" customHeight="1" ht="12.75">
      <c r="A174" s="1">
        <v>172</v>
      </c>
      <c r="B174" s="30" t="s">
        <v>179</v>
      </c>
      <c r="C174" s="2"/>
      <c r="D174" s="2"/>
      <c r="E174" s="2"/>
      <c r="F174" s="2"/>
      <c r="G174" t="b">
        <f>IF(C174="x",3,IF(D174="x",2,IF(E174="x",1,IF(F174="x",0))))</f>
        <v/>
      </c>
      <c r="H174" t="str">
        <f>IF(E174="X","172-",IF(F174="x","172-",""))</f>
        <v/>
      </c>
    </row>
    <row r="175" spans="1:10" customHeight="1" ht="12.75">
      <c r="A175" s="1">
        <v>173</v>
      </c>
      <c r="B175" s="30" t="s">
        <v>180</v>
      </c>
      <c r="C175" s="2"/>
      <c r="D175" s="2"/>
      <c r="E175" s="2"/>
      <c r="F175" s="2"/>
      <c r="G175" t="b">
        <f>IF(C175="x",3,IF(D175="x",2,IF(E175="x",1,IF(F175="x",0))))</f>
        <v/>
      </c>
      <c r="H175" t="str">
        <f>IF(E175="X","173-",IF(F175="x","173-",""))</f>
        <v/>
      </c>
    </row>
    <row r="176" spans="1:10" customHeight="1" ht="12.75">
      <c r="A176" s="1">
        <v>174</v>
      </c>
      <c r="B176" s="30" t="s">
        <v>181</v>
      </c>
      <c r="C176" s="2"/>
      <c r="D176" s="2"/>
      <c r="E176" s="2"/>
      <c r="F176" s="2"/>
      <c r="G176" t="b">
        <f>IF(C176="x",3,IF(D176="x",2,IF(E176="x",1,IF(F176="x",0))))</f>
        <v/>
      </c>
      <c r="H176" t="str">
        <f>IF(C176="X","174-",IF(D176="x","174-",""))</f>
        <v/>
      </c>
    </row>
    <row r="177" spans="1:10" customHeight="1" ht="12.75">
      <c r="A177" s="1">
        <v>175</v>
      </c>
      <c r="B177" s="30" t="s">
        <v>182</v>
      </c>
      <c r="C177" s="2"/>
      <c r="D177" s="2"/>
      <c r="E177" s="2"/>
      <c r="F177" s="2"/>
      <c r="G177" t="b">
        <f>IF(C177="x",0,IF(D177="x",1,IF(E177="x",2,IF(F177="x",3))))</f>
        <v/>
      </c>
      <c r="H177" t="str">
        <f>IF(E177="X","175-",IF(F177="x","175-",""))</f>
        <v/>
      </c>
    </row>
    <row r="178" spans="1:10" customHeight="1" ht="12.75">
      <c r="A178" s="1">
        <v>176</v>
      </c>
      <c r="B178" s="30" t="s">
        <v>183</v>
      </c>
      <c r="C178" s="2"/>
      <c r="D178" s="2"/>
      <c r="E178" s="2"/>
      <c r="F178" s="2"/>
      <c r="G178" t="b">
        <f>IF(C178="x",0,IF(D178="x",1,IF(E178="x",2,IF(F178="x",3))))</f>
        <v/>
      </c>
      <c r="H178" t="str">
        <f>IF(E178="X","176-",IF(F178="x","176-",""))</f>
        <v/>
      </c>
    </row>
    <row r="179" spans="1:10" customHeight="1" ht="12.75">
      <c r="A179" s="1">
        <v>177</v>
      </c>
      <c r="B179" s="30" t="s">
        <v>184</v>
      </c>
      <c r="C179" s="2"/>
      <c r="D179" s="2"/>
      <c r="E179" s="2"/>
      <c r="F179" s="2"/>
      <c r="G179" t="b">
        <f>IF(C179="x",0,IF(D179="x",1,IF(E179="x",2,IF(F179="x",3))))</f>
        <v/>
      </c>
      <c r="H179" t="str">
        <f>IF(E179="X","177-",IF(F179="x","177-",""))</f>
        <v/>
      </c>
    </row>
    <row r="180" spans="1:10" customHeight="1" ht="12.75">
      <c r="A180" s="1">
        <v>178</v>
      </c>
      <c r="B180" s="30" t="s">
        <v>185</v>
      </c>
      <c r="C180" s="2"/>
      <c r="D180" s="2"/>
      <c r="E180" s="2"/>
      <c r="F180" s="2"/>
      <c r="G180" t="b">
        <f>IF(C180="x",3,IF(D180="x",2,IF(E180="x",1,IF(F180="x",0))))</f>
        <v/>
      </c>
      <c r="H180" t="str">
        <f>IF(C180="X","178-",IF(D180="x","178-",""))</f>
        <v/>
      </c>
    </row>
    <row r="181" spans="1:10" customHeight="1" ht="12.75">
      <c r="A181" s="1">
        <v>179</v>
      </c>
      <c r="B181" s="30" t="s">
        <v>186</v>
      </c>
      <c r="C181" s="2"/>
      <c r="D181" s="2"/>
      <c r="E181" s="2"/>
      <c r="F181" s="2"/>
      <c r="G181" t="b">
        <f>IF(C181="x",0,IF(D181="x",1,IF(E181="x",2,IF(F181="x",3))))</f>
        <v/>
      </c>
      <c r="H181" t="str">
        <f>IF(E181="X","179-",IF(F181="x","179-",""))</f>
        <v/>
      </c>
    </row>
    <row r="182" spans="1:10" customHeight="1" ht="12.75">
      <c r="A182" s="1">
        <v>180</v>
      </c>
      <c r="B182" s="30" t="s">
        <v>187</v>
      </c>
      <c r="C182" s="2"/>
      <c r="D182" s="2"/>
      <c r="E182" s="2"/>
      <c r="F182" s="2"/>
      <c r="G182" t="b">
        <f>IF(C182="x",0,IF(D182="x",1,IF(E182="x",2,IF(F182="x",3))))</f>
        <v/>
      </c>
      <c r="H182" t="str">
        <f>IF(E182="X","180-",IF(F182="x","180-",""))</f>
        <v/>
      </c>
    </row>
    <row r="183" spans="1:10" customHeight="1" ht="12.75">
      <c r="A183" s="1">
        <v>181</v>
      </c>
      <c r="B183" s="30" t="s">
        <v>188</v>
      </c>
      <c r="C183" s="2"/>
      <c r="D183" s="2"/>
      <c r="E183" s="2"/>
      <c r="F183" s="2"/>
      <c r="G183" t="b">
        <f>IF(C183="x",0,IF(D183="x",1,IF(E183="x",2,IF(F183="x",3))))</f>
        <v/>
      </c>
      <c r="H183" t="str">
        <f>IF(E183="X","181-",IF(F183="x","181-",""))</f>
        <v/>
      </c>
    </row>
    <row r="184" spans="1:10" customHeight="1" ht="12.75">
      <c r="A184" s="1">
        <v>182</v>
      </c>
      <c r="B184" s="30" t="s">
        <v>189</v>
      </c>
      <c r="C184" s="2"/>
      <c r="D184" s="2"/>
      <c r="E184" s="2"/>
      <c r="F184" s="2"/>
      <c r="G184" t="b">
        <f>IF(C184="x",0,IF(D184="x",1,IF(E184="x",2,IF(F184="x",3))))</f>
        <v/>
      </c>
      <c r="H184" t="str">
        <f>IF(E184="X","182-",IF(F184="x","182-",""))</f>
        <v/>
      </c>
    </row>
    <row r="185" spans="1:10" customHeight="1" ht="12.75">
      <c r="A185" s="1">
        <v>183</v>
      </c>
      <c r="B185" s="30" t="s">
        <v>190</v>
      </c>
      <c r="C185" s="2"/>
      <c r="D185" s="2"/>
      <c r="E185" s="2"/>
      <c r="F185" s="2"/>
      <c r="G185" t="b">
        <f>IF(C185="x",0,IF(D185="x",1,IF(E185="x",2,IF(F185="x",3))))</f>
        <v/>
      </c>
      <c r="H185" t="str">
        <f>IF(E185="X","183-",IF(F185="x","183-",""))</f>
        <v/>
      </c>
    </row>
    <row r="186" spans="1:10" customHeight="1" ht="12.75">
      <c r="A186" s="1">
        <v>184</v>
      </c>
      <c r="B186" s="30" t="s">
        <v>191</v>
      </c>
      <c r="C186" s="2"/>
      <c r="D186" s="2"/>
      <c r="E186" s="2"/>
      <c r="F186" s="2"/>
      <c r="G186" t="b">
        <f>IF(C186="x",3,IF(D186="x",2,IF(E186="x",1,IF(F186="x",0))))</f>
        <v/>
      </c>
      <c r="H186" t="str">
        <f>IF(C186="X","184-",IF(D186="x","184-",""))</f>
        <v/>
      </c>
    </row>
    <row r="187" spans="1:10" customHeight="1" ht="12.75">
      <c r="A187" s="1">
        <v>185</v>
      </c>
      <c r="B187" s="30" t="s">
        <v>192</v>
      </c>
      <c r="C187" s="2"/>
      <c r="D187" s="2"/>
      <c r="E187" s="2"/>
      <c r="F187" s="2"/>
      <c r="G187" t="b">
        <f>IF(C187="x",3,IF(D187="x",2,IF(E187="x",1,IF(F187="x",0))))</f>
        <v/>
      </c>
      <c r="H187" t="str">
        <f>IF(C187="X","185-",IF(D187="x","185-",""))</f>
        <v/>
      </c>
    </row>
    <row r="188" spans="1:10" customHeight="1" ht="12.75">
      <c r="A188" s="1">
        <v>186</v>
      </c>
      <c r="B188" s="30" t="s">
        <v>193</v>
      </c>
      <c r="C188" s="2"/>
      <c r="D188" s="2"/>
      <c r="E188" s="2"/>
      <c r="F188" s="2"/>
      <c r="G188" t="b">
        <f>IF(C188="x",3,IF(D188="x",2,IF(E188="x",1,IF(F188="x",0))))</f>
        <v/>
      </c>
      <c r="H188" t="str">
        <f>IF(C188="X","186-",IF(D188="x","186-",""))</f>
        <v/>
      </c>
    </row>
    <row r="189" spans="1:10" customHeight="1" ht="12.75">
      <c r="A189" s="1">
        <v>187</v>
      </c>
      <c r="B189" s="30" t="s">
        <v>194</v>
      </c>
      <c r="C189" s="2"/>
      <c r="D189" s="2"/>
      <c r="E189" s="2"/>
      <c r="F189" s="2"/>
      <c r="G189" t="b">
        <f>IF(C189="x",0,IF(D189="x",1,IF(E189="x",2,IF(F189="x",3))))</f>
        <v/>
      </c>
      <c r="H189" t="str">
        <f>IF(E189="X","187-",IF(F189="x","187-",""))</f>
        <v/>
      </c>
    </row>
    <row r="190" spans="1:10" customHeight="1" ht="12.75">
      <c r="A190" s="1">
        <v>188</v>
      </c>
      <c r="B190" s="30" t="s">
        <v>195</v>
      </c>
      <c r="C190" s="2"/>
      <c r="D190" s="2"/>
      <c r="E190" s="2"/>
      <c r="F190" s="2"/>
      <c r="G190" t="b">
        <f>IF(C190="x",0,IF(D190="x",1,IF(E190="x",2,IF(F190="x",3))))</f>
        <v/>
      </c>
      <c r="H190" t="str">
        <f>IF(E190="X","188-",IF(F190="x","188-",""))</f>
        <v/>
      </c>
    </row>
    <row r="191" spans="1:10" customHeight="1" ht="12.75">
      <c r="A191" s="1">
        <v>189</v>
      </c>
      <c r="B191" s="30" t="s">
        <v>196</v>
      </c>
      <c r="C191" s="2"/>
      <c r="D191" s="2"/>
      <c r="E191" s="2"/>
      <c r="F191" s="2"/>
      <c r="G191" t="b">
        <f>IF(C191="x",0,IF(D191="x",1,IF(E191="x",2,IF(F191="x",3))))</f>
        <v/>
      </c>
      <c r="H191" t="str">
        <f>IF(E191="X","189-",IF(F191="x","189-",""))</f>
        <v/>
      </c>
    </row>
    <row r="192" spans="1:10" customHeight="1" ht="12.75">
      <c r="A192" s="1">
        <v>190</v>
      </c>
      <c r="B192" s="30" t="s">
        <v>197</v>
      </c>
      <c r="C192" s="2"/>
      <c r="D192" s="2"/>
      <c r="E192" s="2"/>
      <c r="F192" s="2"/>
      <c r="G192" t="b">
        <f>IF(C192="x",3,IF(D192="x",2,IF(E192="x",1,IF(F192="x",0))))</f>
        <v/>
      </c>
      <c r="H192" t="str">
        <f>IF(C192="X","190-",IF(D192="x","190-",""))</f>
        <v/>
      </c>
    </row>
    <row r="193" spans="1:10" customHeight="1" ht="12.75">
      <c r="A193" s="1">
        <v>191</v>
      </c>
      <c r="B193" s="30" t="s">
        <v>198</v>
      </c>
      <c r="C193" s="2"/>
      <c r="D193" s="2"/>
      <c r="E193" s="2"/>
      <c r="F193" s="2"/>
      <c r="G193" t="b">
        <f>IF(C193="x",0,IF(D193="x",1,IF(E193="x",2,IF(F193="x",3))))</f>
        <v/>
      </c>
      <c r="H193" t="str">
        <f>IF(E193="X","191-",IF(F193="x","191-",""))</f>
        <v/>
      </c>
    </row>
    <row r="194" spans="1:10" customHeight="1" ht="12.75">
      <c r="A194" s="1">
        <v>192</v>
      </c>
      <c r="B194" s="30" t="s">
        <v>199</v>
      </c>
      <c r="C194" s="2"/>
      <c r="D194" s="2"/>
      <c r="E194" s="2"/>
      <c r="F194" s="2"/>
      <c r="G194" t="b">
        <f>IF(C194="x",0,IF(D194="x",1,IF(E194="x",2,IF(F194="x",3))))</f>
        <v/>
      </c>
      <c r="H194" t="str">
        <f>IF(E194="X","192-",IF(F194="x","192-",""))</f>
        <v/>
      </c>
    </row>
    <row r="195" spans="1:10" customHeight="1" ht="12.75">
      <c r="A195" s="1">
        <v>193</v>
      </c>
      <c r="B195" s="30" t="s">
        <v>200</v>
      </c>
      <c r="C195" s="2"/>
      <c r="D195" s="2"/>
      <c r="E195" s="2"/>
      <c r="F195" s="2"/>
      <c r="G195" t="b">
        <f>IF(C195="x",3,IF(D195="x",2,IF(E195="x",1,IF(F195="x",0))))</f>
        <v/>
      </c>
      <c r="H195" t="str">
        <f>IF(C195="X","193-",IF(D195="x","193-",""))</f>
        <v/>
      </c>
    </row>
    <row r="196" spans="1:10" customHeight="1" ht="12.75">
      <c r="A196" s="1">
        <v>194</v>
      </c>
      <c r="B196" s="30" t="s">
        <v>201</v>
      </c>
      <c r="C196" s="2"/>
      <c r="D196" s="2"/>
      <c r="E196" s="2"/>
      <c r="F196" s="2"/>
      <c r="G196" t="b">
        <f>IF(C196="x",0,IF(D196="x",1,IF(E196="x",2,IF(F196="x",3))))</f>
        <v/>
      </c>
      <c r="H196" t="str">
        <f>IF(E196="X","194-",IF(F196="x","194-",""))</f>
        <v/>
      </c>
    </row>
    <row r="197" spans="1:10" customHeight="1" ht="12.75">
      <c r="A197" s="1">
        <v>195</v>
      </c>
      <c r="B197" s="30" t="s">
        <v>202</v>
      </c>
      <c r="C197" s="2"/>
      <c r="D197" s="2"/>
      <c r="E197" s="2"/>
      <c r="F197" s="2"/>
      <c r="G197" t="b">
        <f>IF(C197="x",0,IF(D197="x",1,IF(E197="x",2,IF(F197="x",3))))</f>
        <v/>
      </c>
      <c r="H197" t="str">
        <f>IF(E197="X","195-",IF(F197="x","195-",""))</f>
        <v/>
      </c>
    </row>
    <row r="198" spans="1:10" customHeight="1" ht="12.75">
      <c r="A198" s="1">
        <v>196</v>
      </c>
      <c r="B198" s="30" t="s">
        <v>203</v>
      </c>
      <c r="C198" s="2"/>
      <c r="D198" s="2"/>
      <c r="E198" s="2"/>
      <c r="F198" s="2"/>
      <c r="G198" t="b">
        <f>IF(C198="x",0,IF(D198="x",1,IF(E198="x",2,IF(F198="x",3))))</f>
        <v/>
      </c>
      <c r="H198" t="str">
        <f>IF(E198="X","196-",IF(F198="x","196-",""))</f>
        <v/>
      </c>
    </row>
    <row r="199" spans="1:10" customHeight="1" ht="12.75">
      <c r="A199" s="1">
        <v>197</v>
      </c>
      <c r="B199" s="30" t="s">
        <v>204</v>
      </c>
      <c r="C199" s="2"/>
      <c r="D199" s="2"/>
      <c r="E199" s="2"/>
      <c r="F199" s="2"/>
      <c r="G199" t="b">
        <f>IF(C199="x",3,IF(D199="x",2,IF(E199="x",1,IF(F199="x",0))))</f>
        <v/>
      </c>
      <c r="H199" t="str">
        <f>IF(C199="X","197-",IF(D199="x","197-",""))</f>
        <v/>
      </c>
    </row>
    <row r="200" spans="1:10" customHeight="1" ht="12.75">
      <c r="A200" s="1">
        <v>198</v>
      </c>
      <c r="B200" s="30" t="s">
        <v>205</v>
      </c>
      <c r="C200" s="2"/>
      <c r="D200" s="2"/>
      <c r="E200" s="2"/>
      <c r="F200" s="2"/>
      <c r="G200" t="b">
        <f>IF(C200="x",0,IF(D200="x",1,IF(E200="x",2,IF(F200="x",3))))</f>
        <v/>
      </c>
      <c r="H200" t="str">
        <f>IF(E200="X","198-",IF(F200="x","198-",""))</f>
        <v/>
      </c>
    </row>
    <row r="201" spans="1:10" customHeight="1" ht="12.75">
      <c r="A201" s="1">
        <v>199</v>
      </c>
      <c r="B201" s="30" t="s">
        <v>206</v>
      </c>
      <c r="C201" s="2"/>
      <c r="D201" s="2"/>
      <c r="E201" s="2"/>
      <c r="F201" s="2"/>
      <c r="G201" t="b">
        <f>IF(C201="x",0,IF(D201="x",1,IF(E201="x",2,IF(F201="x",3))))</f>
        <v/>
      </c>
      <c r="H201" t="str">
        <f>IF(E201="X","199-",IF(F201="x","199-",""))</f>
        <v/>
      </c>
    </row>
    <row r="202" spans="1:10" customHeight="1" ht="12.75">
      <c r="A202" s="1">
        <v>200</v>
      </c>
      <c r="B202" s="30" t="s">
        <v>207</v>
      </c>
      <c r="C202" s="2"/>
      <c r="D202" s="2"/>
      <c r="E202" s="2"/>
      <c r="F202" s="2"/>
      <c r="G202" t="b">
        <f>IF(C202="x",0,IF(D202="x",1,IF(E202="x",2,IF(F202="x",3))))</f>
        <v/>
      </c>
      <c r="H202" t="str">
        <f>IF(E202="X","200-",IF(F202="x","200-",""))</f>
        <v/>
      </c>
    </row>
    <row r="203" spans="1:10" customHeight="1" ht="12.75">
      <c r="A203" s="1">
        <v>201</v>
      </c>
      <c r="B203" s="30" t="s">
        <v>208</v>
      </c>
      <c r="C203" s="2"/>
      <c r="D203" s="2"/>
      <c r="E203" s="2"/>
      <c r="F203" s="2"/>
      <c r="G203" t="b">
        <f>IF(C203="x",3,IF(D203="x",2,IF(E203="x",1,IF(F203="x",0))))</f>
        <v/>
      </c>
      <c r="H203" t="str">
        <f>IF(C203="X","201-",IF(D203="x","201-",""))</f>
        <v/>
      </c>
    </row>
    <row r="204" spans="1:10" customHeight="1" ht="12.75">
      <c r="A204" s="1">
        <v>202</v>
      </c>
      <c r="B204" s="30" t="s">
        <v>209</v>
      </c>
      <c r="C204" s="2"/>
      <c r="D204" s="2"/>
      <c r="E204" s="2"/>
      <c r="F204" s="2"/>
      <c r="G204" t="b">
        <f>IF(C204="x",0,IF(D204="x",1,IF(E204="x",2,IF(F204="x",3))))</f>
        <v/>
      </c>
      <c r="H204" t="str">
        <f>IF(E204="X","202-",IF(F204="x","202-",""))</f>
        <v/>
      </c>
    </row>
    <row r="205" spans="1:10" customHeight="1" ht="12.75">
      <c r="A205" s="1">
        <v>203</v>
      </c>
      <c r="B205" s="30" t="s">
        <v>210</v>
      </c>
      <c r="C205" s="2"/>
      <c r="D205" s="2"/>
      <c r="E205" s="2"/>
      <c r="F205" s="2"/>
      <c r="G205" t="b">
        <f>IF(C205="x",0,IF(D205="x",1,IF(E205="x",2,IF(F205="x",3))))</f>
        <v/>
      </c>
      <c r="H205" t="str">
        <f>IF(E205="X","203-",IF(F205="x","203-",""))</f>
        <v/>
      </c>
    </row>
    <row r="206" spans="1:10" customHeight="1" ht="12.75">
      <c r="A206" s="1">
        <v>204</v>
      </c>
      <c r="B206" s="30" t="s">
        <v>211</v>
      </c>
      <c r="C206" s="2"/>
      <c r="D206" s="2"/>
      <c r="E206" s="2"/>
      <c r="F206" s="2"/>
      <c r="G206" t="b">
        <f>IF(C206="x",0,IF(D206="x",1,IF(E206="x",2,IF(F206="x",3))))</f>
        <v/>
      </c>
      <c r="H206" t="str">
        <f>IF(E206="X","204-",IF(F206="x","204-",""))</f>
        <v/>
      </c>
    </row>
    <row r="207" spans="1:10" customHeight="1" ht="12.75">
      <c r="A207" s="1">
        <v>205</v>
      </c>
      <c r="B207" s="30" t="s">
        <v>212</v>
      </c>
      <c r="C207" s="2"/>
      <c r="D207" s="2"/>
      <c r="E207" s="2"/>
      <c r="F207" s="2"/>
      <c r="G207" t="b">
        <f>IF(C207="x",0,IF(D207="x",1,IF(E207="x",2,IF(F207="x",3))))</f>
        <v/>
      </c>
      <c r="H207" t="str">
        <f>IF(E207="X","205-",IF(F207="x","205-",""))</f>
        <v/>
      </c>
    </row>
    <row r="208" spans="1:10" customHeight="1" ht="12.75">
      <c r="A208" s="1">
        <v>206</v>
      </c>
      <c r="B208" s="30" t="s">
        <v>213</v>
      </c>
      <c r="C208" s="2"/>
      <c r="D208" s="2"/>
      <c r="E208" s="2"/>
      <c r="F208" s="2"/>
      <c r="G208" t="b">
        <f>IF(C208="x",0,IF(D208="x",1,IF(E208="x",2,IF(F208="x",3))))</f>
        <v/>
      </c>
      <c r="H208" t="str">
        <f>IF(E208="X","206-",IF(F208="x","206-",""))</f>
        <v/>
      </c>
    </row>
    <row r="209" spans="1:10" customHeight="1" ht="12.75">
      <c r="A209" s="1">
        <v>207</v>
      </c>
      <c r="B209" s="30" t="s">
        <v>214</v>
      </c>
      <c r="C209" s="2"/>
      <c r="D209" s="2"/>
      <c r="E209" s="2"/>
      <c r="F209" s="2"/>
      <c r="G209" t="b">
        <f>IF(C209="x",0,IF(D209="x",1,IF(E209="x",2,IF(F209="x",3))))</f>
        <v/>
      </c>
      <c r="H209" t="str">
        <f>IF(E209="X","207-",IF(F209="x","207-",""))</f>
        <v/>
      </c>
    </row>
    <row r="210" spans="1:10" customHeight="1" ht="12.75">
      <c r="A210" s="1">
        <v>208</v>
      </c>
      <c r="B210" s="30" t="s">
        <v>215</v>
      </c>
      <c r="C210" s="2"/>
      <c r="D210" s="2"/>
      <c r="E210" s="2"/>
      <c r="F210" s="2"/>
      <c r="G210" t="b">
        <f>IF(C210="x",0,IF(D210="x",1,IF(E210="x",2,IF(F210="x",3))))</f>
        <v/>
      </c>
      <c r="H210" t="str">
        <f>IF(E210="X","208-",IF(F210="x","208-",""))</f>
        <v/>
      </c>
    </row>
    <row r="211" spans="1:10" customHeight="1" ht="12.75">
      <c r="A211" s="1">
        <v>209</v>
      </c>
      <c r="B211" s="30" t="s">
        <v>216</v>
      </c>
      <c r="C211" s="2"/>
      <c r="D211" s="2"/>
      <c r="E211" s="2"/>
      <c r="F211" s="2"/>
      <c r="G211" t="b">
        <f>IF(C211="x",0,IF(D211="x",1,IF(E211="x",2,IF(F211="x",3))))</f>
        <v/>
      </c>
      <c r="H211" t="str">
        <f>IF(E211="X","209-",IF(F211="x","209-",""))</f>
        <v/>
      </c>
    </row>
    <row r="212" spans="1:10" customHeight="1" ht="12.75">
      <c r="A212" s="1">
        <v>210</v>
      </c>
      <c r="B212" s="30" t="s">
        <v>217</v>
      </c>
      <c r="C212" s="2"/>
      <c r="D212" s="2"/>
      <c r="E212" s="2"/>
      <c r="F212" s="2"/>
      <c r="G212" t="b">
        <f>IF(C212="x",0,IF(D212="x",1,IF(E212="x",2,IF(F212="x",3))))</f>
        <v/>
      </c>
      <c r="H212" t="str">
        <f>IF(E212="X","210-",IF(F212="x","210-",""))</f>
        <v/>
      </c>
    </row>
    <row r="213" spans="1:10" customHeight="1" ht="12.75">
      <c r="A213" s="1">
        <v>211</v>
      </c>
      <c r="B213" s="30" t="s">
        <v>218</v>
      </c>
      <c r="C213" s="2"/>
      <c r="D213" s="2"/>
      <c r="E213" s="2"/>
      <c r="F213" s="2"/>
      <c r="G213" t="b">
        <f>IF(C213="x",3,IF(D213="x",2,IF(E213="x",1,IF(F213="x",0))))</f>
        <v/>
      </c>
      <c r="H213" t="str">
        <f>IF(C213="X","211-",IF(D213="x","211-",""))</f>
        <v/>
      </c>
    </row>
    <row r="214" spans="1:10" customHeight="1" ht="12.75">
      <c r="A214" s="1">
        <v>212</v>
      </c>
      <c r="B214" s="30" t="s">
        <v>219</v>
      </c>
      <c r="C214" s="2"/>
      <c r="D214" s="2"/>
      <c r="E214" s="2"/>
      <c r="F214" s="2"/>
      <c r="G214" t="b">
        <f>IF(C214="x",0,IF(D214="x",1,IF(E214="x",2,IF(F214="x",3))))</f>
        <v/>
      </c>
      <c r="H214" t="str">
        <f>IF(E214="X","212-",IF(F214="x","212-",""))</f>
        <v/>
      </c>
    </row>
    <row r="215" spans="1:10" customHeight="1" ht="12.75">
      <c r="A215" s="1">
        <v>213</v>
      </c>
      <c r="B215" s="30" t="s">
        <v>220</v>
      </c>
      <c r="C215" s="2"/>
      <c r="D215" s="2"/>
      <c r="E215" s="2"/>
      <c r="F215" s="2"/>
      <c r="G215" t="b">
        <f>IF(C215="x",3,IF(D215="x",2,IF(E215="x",1,IF(F215="x",0))))</f>
        <v/>
      </c>
      <c r="H215" t="str">
        <f>IF(C215="X","213-",IF(D215="x","213-",""))</f>
        <v/>
      </c>
    </row>
    <row r="216" spans="1:10" customHeight="1" ht="12.75">
      <c r="A216" s="1">
        <v>214</v>
      </c>
      <c r="B216" s="30" t="s">
        <v>221</v>
      </c>
      <c r="C216" s="2"/>
      <c r="D216" s="2"/>
      <c r="E216" s="2"/>
      <c r="F216" s="2"/>
      <c r="G216" t="b">
        <f>IF(C216="x",0,IF(D216="x",1,IF(E216="x",2,IF(F216="x",3))))</f>
        <v/>
      </c>
      <c r="H216" t="str">
        <f>IF(E216="X","214-",IF(F216="x","214-",""))</f>
        <v/>
      </c>
    </row>
    <row r="217" spans="1:10" customHeight="1" ht="12.75">
      <c r="A217" s="1">
        <v>215</v>
      </c>
      <c r="B217" s="30" t="s">
        <v>222</v>
      </c>
      <c r="C217" s="2"/>
      <c r="D217" s="2"/>
      <c r="E217" s="2"/>
      <c r="F217" s="2"/>
      <c r="G217" t="b">
        <f>IF(C217="x",0,IF(D217="x",1,IF(E217="x",2,IF(F217="x",3))))</f>
        <v/>
      </c>
      <c r="H217" t="str">
        <f>IF(E217="X","215-",IF(F217="x","215-",""))</f>
        <v/>
      </c>
    </row>
    <row r="218" spans="1:10" customHeight="1" ht="12.75">
      <c r="A218" s="1">
        <v>216</v>
      </c>
      <c r="B218" s="30" t="s">
        <v>223</v>
      </c>
      <c r="C218" s="2"/>
      <c r="D218" s="2"/>
      <c r="E218" s="2"/>
      <c r="F218" s="2"/>
      <c r="G218" t="b">
        <f>IF(C218="x",3,IF(D218="x",2,IF(E218="x",1,IF(F218="x",0))))</f>
        <v/>
      </c>
      <c r="H218" t="str">
        <f>IF(C218="X","216-",IF(D218="x","216-",""))</f>
        <v/>
      </c>
    </row>
    <row r="219" spans="1:10" customHeight="1" ht="12.75">
      <c r="A219" s="1">
        <v>217</v>
      </c>
      <c r="B219" s="30" t="s">
        <v>224</v>
      </c>
      <c r="C219" s="2"/>
      <c r="D219" s="2"/>
      <c r="E219" s="2"/>
      <c r="F219" s="2"/>
      <c r="G219" t="b">
        <f>IF(C219="x",3,IF(D219="x",2,IF(E219="x",1,IF(F219="x",0))))</f>
        <v/>
      </c>
      <c r="H219" t="str">
        <f>IF(C219="X","217-",IF(D219="x","217-",""))</f>
        <v/>
      </c>
    </row>
    <row r="220" spans="1:10" customHeight="1" ht="12.75">
      <c r="A220" s="1">
        <v>218</v>
      </c>
      <c r="B220" s="30" t="s">
        <v>225</v>
      </c>
      <c r="C220" s="2"/>
      <c r="D220" s="2"/>
      <c r="E220" s="2"/>
      <c r="F220" s="2"/>
      <c r="G220" t="b">
        <f>IF(C220="x",3,IF(D220="x",2,IF(E220="x",1,IF(F220="x",0))))</f>
        <v/>
      </c>
      <c r="H220" t="str">
        <f>IF(C220="X","218-",IF(D220="x","218-",""))</f>
        <v/>
      </c>
    </row>
    <row r="221" spans="1:10" customHeight="1" ht="12.75">
      <c r="A221" s="1">
        <v>219</v>
      </c>
      <c r="B221" s="30" t="s">
        <v>226</v>
      </c>
      <c r="C221" s="2"/>
      <c r="D221" s="2"/>
      <c r="E221" s="2"/>
      <c r="F221" s="2"/>
      <c r="G221" t="b">
        <f>IF(C221="x",3,IF(D221="x",2,IF(E221="x",1,IF(F221="x",0))))</f>
        <v/>
      </c>
      <c r="H221" t="str">
        <f>IF(C221="X","219-",IF(D221="x","219-",""))</f>
        <v/>
      </c>
    </row>
    <row r="222" spans="1:10" customHeight="1" ht="12.75">
      <c r="A222" s="1">
        <v>220</v>
      </c>
      <c r="B222" s="30" t="s">
        <v>227</v>
      </c>
      <c r="C222" s="2"/>
      <c r="D222" s="2"/>
      <c r="E222" s="2"/>
      <c r="F222" s="2"/>
      <c r="G222" t="b">
        <f>IF(C222="x",0,IF(D222="x",1,IF(E222="x",2,IF(F222="x",3))))</f>
        <v/>
      </c>
      <c r="H222" t="str">
        <f>IF(E222="X","220-",IF(F222="x","220-",""))</f>
        <v/>
      </c>
    </row>
    <row r="223" spans="1:10" customHeight="1" ht="12.75">
      <c r="A223" s="1">
        <v>221</v>
      </c>
      <c r="B223" s="30" t="s">
        <v>228</v>
      </c>
      <c r="C223" s="2"/>
      <c r="D223" s="2"/>
      <c r="E223" s="2"/>
      <c r="F223" s="2"/>
      <c r="G223" t="b">
        <f>IF(C223="x",3,IF(D223="x",2,IF(E223="x",1,IF(F223="x",0))))</f>
        <v/>
      </c>
      <c r="H223" t="str">
        <f>IF(C223="X","221-",IF(D223="x","221-",""))</f>
        <v/>
      </c>
    </row>
    <row r="224" spans="1:10" customHeight="1" ht="12.75">
      <c r="A224" s="1">
        <v>222</v>
      </c>
      <c r="B224" s="30" t="s">
        <v>229</v>
      </c>
      <c r="C224" s="2"/>
      <c r="D224" s="2"/>
      <c r="E224" s="2"/>
      <c r="F224" s="2"/>
      <c r="G224" t="b">
        <f>IF(C224="x",0,IF(D224="x",1,IF(E224="x",2,IF(F224="x",3))))</f>
        <v/>
      </c>
      <c r="H224" t="str">
        <f>IF(E224="X","222-",IF(F224="x","222-",""))</f>
        <v/>
      </c>
    </row>
    <row r="225" spans="1:10" customHeight="1" ht="12.75">
      <c r="A225" s="1">
        <v>223</v>
      </c>
      <c r="B225" s="30" t="s">
        <v>230</v>
      </c>
      <c r="C225" s="2"/>
      <c r="D225" s="2"/>
      <c r="E225" s="2"/>
      <c r="F225" s="2"/>
      <c r="G225" t="b">
        <f>IF(C225="x",0,IF(D225="x",1,IF(E225="x",2,IF(F225="x",3))))</f>
        <v/>
      </c>
      <c r="H225" t="str">
        <f>IF(E225="X","223-",IF(F225="x","223-",""))</f>
        <v/>
      </c>
    </row>
    <row r="226" spans="1:10" customHeight="1" ht="12.75">
      <c r="A226" s="1">
        <v>224</v>
      </c>
      <c r="B226" s="30" t="s">
        <v>231</v>
      </c>
      <c r="C226" s="2"/>
      <c r="D226" s="2"/>
      <c r="E226" s="2"/>
      <c r="F226" s="2"/>
      <c r="G226" t="b">
        <f>IF(C226="x",3,IF(D226="x",2,IF(E226="x",1,IF(F226="x",0))))</f>
        <v/>
      </c>
      <c r="H226" t="str">
        <f>IF(C226="X","224-",IF(D226="x","224-",""))</f>
        <v/>
      </c>
    </row>
    <row r="227" spans="1:10" customHeight="1" ht="12.75">
      <c r="A227" s="1">
        <v>225</v>
      </c>
      <c r="B227" s="30" t="s">
        <v>232</v>
      </c>
      <c r="C227" s="2"/>
      <c r="D227" s="2"/>
      <c r="E227" s="2"/>
      <c r="F227" s="2"/>
      <c r="G227" t="b">
        <f>IF(C227="x",3,IF(D227="x",2,IF(E227="x",1,IF(F227="x",0))))</f>
        <v/>
      </c>
      <c r="H227" t="str">
        <f>IF(C227="X","225-",IF(D227="x","225-",""))</f>
        <v/>
      </c>
    </row>
    <row r="228" spans="1:10" customHeight="1" ht="12.75">
      <c r="A228" s="1">
        <v>226</v>
      </c>
      <c r="B228" s="30" t="s">
        <v>233</v>
      </c>
      <c r="C228" s="2"/>
      <c r="D228" s="2"/>
      <c r="E228" s="2"/>
      <c r="F228" s="2"/>
      <c r="G228" t="b">
        <f>IF(C228="x",3,IF(D228="x",2,IF(E228="x",1,IF(F228="x",0))))</f>
        <v/>
      </c>
      <c r="H228" t="str">
        <f>IF(C228="X","226-",IF(D228="x","226-",""))</f>
        <v/>
      </c>
    </row>
    <row r="229" spans="1:10" customHeight="1" ht="12.75">
      <c r="A229" s="1">
        <v>227</v>
      </c>
      <c r="B229" s="30" t="s">
        <v>234</v>
      </c>
      <c r="C229" s="2"/>
      <c r="D229" s="2"/>
      <c r="E229" s="2"/>
      <c r="F229" s="2"/>
      <c r="G229" t="b">
        <f>IF(C229="x",3,IF(D229="x",2,IF(E229="x",1,IF(F229="x",0))))</f>
        <v/>
      </c>
      <c r="H229" t="str">
        <f>IF(C229="X","227-",IF(D229="x","227-",""))</f>
        <v/>
      </c>
    </row>
    <row r="230" spans="1:10" customHeight="1" ht="12.75">
      <c r="A230" s="1">
        <v>228</v>
      </c>
      <c r="B230" s="30" t="s">
        <v>235</v>
      </c>
      <c r="C230" s="24"/>
      <c r="D230" s="24"/>
      <c r="E230" s="24"/>
      <c r="F230" s="24"/>
      <c r="G230" s="25" t="b">
        <f>IF(C230="x",0,IF(D230="x",1,IF(E230="x",2,IF(F230="x",3))))</f>
        <v/>
      </c>
      <c r="H230" s="25" t="str">
        <f>IF(E230="X","228-",IF(F230="x","228-",""))</f>
        <v/>
      </c>
      <c r="I230" s="25"/>
      <c r="J230" s="25"/>
    </row>
    <row r="231" spans="1:10" customHeight="1" ht="12.75">
      <c r="A231" s="1">
        <v>229</v>
      </c>
      <c r="B231" s="30" t="s">
        <v>236</v>
      </c>
      <c r="C231" s="2"/>
      <c r="D231" s="2"/>
      <c r="E231" s="2"/>
      <c r="F231" s="2"/>
      <c r="G231" t="b">
        <f>IF(C231="x",3,IF(D231="x",2,IF(E231="x",1,IF(F231="x",0))))</f>
        <v/>
      </c>
      <c r="H231" t="str">
        <f>IF(C231="X","229-",IF(D231="x","229-",""))</f>
        <v/>
      </c>
    </row>
    <row r="232" spans="1:10" customHeight="1" ht="12.75">
      <c r="A232" s="1">
        <v>230</v>
      </c>
      <c r="B232" s="30" t="s">
        <v>237</v>
      </c>
      <c r="C232" s="2"/>
      <c r="D232" s="2"/>
      <c r="E232" s="2"/>
      <c r="F232" s="2"/>
      <c r="G232" t="b">
        <f>IF(C232="x",3,IF(D232="x",2,IF(E232="x",1,IF(F232="x",0))))</f>
        <v/>
      </c>
      <c r="H232" t="str">
        <f>IF(C232="X","230-",IF(D232="x","230-",""))</f>
        <v/>
      </c>
    </row>
    <row r="233" spans="1:10" customHeight="1" ht="12.75">
      <c r="A233" s="1">
        <v>231</v>
      </c>
      <c r="B233" s="30" t="s">
        <v>238</v>
      </c>
      <c r="C233" s="2"/>
      <c r="D233" s="2"/>
      <c r="E233" s="2"/>
      <c r="F233" s="2"/>
      <c r="G233" t="b">
        <f>IF(C233="x",0,IF(D233="x",1,IF(E233="x",2,IF(F233="x",3))))</f>
        <v/>
      </c>
      <c r="H233" t="str">
        <f>IF(E233="X","231-",IF(F233="x","231-",""))</f>
        <v/>
      </c>
    </row>
    <row r="234" spans="1:10" customHeight="1" ht="12.75">
      <c r="A234" s="1">
        <v>232</v>
      </c>
      <c r="B234" s="30" t="s">
        <v>239</v>
      </c>
      <c r="C234" s="2"/>
      <c r="D234" s="2"/>
      <c r="E234" s="2"/>
      <c r="F234" s="2"/>
      <c r="G234" t="b">
        <f>IF(C234="x",0,IF(D234="x",1,IF(E234="x",2,IF(F234="x",3))))</f>
        <v/>
      </c>
      <c r="H234" t="str">
        <f>IF(E234="X","232-",IF(F234="x","232-",""))</f>
        <v/>
      </c>
    </row>
    <row r="235" spans="1:10" customHeight="1" ht="12.75">
      <c r="A235" s="1">
        <v>233</v>
      </c>
      <c r="B235" s="30" t="s">
        <v>240</v>
      </c>
      <c r="C235" s="2"/>
      <c r="D235" s="2"/>
      <c r="E235" s="2"/>
      <c r="F235" s="2"/>
      <c r="G235" t="b">
        <f>IF(C235="x",0,IF(D235="x",1,IF(E235="x",2,IF(F235="x",3))))</f>
        <v/>
      </c>
      <c r="H235" t="str">
        <f>IF(E235="X","233-",IF(F235="x","233-",""))</f>
        <v/>
      </c>
    </row>
    <row r="236" spans="1:10" customHeight="1" ht="12.75">
      <c r="A236" s="1">
        <v>234</v>
      </c>
      <c r="B236" s="30" t="s">
        <v>241</v>
      </c>
      <c r="C236" s="2"/>
      <c r="D236" s="2"/>
      <c r="E236" s="2"/>
      <c r="F236" s="2"/>
      <c r="G236" t="b">
        <f>IF(C236="x",0,IF(D236="x",1,IF(E236="x",2,IF(F236="x",3))))</f>
        <v/>
      </c>
      <c r="H236" t="str">
        <f>IF(E236="X","234-",IF(F236="x","234-",""))</f>
        <v/>
      </c>
    </row>
    <row r="237" spans="1:10" customHeight="1" ht="12.75">
      <c r="A237" s="1">
        <v>235</v>
      </c>
      <c r="B237" s="30" t="s">
        <v>242</v>
      </c>
      <c r="C237" s="2"/>
      <c r="D237" s="2"/>
      <c r="E237" s="2"/>
      <c r="F237" s="2"/>
      <c r="G237" t="b">
        <f>IF(C237="x",3,IF(D237="x",2,IF(E237="x",1,IF(F237="x",0))))</f>
        <v/>
      </c>
      <c r="H237" t="str">
        <f>IF(C237="X","235-",IF(D237="x","235-",""))</f>
        <v/>
      </c>
    </row>
    <row r="238" spans="1:10" customHeight="1" ht="12.75">
      <c r="A238" s="1">
        <v>236</v>
      </c>
      <c r="B238" s="30" t="s">
        <v>243</v>
      </c>
      <c r="C238" s="2"/>
      <c r="D238" s="2"/>
      <c r="E238" s="2"/>
      <c r="F238" s="2"/>
      <c r="G238" t="b">
        <f>IF(C238="x",0,IF(D238="x",1,IF(E238="x",2,IF(F238="x",3))))</f>
        <v/>
      </c>
      <c r="H238" t="str">
        <f>IF(E238="X","236-",IF(F238="x","236-",""))</f>
        <v/>
      </c>
    </row>
    <row r="239" spans="1:10" customHeight="1" ht="12.75">
      <c r="A239" s="1">
        <v>237</v>
      </c>
      <c r="B239" s="30" t="s">
        <v>244</v>
      </c>
      <c r="C239" s="2"/>
      <c r="D239" s="2"/>
      <c r="E239" s="2"/>
      <c r="F239" s="2"/>
      <c r="G239" t="b">
        <f>IF(C239="x",3,IF(D239="x",2,IF(E239="x",1,IF(F239="x",0))))</f>
        <v/>
      </c>
      <c r="H239" t="str">
        <f>IF(C239="X","237-",IF(D239="x","237-",""))</f>
        <v/>
      </c>
    </row>
    <row r="240" spans="1:10" customHeight="1" ht="12.75">
      <c r="A240" s="1">
        <v>238</v>
      </c>
      <c r="B240" s="30" t="s">
        <v>245</v>
      </c>
      <c r="C240" s="2"/>
      <c r="D240" s="2"/>
      <c r="E240" s="2"/>
      <c r="F240" s="2"/>
      <c r="G240" t="b">
        <f>IF(C240="x",0,IF(D240="x",1,IF(E240="x",2,IF(F240="x",3))))</f>
        <v/>
      </c>
      <c r="H240" t="str">
        <f>IF(E240="X","238-",IF(F240="x","238-",""))</f>
        <v/>
      </c>
    </row>
    <row r="241" spans="1:10" customHeight="1" ht="12.75">
      <c r="A241" s="1">
        <v>239</v>
      </c>
      <c r="B241" s="30" t="s">
        <v>246</v>
      </c>
      <c r="C241" s="2"/>
      <c r="D241" s="2"/>
      <c r="E241" s="2"/>
      <c r="F241" s="2"/>
      <c r="G241" t="b">
        <f>IF(C241="x",0,IF(D241="x",1,IF(E241="x",2,IF(F241="x",3))))</f>
        <v/>
      </c>
      <c r="H241" t="str">
        <f>IF(E241="X","239-",IF(F241="x","239-",""))</f>
        <v/>
      </c>
    </row>
    <row r="242" spans="1:10" customHeight="1" ht="12.75">
      <c r="A242" s="1">
        <v>240</v>
      </c>
      <c r="B242" s="30" t="s">
        <v>247</v>
      </c>
      <c r="C242" s="2"/>
      <c r="D242" s="2"/>
      <c r="E242" s="2"/>
      <c r="F242" s="2"/>
      <c r="G242" t="b">
        <f>IF(C242="x",3,IF(D242="x",2,IF(E242="x",1,IF(F242="x",0))))</f>
        <v/>
      </c>
      <c r="H242" t="str">
        <f>IF(C242="X","240-",IF(D242="x","240-",""))</f>
        <v/>
      </c>
    </row>
    <row r="243" spans="1:10" customHeight="1" ht="12.75">
      <c r="A243" s="1">
        <v>241</v>
      </c>
      <c r="B243" s="30" t="s">
        <v>248</v>
      </c>
      <c r="C243" s="2"/>
      <c r="D243" s="2"/>
      <c r="E243" s="2"/>
      <c r="F243" s="2"/>
      <c r="G243" t="b">
        <f>IF(C243="x",0,IF(D243="x",1,IF(E243="x",2,IF(F243="x",3))))</f>
        <v/>
      </c>
      <c r="H243" t="str">
        <f>IF(E243="X","241-",IF(F243="x","241-",""))</f>
        <v/>
      </c>
    </row>
    <row r="244" spans="1:10" customHeight="1" ht="12.75">
      <c r="A244" s="1">
        <v>242</v>
      </c>
      <c r="B244" s="30" t="s">
        <v>249</v>
      </c>
      <c r="C244" s="2"/>
      <c r="D244" s="2"/>
      <c r="E244" s="2"/>
      <c r="F244" s="2"/>
      <c r="G244" t="b">
        <f>IF(C244="x",3,IF(D244="x",2,IF(E244="x",1,IF(F244="x",0))))</f>
        <v/>
      </c>
      <c r="H244" t="str">
        <f>IF(C244="X","242-",IF(D244="x","242-",""))</f>
        <v/>
      </c>
    </row>
    <row r="245" spans="1:10" customHeight="1" ht="12.75">
      <c r="A245" s="1">
        <v>243</v>
      </c>
      <c r="B245" s="30" t="s">
        <v>250</v>
      </c>
      <c r="C245" s="2"/>
      <c r="D245" s="2"/>
      <c r="E245" s="2"/>
      <c r="F245" s="2"/>
      <c r="G245" t="b">
        <f>IF(C245="x",0,IF(D245="x",1,IF(E245="x",2,IF(F245="x",3))))</f>
        <v/>
      </c>
      <c r="H245" t="str">
        <f>IF(E245="X","243-",IF(F245="x","243-",""))</f>
        <v/>
      </c>
    </row>
    <row r="246" spans="1:10" customHeight="1" ht="12.75">
      <c r="A246" s="1">
        <v>244</v>
      </c>
      <c r="B246" s="30" t="s">
        <v>251</v>
      </c>
      <c r="C246" s="2"/>
      <c r="D246" s="2"/>
      <c r="E246" s="2"/>
      <c r="F246" s="2"/>
      <c r="G246" t="b">
        <f>IF(C246="x",3,IF(D246="x",2,IF(E246="x",1,IF(F246="x",0))))</f>
        <v/>
      </c>
      <c r="H246" t="str">
        <f>IF(C246="X","244-",IF(D246="x","244-",""))</f>
        <v/>
      </c>
    </row>
    <row r="247" spans="1:10" customHeight="1" ht="12.75">
      <c r="A247" s="1">
        <v>245</v>
      </c>
      <c r="B247" s="30" t="s">
        <v>252</v>
      </c>
      <c r="C247" s="2"/>
      <c r="D247" s="2"/>
      <c r="E247" s="2"/>
      <c r="F247" s="2"/>
      <c r="G247" t="b">
        <f>IF(C247="x",0,IF(D247="x",1,IF(E247="x",2,IF(F247="x",3))))</f>
        <v/>
      </c>
      <c r="H247" t="str">
        <f>IF(E247="X","245-",IF(F247="x","245-",""))</f>
        <v/>
      </c>
    </row>
    <row r="248" spans="1:10" customHeight="1" ht="12.75">
      <c r="A248" s="1">
        <v>246</v>
      </c>
      <c r="B248" s="30" t="s">
        <v>253</v>
      </c>
      <c r="C248" s="2"/>
      <c r="D248" s="2"/>
      <c r="E248" s="2"/>
      <c r="F248" s="2"/>
      <c r="G248" t="b">
        <f>IF(C248="x",3,IF(D248="x",2,IF(E248="x",1,IF(F248="x",0))))</f>
        <v/>
      </c>
      <c r="H248" t="str">
        <f>IF(C248="X","246-",IF(D248="x","246-",""))</f>
        <v/>
      </c>
    </row>
    <row r="249" spans="1:10" customHeight="1" ht="12.75">
      <c r="A249" s="1">
        <v>247</v>
      </c>
      <c r="B249" s="30" t="s">
        <v>254</v>
      </c>
      <c r="C249" s="2"/>
      <c r="D249" s="2"/>
      <c r="E249" s="2"/>
      <c r="F249" s="2"/>
      <c r="G249" t="b">
        <f>IF(C249="x",0,IF(D249="x",1,IF(E249="x",2,IF(F249="x",3))))</f>
        <v/>
      </c>
      <c r="H249" t="str">
        <f>IF(E249="X","247-",IF(F249="x","247-",""))</f>
        <v/>
      </c>
    </row>
    <row r="250" spans="1:10" customHeight="1" ht="12.75">
      <c r="A250" s="1">
        <v>248</v>
      </c>
      <c r="B250" s="30" t="s">
        <v>255</v>
      </c>
      <c r="C250" s="2"/>
      <c r="D250" s="2"/>
      <c r="E250" s="2"/>
      <c r="F250" s="2"/>
      <c r="G250" t="b">
        <f>IF(C250="x",0,IF(D250="x",1,IF(E250="x",2,IF(F250="x",3))))</f>
        <v/>
      </c>
      <c r="H250" t="str">
        <f>IF(E250="X","248-",IF(F250="x","248-",""))</f>
        <v/>
      </c>
    </row>
    <row r="251" spans="1:10" customHeight="1" ht="12.75">
      <c r="A251" s="1">
        <v>249</v>
      </c>
      <c r="B251" s="30" t="s">
        <v>256</v>
      </c>
      <c r="C251" s="2"/>
      <c r="D251" s="2"/>
      <c r="E251" s="2"/>
      <c r="F251" s="2"/>
      <c r="G251" t="b">
        <f>IF(C251="x",0,IF(D251="x",1,IF(E251="x",2,IF(F251="x",3))))</f>
        <v/>
      </c>
      <c r="H251" t="str">
        <f>IF(E251="X","249-",IF(F251="x","249-",""))</f>
        <v/>
      </c>
    </row>
    <row r="252" spans="1:10" customHeight="1" ht="12.75">
      <c r="A252" s="1">
        <v>250</v>
      </c>
      <c r="B252" s="30" t="s">
        <v>257</v>
      </c>
      <c r="C252" s="2"/>
      <c r="D252" s="2"/>
      <c r="E252" s="2"/>
      <c r="F252" s="2"/>
      <c r="G252" t="b">
        <f>IF(C252="x",0,IF(D252="x",1,IF(E252="x",2,IF(F252="x",3))))</f>
        <v/>
      </c>
      <c r="H252" t="str">
        <f>IF(E252="X","250-",IF(F252="x","250-",""))</f>
        <v/>
      </c>
    </row>
    <row r="253" spans="1:10" customHeight="1" ht="12.75">
      <c r="A253" s="1">
        <v>251</v>
      </c>
      <c r="B253" s="30" t="s">
        <v>258</v>
      </c>
      <c r="C253" s="2"/>
      <c r="D253" s="2"/>
      <c r="E253" s="2"/>
      <c r="F253" s="2"/>
      <c r="G253" t="b">
        <f>IF(C253="x",3,IF(D253="x",2,IF(E253="x",1,IF(F253="x",0))))</f>
        <v/>
      </c>
      <c r="H253" t="str">
        <f>IF(C253="X","251-",IF(D253="x","251-",""))</f>
        <v/>
      </c>
    </row>
    <row r="254" spans="1:10" customHeight="1" ht="12.75">
      <c r="A254" s="1">
        <v>252</v>
      </c>
      <c r="B254" s="30" t="s">
        <v>259</v>
      </c>
      <c r="C254" s="2"/>
      <c r="D254" s="2"/>
      <c r="E254" s="2"/>
      <c r="F254" s="2"/>
      <c r="G254" t="b">
        <f>IF(C254="x",3,IF(D254="x",2,IF(E254="x",1,IF(F254="x",0))))</f>
        <v/>
      </c>
      <c r="H254" t="str">
        <f>IF(C254="X","252-",IF(D254="x","252-",""))</f>
        <v/>
      </c>
    </row>
    <row r="255" spans="1:10" customHeight="1" ht="12.75">
      <c r="A255" s="1">
        <v>253</v>
      </c>
      <c r="B255" s="30" t="s">
        <v>260</v>
      </c>
      <c r="C255" s="2"/>
      <c r="D255" s="2"/>
      <c r="E255" s="2"/>
      <c r="F255" s="2"/>
      <c r="G255" t="b">
        <f>IF(C255="x",0,IF(D255="x",1,IF(E255="x",2,IF(F255="x",3))))</f>
        <v/>
      </c>
      <c r="H255" t="str">
        <f>IF(E255="X","253-",IF(F255="x","253-",""))</f>
        <v/>
      </c>
    </row>
    <row r="256" spans="1:10" customHeight="1" ht="12.75">
      <c r="A256" s="1">
        <v>254</v>
      </c>
      <c r="B256" s="30" t="s">
        <v>261</v>
      </c>
      <c r="C256" s="2"/>
      <c r="D256" s="2"/>
      <c r="E256" s="2"/>
      <c r="F256" s="2"/>
      <c r="G256" t="b">
        <f>IF(C256="x",0,IF(D256="x",1,IF(E256="x",2,IF(F256="x",3))))</f>
        <v/>
      </c>
      <c r="H256" t="str">
        <f>IF(E256="X","254-",IF(F256="x","254-",""))</f>
        <v/>
      </c>
    </row>
    <row r="257" spans="1:10" customHeight="1" ht="12.75">
      <c r="A257" s="1">
        <v>255</v>
      </c>
      <c r="B257" s="30" t="s">
        <v>262</v>
      </c>
      <c r="C257" s="2"/>
      <c r="D257" s="2"/>
      <c r="E257" s="2"/>
      <c r="F257" s="2"/>
      <c r="G257" t="b">
        <f>IF(C257="x",0,IF(D257="x",1,IF(E257="x",2,IF(F257="x",3))))</f>
        <v/>
      </c>
      <c r="H257" t="str">
        <f>IF(E257="X","255-",IF(F257="x","255-",""))</f>
        <v/>
      </c>
    </row>
    <row r="258" spans="1:10" customHeight="1" ht="12.75">
      <c r="A258" s="1">
        <v>256</v>
      </c>
      <c r="B258" s="30" t="s">
        <v>263</v>
      </c>
      <c r="C258" s="2"/>
      <c r="D258" s="2"/>
      <c r="E258" s="2"/>
      <c r="F258" s="2"/>
      <c r="G258" t="b">
        <f>IF(C258="x",0,IF(D258="x",1,IF(E258="x",2,IF(F258="x",3))))</f>
        <v/>
      </c>
      <c r="H258" t="str">
        <f>IF(E258="X","256-",IF(F258="x","256-",""))</f>
        <v/>
      </c>
    </row>
    <row r="259" spans="1:10" customHeight="1" ht="12.75">
      <c r="A259" s="1">
        <v>257</v>
      </c>
      <c r="B259" s="30" t="s">
        <v>264</v>
      </c>
      <c r="C259" s="2"/>
      <c r="D259" s="2"/>
      <c r="E259" s="2"/>
      <c r="F259" s="2"/>
      <c r="G259" t="b">
        <f>IF(C259="x",3,IF(D259="x",2,IF(E259="x",1,IF(F259="x",0))))</f>
        <v/>
      </c>
      <c r="H259" t="str">
        <f>IF(C259="X","257-",IF(D259="x","257-",""))</f>
        <v/>
      </c>
    </row>
    <row r="260" spans="1:10" customHeight="1" ht="12.75">
      <c r="A260" s="1">
        <v>258</v>
      </c>
      <c r="B260" s="30" t="s">
        <v>265</v>
      </c>
      <c r="C260" s="2"/>
      <c r="D260" s="2"/>
      <c r="E260" s="2"/>
      <c r="F260" s="2"/>
      <c r="G260" t="b">
        <f>IF(C260="x",0,IF(D260="x",1,IF(E260="x",2,IF(F260="x",3))))</f>
        <v/>
      </c>
      <c r="H260" t="str">
        <f>IF(E260="X","258-",IF(F260="x","258-",""))</f>
        <v/>
      </c>
    </row>
    <row r="261" spans="1:10" customHeight="1" ht="12.75">
      <c r="A261" s="1">
        <v>259</v>
      </c>
      <c r="B261" s="30" t="s">
        <v>266</v>
      </c>
      <c r="C261" s="2"/>
      <c r="D261" s="2"/>
      <c r="E261" s="2"/>
      <c r="F261" s="2"/>
      <c r="G261" t="b">
        <f>IF(C261="x",3,IF(D261="x",2,IF(E261="x",1,IF(F261="x",0))))</f>
        <v/>
      </c>
      <c r="H261" t="str">
        <f>IF(C261="X","259-",IF(D261="x","259-",""))</f>
        <v/>
      </c>
    </row>
    <row r="262" spans="1:10" customHeight="1" ht="12.75">
      <c r="A262" s="1">
        <v>260</v>
      </c>
      <c r="B262" s="30" t="s">
        <v>267</v>
      </c>
      <c r="C262" s="2"/>
      <c r="D262" s="2"/>
      <c r="E262" s="2"/>
      <c r="F262" s="2"/>
      <c r="G262" t="b">
        <f>IF(C262="x",0,IF(D262="x",1,IF(E262="x",2,IF(F262="x",3))))</f>
        <v/>
      </c>
      <c r="H262" t="str">
        <f>IF(E262="X","260-",IF(F262="x","260-",""))</f>
        <v/>
      </c>
    </row>
    <row r="263" spans="1:10" customHeight="1" ht="12.75">
      <c r="A263" s="1">
        <v>261</v>
      </c>
      <c r="B263" s="30" t="s">
        <v>268</v>
      </c>
      <c r="C263" s="2"/>
      <c r="D263" s="2"/>
      <c r="E263" s="2"/>
      <c r="F263" s="2"/>
      <c r="G263" t="b">
        <f>IF(C263="x",0,IF(D263="x",1,IF(E263="x",2,IF(F263="x",3))))</f>
        <v/>
      </c>
      <c r="H263" t="str">
        <f>IF(E263="X","261-",IF(F263="x","261-",""))</f>
        <v/>
      </c>
    </row>
    <row r="264" spans="1:10" customHeight="1" ht="12.75">
      <c r="A264" s="1">
        <v>262</v>
      </c>
      <c r="B264" s="30" t="s">
        <v>269</v>
      </c>
      <c r="C264" s="2"/>
      <c r="D264" s="2"/>
      <c r="E264" s="2"/>
      <c r="F264" s="2"/>
      <c r="G264" t="b">
        <f>IF(C264="x",0,IF(D264="x",1,IF(E264="x",2,IF(F264="x",3))))</f>
        <v/>
      </c>
      <c r="H264" t="str">
        <f>IF(E264="X","262-",IF(F264="x","262-",""))</f>
        <v/>
      </c>
    </row>
    <row r="265" spans="1:10" customHeight="1" ht="12.75">
      <c r="A265" s="1">
        <v>263</v>
      </c>
      <c r="B265" s="30" t="s">
        <v>270</v>
      </c>
      <c r="C265" s="2"/>
      <c r="D265" s="2"/>
      <c r="E265" s="2"/>
      <c r="F265" s="2"/>
      <c r="G265" t="b">
        <f>IF(C265="x",0,IF(D265="x",1,IF(E265="x",2,IF(F265="x",3))))</f>
        <v/>
      </c>
      <c r="H265" t="str">
        <f>IF(E265="X","263-",IF(F265="x","263-",""))</f>
        <v/>
      </c>
    </row>
    <row r="266" spans="1:10" customHeight="1" ht="12.75">
      <c r="A266" s="1">
        <v>264</v>
      </c>
      <c r="B266" s="30" t="s">
        <v>271</v>
      </c>
      <c r="C266" s="2"/>
      <c r="D266" s="2"/>
      <c r="E266" s="2"/>
      <c r="F266" s="2"/>
      <c r="G266" t="b">
        <f>IF(C266="x",3,IF(D266="x",2,IF(E266="x",1,IF(F266="x",0))))</f>
        <v/>
      </c>
      <c r="H266" t="str">
        <f>IF(C266="X","264-",IF(D266="x","264-",""))</f>
        <v/>
      </c>
    </row>
    <row r="267" spans="1:10" customHeight="1" ht="12.75">
      <c r="A267" s="1">
        <v>265</v>
      </c>
      <c r="B267" s="30" t="s">
        <v>272</v>
      </c>
      <c r="C267" s="2"/>
      <c r="D267" s="2"/>
      <c r="E267" s="2"/>
      <c r="F267" s="2"/>
      <c r="G267" t="b">
        <f>IF(C267="x",0,IF(D267="x",1,IF(E267="x",2,IF(F267="x",3))))</f>
        <v/>
      </c>
      <c r="H267" t="str">
        <f>IF(E267="X","265-",IF(F267="x","265-",""))</f>
        <v/>
      </c>
    </row>
    <row r="268" spans="1:10" customHeight="1" ht="12.75">
      <c r="A268" s="1">
        <v>266</v>
      </c>
      <c r="B268" s="30" t="s">
        <v>273</v>
      </c>
      <c r="C268" s="2"/>
      <c r="D268" s="2"/>
      <c r="E268" s="2"/>
      <c r="F268" s="2"/>
      <c r="G268" t="b">
        <f>IF(C268="x",0,IF(D268="x",1,IF(E268="x",2,IF(F268="x",3))))</f>
        <v/>
      </c>
      <c r="H268" t="str">
        <f>IF(E268="X","266-",IF(F268="x","266-",""))</f>
        <v/>
      </c>
    </row>
    <row r="269" spans="1:10" customHeight="1" ht="12.75">
      <c r="A269" s="1">
        <v>267</v>
      </c>
      <c r="B269" s="30" t="s">
        <v>274</v>
      </c>
      <c r="C269" s="2"/>
      <c r="D269" s="2"/>
      <c r="E269" s="2"/>
      <c r="F269" s="2"/>
      <c r="G269" t="b">
        <f>IF(C269="x",3,IF(D269="x",2,IF(E269="x",1,IF(F269="x",0))))</f>
        <v/>
      </c>
      <c r="H269" t="str">
        <f>IF(C269="X","267-",IF(D269="x","267-",""))</f>
        <v/>
      </c>
    </row>
    <row r="270" spans="1:10" customHeight="1" ht="12.75">
      <c r="A270" s="1">
        <v>268</v>
      </c>
      <c r="B270" s="30" t="s">
        <v>275</v>
      </c>
      <c r="C270" s="2"/>
      <c r="D270" s="2"/>
      <c r="E270" s="2"/>
      <c r="F270" s="2"/>
      <c r="G270" t="b">
        <f>IF(C270="x",0,IF(D270="x",1,IF(E270="x",2,IF(F270="x",3))))</f>
        <v/>
      </c>
      <c r="H270" t="str">
        <f>IF(E270="X","268-",IF(F270="x","268-",""))</f>
        <v/>
      </c>
    </row>
    <row r="271" spans="1:10" customHeight="1" ht="12.75">
      <c r="A271" s="1">
        <v>269</v>
      </c>
      <c r="B271" s="30" t="s">
        <v>276</v>
      </c>
      <c r="C271" s="2"/>
      <c r="D271" s="2"/>
      <c r="E271" s="2"/>
      <c r="F271" s="2"/>
      <c r="G271" t="b">
        <f>IF(C271="x",0,IF(D271="x",1,IF(E271="x",2,IF(F271="x",3))))</f>
        <v/>
      </c>
      <c r="H271" t="str">
        <f>IF(E271="X","269-",IF(F271="x","269-",""))</f>
        <v/>
      </c>
    </row>
    <row r="272" spans="1:10" customHeight="1" ht="12.75">
      <c r="A272" s="1">
        <v>270</v>
      </c>
      <c r="B272" s="30" t="s">
        <v>277</v>
      </c>
      <c r="C272" s="2"/>
      <c r="D272" s="2"/>
      <c r="E272" s="2"/>
      <c r="F272" s="2"/>
      <c r="G272" t="b">
        <f>IF(C272="x",3,IF(D272="x",2,IF(E272="x",1,IF(F272="x",0))))</f>
        <v/>
      </c>
      <c r="H272" t="str">
        <f>IF(C272="X","270-",IF(D272="x","270-",""))</f>
        <v/>
      </c>
    </row>
    <row r="273" spans="1:10" customHeight="1" ht="12.75">
      <c r="A273" s="1">
        <v>271</v>
      </c>
      <c r="B273" s="30" t="s">
        <v>278</v>
      </c>
      <c r="C273" s="2"/>
      <c r="D273" s="2"/>
      <c r="E273" s="2"/>
      <c r="F273" s="2"/>
      <c r="G273" t="b">
        <f>IF(C273="x",0,IF(D273="x",1,IF(E273="x",2,IF(F273="x",3))))</f>
        <v/>
      </c>
      <c r="H273" t="str">
        <f>IF(E273="X","271-",IF(F273="x","271-",""))</f>
        <v/>
      </c>
    </row>
    <row r="274" spans="1:10" customHeight="1" ht="12.75">
      <c r="A274" s="1">
        <v>272</v>
      </c>
      <c r="B274" s="30" t="s">
        <v>279</v>
      </c>
      <c r="C274" s="2"/>
      <c r="D274" s="2"/>
      <c r="E274" s="2"/>
      <c r="F274" s="2"/>
      <c r="G274" t="b">
        <f>IF(C274="x",0,IF(D274="x",1,IF(E274="x",2,IF(F274="x",3))))</f>
        <v/>
      </c>
      <c r="H274" t="str">
        <f>IF(E274="X","272-",IF(F274="x","272-",""))</f>
        <v/>
      </c>
    </row>
    <row r="275" spans="1:10" customHeight="1" ht="12.75">
      <c r="A275" s="1">
        <v>273</v>
      </c>
      <c r="B275" s="30" t="s">
        <v>280</v>
      </c>
      <c r="C275" s="2"/>
      <c r="D275" s="2"/>
      <c r="E275" s="2"/>
      <c r="F275" s="2"/>
      <c r="G275" t="b">
        <f>IF(C275="x",0,IF(D275="x",1,IF(E275="x",2,IF(F275="x",3))))</f>
        <v/>
      </c>
      <c r="H275" t="str">
        <f>IF(E275="X","273-",IF(F275="x","273-",""))</f>
        <v/>
      </c>
    </row>
    <row r="276" spans="1:10" customHeight="1" ht="12.75">
      <c r="A276" s="1">
        <v>274</v>
      </c>
      <c r="B276" s="30" t="s">
        <v>281</v>
      </c>
      <c r="C276" s="2"/>
      <c r="D276" s="2"/>
      <c r="E276" s="2"/>
      <c r="F276" s="2"/>
      <c r="G276" t="b">
        <f>IF(C276="x",0,IF(D276="x",1,IF(E276="x",2,IF(F276="x",3))))</f>
        <v/>
      </c>
      <c r="H276" t="str">
        <f>IF(E276="X","274-",IF(F276="x","274-",""))</f>
        <v/>
      </c>
    </row>
    <row r="277" spans="1:10" customHeight="1" ht="12.75">
      <c r="A277" s="1">
        <v>275</v>
      </c>
      <c r="B277" s="30" t="s">
        <v>282</v>
      </c>
      <c r="C277" s="2"/>
      <c r="D277" s="2"/>
      <c r="E277" s="2"/>
      <c r="F277" s="2"/>
      <c r="G277" t="b">
        <f>IF(C277="x",0,IF(D277="x",1,IF(E277="x",2,IF(F277="x",3))))</f>
        <v/>
      </c>
      <c r="H277" t="str">
        <f>IF(E277="X","275-",IF(F277="x","275-",""))</f>
        <v/>
      </c>
    </row>
    <row r="278" spans="1:10" customHeight="1" ht="12.75">
      <c r="A278" s="1">
        <v>276</v>
      </c>
      <c r="B278" s="30" t="s">
        <v>283</v>
      </c>
      <c r="C278" s="2"/>
      <c r="D278" s="2"/>
      <c r="E278" s="2"/>
      <c r="F278" s="2"/>
      <c r="G278" t="b">
        <f>IF(C278="x",0,IF(D278="x",1,IF(E278="x",2,IF(F278="x",3))))</f>
        <v/>
      </c>
      <c r="H278" t="str">
        <f>IF(E278="X","276-",IF(F278="x","276-",""))</f>
        <v/>
      </c>
    </row>
    <row r="279" spans="1:10" customHeight="1" ht="12.75">
      <c r="A279" s="1">
        <v>277</v>
      </c>
      <c r="B279" s="30" t="s">
        <v>284</v>
      </c>
      <c r="C279" s="2"/>
      <c r="D279" s="2"/>
      <c r="E279" s="2"/>
      <c r="F279" s="2"/>
      <c r="G279" t="b">
        <f>IF(C279="x",3,IF(D279="x",2,IF(E279="x",1,IF(F279="x",0))))</f>
        <v/>
      </c>
      <c r="H279" t="str">
        <f>IF(C279="X","277-",IF(D279="x","277-",""))</f>
        <v/>
      </c>
    </row>
    <row r="280" spans="1:10" customHeight="1" ht="12.75">
      <c r="A280" s="1">
        <v>278</v>
      </c>
      <c r="B280" s="30" t="s">
        <v>285</v>
      </c>
      <c r="C280" s="2"/>
      <c r="D280" s="2"/>
      <c r="E280" s="2"/>
      <c r="F280" s="2"/>
      <c r="G280" t="b">
        <f>IF(C280="x",0,IF(D280="x",1,IF(E280="x",2,IF(F280="x",3))))</f>
        <v/>
      </c>
      <c r="H280" t="str">
        <f>IF(E280="X","278-",IF(F280="x","278-",""))</f>
        <v/>
      </c>
    </row>
    <row r="281" spans="1:10" customHeight="1" ht="12.75">
      <c r="A281" s="1">
        <v>279</v>
      </c>
      <c r="B281" s="30" t="s">
        <v>286</v>
      </c>
      <c r="C281" s="2"/>
      <c r="D281" s="2"/>
      <c r="E281" s="2"/>
      <c r="F281" s="2"/>
      <c r="G281" t="b">
        <f>IF(C281="x",0,IF(D281="x",1,IF(E281="x",2,IF(F281="x",3))))</f>
        <v/>
      </c>
      <c r="H281" t="str">
        <f>IF(E281="X","279-",IF(F281="x","279-",""))</f>
        <v/>
      </c>
    </row>
    <row r="282" spans="1:10" customHeight="1" ht="12.75">
      <c r="A282" s="1">
        <v>280</v>
      </c>
      <c r="B282" s="30" t="s">
        <v>287</v>
      </c>
      <c r="C282" s="2"/>
      <c r="D282" s="2"/>
      <c r="E282" s="2"/>
      <c r="F282" s="2"/>
      <c r="G282" t="b">
        <f>IF(C282="x",0,IF(D282="x",1,IF(E282="x",2,IF(F282="x",3))))</f>
        <v/>
      </c>
      <c r="H282" t="str">
        <f>IF(E282="X","280-",IF(F282="x","280-",""))</f>
        <v/>
      </c>
    </row>
    <row r="283" spans="1:10" customHeight="1" ht="12.75">
      <c r="A283" s="1">
        <v>281</v>
      </c>
      <c r="B283" s="30" t="s">
        <v>288</v>
      </c>
      <c r="C283" s="2"/>
      <c r="D283" s="2"/>
      <c r="E283" s="2"/>
      <c r="F283" s="2"/>
      <c r="G283" t="b">
        <f>IF(C283="x",0,IF(D283="x",1,IF(E283="x",2,IF(F283="x",3))))</f>
        <v/>
      </c>
      <c r="H283" t="str">
        <f>IF(E283="X","281-",IF(F283="x","281-",""))</f>
        <v/>
      </c>
    </row>
    <row r="284" spans="1:10" customHeight="1" ht="12.75">
      <c r="A284" s="1">
        <v>282</v>
      </c>
      <c r="B284" s="30" t="s">
        <v>289</v>
      </c>
      <c r="C284" s="2"/>
      <c r="D284" s="2"/>
      <c r="E284" s="2"/>
      <c r="F284" s="2"/>
      <c r="G284" t="b">
        <f>IF(C284="x",0,IF(D284="x",1,IF(E284="x",2,IF(F284="x",3))))</f>
        <v/>
      </c>
      <c r="H284" t="str">
        <f>IF(E284="X","282-",IF(F284="x","282-",""))</f>
        <v/>
      </c>
    </row>
    <row r="285" spans="1:10" customHeight="1" ht="12.75">
      <c r="A285" s="1">
        <v>283</v>
      </c>
      <c r="B285" s="30" t="s">
        <v>290</v>
      </c>
      <c r="C285" s="2"/>
      <c r="D285" s="2"/>
      <c r="E285" s="2"/>
      <c r="F285" s="2"/>
      <c r="G285" t="b">
        <f>IF(C285="x",0,IF(D285="x",1,IF(E285="x",2,IF(F285="x",3))))</f>
        <v/>
      </c>
      <c r="H285" t="str">
        <f>IF(E285="X","283-",IF(F285="x","283-",""))</f>
        <v/>
      </c>
    </row>
    <row r="286" spans="1:10" customHeight="1" ht="12.75">
      <c r="A286" s="1">
        <v>284</v>
      </c>
      <c r="B286" s="30" t="s">
        <v>291</v>
      </c>
      <c r="C286" s="2"/>
      <c r="D286" s="2"/>
      <c r="E286" s="2"/>
      <c r="F286" s="2"/>
      <c r="G286" t="b">
        <f>IF(C286="x",0,IF(D286="x",1,IF(E286="x",2,IF(F286="x",3))))</f>
        <v/>
      </c>
      <c r="H286" t="str">
        <f>IF(E286="X","284-",IF(F286="x","284-",""))</f>
        <v/>
      </c>
    </row>
    <row r="287" spans="1:10" customHeight="1" ht="12.75">
      <c r="A287" s="1">
        <v>285</v>
      </c>
      <c r="B287" s="30" t="s">
        <v>292</v>
      </c>
      <c r="C287" s="2"/>
      <c r="D287" s="2"/>
      <c r="E287" s="2"/>
      <c r="F287" s="2"/>
      <c r="G287" t="b">
        <f>IF(C287="x",0,IF(D287="x",1,IF(E287="x",2,IF(F287="x",3))))</f>
        <v/>
      </c>
      <c r="H287" t="str">
        <f>IF(E287="X","285-",IF(F287="x","285-",""))</f>
        <v/>
      </c>
    </row>
    <row r="288" spans="1:10" customHeight="1" ht="12.75">
      <c r="A288" s="1">
        <v>286</v>
      </c>
      <c r="B288" s="30" t="s">
        <v>293</v>
      </c>
      <c r="C288" s="2"/>
      <c r="D288" s="2"/>
      <c r="E288" s="2"/>
      <c r="F288" s="2"/>
      <c r="G288" t="b">
        <f>IF(C288="x",3,IF(D288="x",2,IF(E288="x",1,IF(F288="x",0))))</f>
        <v/>
      </c>
      <c r="H288" t="str">
        <f>IF(C288="X","286-",IF(D288="x","286-",""))</f>
        <v/>
      </c>
    </row>
    <row r="289" spans="1:10" customHeight="1" ht="12.75">
      <c r="A289" s="1">
        <v>287</v>
      </c>
      <c r="B289" s="30" t="s">
        <v>294</v>
      </c>
      <c r="C289" s="2"/>
      <c r="D289" s="2"/>
      <c r="E289" s="2"/>
      <c r="F289" s="2"/>
      <c r="G289" t="b">
        <f>IF(C289="x",3,IF(D289="x",2,IF(E289="x",1,IF(F289="x",0))))</f>
        <v/>
      </c>
      <c r="H289" t="str">
        <f>IF(C289="X","287-",IF(D289="x","287-",""))</f>
        <v/>
      </c>
    </row>
    <row r="290" spans="1:10" customHeight="1" ht="12.75">
      <c r="A290" s="1">
        <v>288</v>
      </c>
      <c r="B290" s="30" t="s">
        <v>295</v>
      </c>
      <c r="C290" s="2"/>
      <c r="D290" s="2"/>
      <c r="E290" s="2"/>
      <c r="F290" s="2"/>
      <c r="G290" t="b">
        <f>IF(C290="x",0,IF(D290="x",1,IF(E290="x",2,IF(F290="x",3))))</f>
        <v/>
      </c>
      <c r="H290" t="str">
        <f>IF(E290="X","288-",IF(F290="x","288-",""))</f>
        <v/>
      </c>
    </row>
    <row r="291" spans="1:10" customHeight="1" ht="12.75">
      <c r="A291" s="1">
        <v>289</v>
      </c>
      <c r="B291" s="30" t="s">
        <v>296</v>
      </c>
      <c r="C291" s="2"/>
      <c r="D291" s="2"/>
      <c r="E291" s="2"/>
      <c r="F291" s="2"/>
      <c r="G291" t="b">
        <f>IF(C291="x",0,IF(D291="x",1,IF(E291="x",2,IF(F291="x",3))))</f>
        <v/>
      </c>
      <c r="H291" t="str">
        <f>IF(E291="X","289-",IF(F291="x","289-",""))</f>
        <v/>
      </c>
    </row>
    <row r="292" spans="1:10" customHeight="1" ht="12.75">
      <c r="A292" s="1">
        <v>290</v>
      </c>
      <c r="B292" s="30" t="s">
        <v>297</v>
      </c>
      <c r="C292" s="2"/>
      <c r="D292" s="2"/>
      <c r="E292" s="2"/>
      <c r="F292" s="2"/>
      <c r="G292" t="b">
        <f>IF(C292="x",3,IF(D292="x",2,IF(E292="x",1,IF(F292="x",0))))</f>
        <v/>
      </c>
      <c r="H292" t="str">
        <f>IF(C292="X","290-",IF(D292="x","290-",""))</f>
        <v/>
      </c>
    </row>
    <row r="293" spans="1:10" customHeight="1" ht="12.75">
      <c r="A293" s="1">
        <v>291</v>
      </c>
      <c r="B293" s="30" t="s">
        <v>298</v>
      </c>
      <c r="C293" s="2"/>
      <c r="D293" s="2"/>
      <c r="E293" s="2"/>
      <c r="F293" s="2"/>
      <c r="G293" t="b">
        <f>IF(C293="x",3,IF(D293="x",2,IF(E293="x",1,IF(F293="x",0))))</f>
        <v/>
      </c>
      <c r="H293" t="str">
        <f>IF(C293="X","291-",IF(D293="x","291-",""))</f>
        <v/>
      </c>
    </row>
    <row r="294" spans="1:10" customHeight="1" ht="12.75">
      <c r="A294" s="1">
        <v>292</v>
      </c>
      <c r="B294" s="30" t="s">
        <v>299</v>
      </c>
      <c r="C294" s="2"/>
      <c r="D294" s="2"/>
      <c r="E294" s="2"/>
      <c r="F294" s="2"/>
      <c r="G294" t="b">
        <f>IF(C294="x",0,IF(D294="x",1,IF(E294="x",2,IF(F294="x",3))))</f>
        <v/>
      </c>
      <c r="H294" t="str">
        <f>IF(E294="X","292-",IF(F294="x","292-",""))</f>
        <v/>
      </c>
    </row>
    <row r="295" spans="1:10" customHeight="1" ht="12.75">
      <c r="A295" s="1">
        <v>293</v>
      </c>
      <c r="B295" s="30" t="s">
        <v>300</v>
      </c>
      <c r="C295" s="2"/>
      <c r="D295" s="2"/>
      <c r="E295" s="2"/>
      <c r="F295" s="2"/>
      <c r="G295" t="b">
        <f>IF(C295="x",0,IF(D295="x",1,IF(E295="x",2,IF(F295="x",3))))</f>
        <v/>
      </c>
      <c r="H295" t="str">
        <f>IF(E295="X","293-",IF(F295="x","293-",""))</f>
        <v/>
      </c>
    </row>
    <row r="296" spans="1:10" customHeight="1" ht="12.75">
      <c r="A296" s="1">
        <v>294</v>
      </c>
      <c r="B296" s="30" t="s">
        <v>301</v>
      </c>
      <c r="C296" s="2"/>
      <c r="D296" s="2"/>
      <c r="E296" s="2"/>
      <c r="F296" s="2"/>
      <c r="G296" t="b">
        <f>IF(C296="x",3,IF(D296="x",2,IF(E296="x",1,IF(F296="x",0))))</f>
        <v/>
      </c>
      <c r="H296" t="str">
        <f>IF(C296="X","294-",IF(D296="x","294-",""))</f>
        <v/>
      </c>
    </row>
    <row r="297" spans="1:10" customHeight="1" ht="12.75">
      <c r="A297" s="1">
        <v>295</v>
      </c>
      <c r="B297" s="30" t="s">
        <v>302</v>
      </c>
      <c r="C297" s="2"/>
      <c r="D297" s="2"/>
      <c r="E297" s="2"/>
      <c r="F297" s="2"/>
      <c r="G297" t="b">
        <f>IF(C297="x",3,IF(D297="x",2,IF(E297="x",1,IF(F297="x",0))))</f>
        <v/>
      </c>
      <c r="H297" t="str">
        <f>IF(C297="X","295-",IF(D297="x","295-",""))</f>
        <v/>
      </c>
    </row>
    <row r="298" spans="1:10" customHeight="1" ht="12.75">
      <c r="A298" s="1">
        <v>296</v>
      </c>
      <c r="B298" s="30" t="s">
        <v>303</v>
      </c>
      <c r="C298" s="2"/>
      <c r="D298" s="2"/>
      <c r="E298" s="2"/>
      <c r="F298" s="2"/>
      <c r="G298" t="b">
        <f>IF(C298="x",0,IF(D298="x",1,IF(E298="x",2,IF(F298="x",3))))</f>
        <v/>
      </c>
      <c r="H298" t="str">
        <f>IF(E298="X","296-",IF(F298="x","296-",""))</f>
        <v/>
      </c>
    </row>
    <row r="299" spans="1:10" customHeight="1" ht="12.75">
      <c r="A299" s="1">
        <v>297</v>
      </c>
      <c r="B299" s="30" t="s">
        <v>304</v>
      </c>
      <c r="C299" s="2"/>
      <c r="D299" s="2"/>
      <c r="E299" s="2"/>
      <c r="F299" s="2"/>
      <c r="G299" t="b">
        <f>IF(C299="x",0,IF(D299="x",1,IF(E299="x",2,IF(F299="x",3))))</f>
        <v/>
      </c>
      <c r="H299" t="str">
        <f>IF(E299="X","297-",IF(F299="x","297-",""))</f>
        <v/>
      </c>
    </row>
    <row r="300" spans="1:10" customHeight="1" ht="12.75">
      <c r="A300" s="1">
        <v>298</v>
      </c>
      <c r="B300" s="30" t="s">
        <v>305</v>
      </c>
      <c r="C300" s="2"/>
      <c r="D300" s="2"/>
      <c r="E300" s="2"/>
      <c r="F300" s="2"/>
      <c r="G300" t="b">
        <f>IF(C300="x",3,IF(D300="x",2,IF(E300="x",1,IF(F300="x",0))))</f>
        <v/>
      </c>
      <c r="H300" t="str">
        <f>IF(C300="X","298-",IF(D300="x","298-",""))</f>
        <v/>
      </c>
    </row>
    <row r="301" spans="1:10" customHeight="1" ht="12.75">
      <c r="A301" s="1">
        <v>299</v>
      </c>
      <c r="B301" s="30" t="s">
        <v>306</v>
      </c>
      <c r="C301" s="2"/>
      <c r="D301" s="2"/>
      <c r="E301" s="2"/>
      <c r="F301" s="2"/>
      <c r="G301" t="b">
        <f>IF(C301="x",3,IF(D301="x",2,IF(E301="x",1,IF(F301="x",0))))</f>
        <v/>
      </c>
      <c r="H301" t="str">
        <f>IF(C301="X","299-",IF(D301="x","299-",""))</f>
        <v/>
      </c>
    </row>
    <row r="302" spans="1:10" customHeight="1" ht="12.75">
      <c r="A302" s="1">
        <v>300</v>
      </c>
      <c r="B302" s="30" t="s">
        <v>307</v>
      </c>
      <c r="C302" s="2"/>
      <c r="D302" s="2"/>
      <c r="E302" s="2"/>
      <c r="F302" s="2"/>
      <c r="G302" t="b">
        <f>IF(C302="x",0,IF(D302="x",1,IF(E302="x",2,IF(F302="x",3))))</f>
        <v/>
      </c>
      <c r="H302" t="str">
        <f>IF(E302="X","300-",IF(F302="x","300-",""))</f>
        <v/>
      </c>
    </row>
    <row r="303" spans="1:10" customHeight="1" ht="12.75">
      <c r="A303" s="1">
        <v>301</v>
      </c>
      <c r="B303" s="30" t="s">
        <v>308</v>
      </c>
      <c r="C303" s="2"/>
      <c r="D303" s="2"/>
      <c r="E303" s="2"/>
      <c r="F303" s="2"/>
      <c r="G303" t="b">
        <f>IF(C303="x",3,IF(D303="x",2,IF(E303="x",1,IF(F303="x",0))))</f>
        <v/>
      </c>
      <c r="H303" t="str">
        <f>IF(C303="X","301-",IF(D303="x","301-",""))</f>
        <v/>
      </c>
    </row>
    <row r="304" spans="1:10" customHeight="1" ht="12.75">
      <c r="A304" s="1">
        <v>302</v>
      </c>
      <c r="B304" s="30" t="s">
        <v>309</v>
      </c>
      <c r="C304" s="2"/>
      <c r="D304" s="2"/>
      <c r="E304" s="2"/>
      <c r="F304" s="2"/>
      <c r="G304" t="b">
        <f>IF(C304="x",0,IF(D304="x",1,IF(E304="x",2,IF(F304="x",3))))</f>
        <v/>
      </c>
      <c r="H304" t="str">
        <f>IF(E304="X","302-",IF(F304="x","302-",""))</f>
        <v/>
      </c>
    </row>
    <row r="305" spans="1:10" customHeight="1" ht="12.75">
      <c r="A305" s="1">
        <v>303</v>
      </c>
      <c r="B305" s="30" t="s">
        <v>310</v>
      </c>
      <c r="C305" s="2"/>
      <c r="D305" s="2"/>
      <c r="E305" s="2"/>
      <c r="F305" s="2"/>
      <c r="G305" t="b">
        <f>IF(C305="x",0,IF(D305="x",1,IF(E305="x",2,IF(F305="x",3))))</f>
        <v/>
      </c>
      <c r="H305" t="str">
        <f>IF(E305="X","303-",IF(F305="x","303-",""))</f>
        <v/>
      </c>
    </row>
    <row r="306" spans="1:10" customHeight="1" ht="12.75">
      <c r="A306" s="1">
        <v>304</v>
      </c>
      <c r="B306" s="30" t="s">
        <v>311</v>
      </c>
      <c r="C306" s="2"/>
      <c r="D306" s="2"/>
      <c r="E306" s="2"/>
      <c r="F306" s="2"/>
      <c r="G306" t="b">
        <f>IF(C306="x",3,IF(D306="x",2,IF(E306="x",1,IF(F306="x",0))))</f>
        <v/>
      </c>
      <c r="H306" t="str">
        <f>IF(C306="X","304-",IF(D306="x","304-",""))</f>
        <v/>
      </c>
    </row>
    <row r="307" spans="1:10" customHeight="1" ht="12.75">
      <c r="A307" s="1">
        <v>305</v>
      </c>
      <c r="B307" s="30" t="s">
        <v>312</v>
      </c>
      <c r="C307" s="2"/>
      <c r="D307" s="2"/>
      <c r="E307" s="2"/>
      <c r="F307" s="2"/>
      <c r="G307" t="b">
        <f>IF(C307="x",0,IF(D307="x",1,IF(E307="x",2,IF(F307="x",3))))</f>
        <v/>
      </c>
      <c r="H307" t="str">
        <f>IF(E307="X","305-",IF(F307="x","305-",""))</f>
        <v/>
      </c>
    </row>
    <row r="308" spans="1:10" customHeight="1" ht="12.75">
      <c r="A308" s="1">
        <v>306</v>
      </c>
      <c r="B308" s="30" t="s">
        <v>313</v>
      </c>
      <c r="C308" s="2"/>
      <c r="D308" s="2"/>
      <c r="E308" s="2"/>
      <c r="F308" s="2"/>
      <c r="G308" t="b">
        <f>IF(C308="x",3,IF(D308="x",2,IF(E308="x",1,IF(F308="x",0))))</f>
        <v/>
      </c>
      <c r="H308" t="str">
        <f>IF(C308="X","306-",IF(D308="x","306-",""))</f>
        <v/>
      </c>
    </row>
    <row r="309" spans="1:10" customHeight="1" ht="12.75">
      <c r="A309" s="1">
        <v>307</v>
      </c>
      <c r="B309" s="30" t="s">
        <v>314</v>
      </c>
      <c r="C309" s="2"/>
      <c r="D309" s="2"/>
      <c r="E309" s="2"/>
      <c r="F309" s="2"/>
      <c r="G309" t="b">
        <f>IF(C309="x",3,IF(D309="x",2,IF(E309="x",1,IF(F309="x",0))))</f>
        <v/>
      </c>
      <c r="H309" t="str">
        <f>IF(C309="X","307-",IF(D309="x","307-",""))</f>
        <v/>
      </c>
    </row>
    <row r="310" spans="1:10" customHeight="1" ht="12.75">
      <c r="A310" s="1">
        <v>308</v>
      </c>
      <c r="B310" s="30" t="s">
        <v>315</v>
      </c>
      <c r="C310" s="2"/>
      <c r="D310" s="2"/>
      <c r="E310" s="2"/>
      <c r="F310" s="2"/>
      <c r="G310" t="b">
        <f>IF(C310="x",3,IF(D310="x",2,IF(E310="x",1,IF(F310="x",0))))</f>
        <v/>
      </c>
      <c r="H310" t="str">
        <f>IF(C310="X","308-",IF(D310="x","308-",""))</f>
        <v/>
      </c>
    </row>
    <row r="311" spans="1:10" customHeight="1" ht="12.75">
      <c r="A311" s="1">
        <v>309</v>
      </c>
      <c r="B311" s="30" t="s">
        <v>316</v>
      </c>
      <c r="C311" s="2"/>
      <c r="D311" s="2"/>
      <c r="E311" s="2"/>
      <c r="F311" s="2"/>
      <c r="G311" t="b">
        <f>IF(C311="x",0,IF(D311="x",1,IF(E311="x",2,IF(F311="x",3))))</f>
        <v/>
      </c>
      <c r="H311" t="str">
        <f>IF(E311="X","309-",IF(F311="x","309-",""))</f>
        <v/>
      </c>
    </row>
    <row r="312" spans="1:10" customHeight="1" ht="12.75">
      <c r="A312" s="1">
        <v>310</v>
      </c>
      <c r="B312" s="30" t="s">
        <v>317</v>
      </c>
      <c r="C312" s="2"/>
      <c r="D312" s="2"/>
      <c r="E312" s="2"/>
      <c r="F312" s="2"/>
      <c r="G312" t="b">
        <f>IF(C312="x",3,IF(D312="x",2,IF(E312="x",1,IF(F312="x",0))))</f>
        <v/>
      </c>
      <c r="H312" t="str">
        <f>IF(C312="X","310-",IF(D312="x","310-",""))</f>
        <v/>
      </c>
    </row>
    <row r="313" spans="1:10" customHeight="1" ht="12.75">
      <c r="A313" s="1">
        <v>311</v>
      </c>
      <c r="B313" s="30" t="s">
        <v>318</v>
      </c>
      <c r="C313" s="2"/>
      <c r="D313" s="2"/>
      <c r="E313" s="2"/>
      <c r="F313" s="2"/>
      <c r="G313" t="b">
        <f>IF(C313="x",0,IF(D313="x",1,IF(E313="x",2,IF(F313="x",3))))</f>
        <v/>
      </c>
      <c r="H313" t="str">
        <f>IF(C313="X","311-",IF(D313="x","311-",""))</f>
        <v/>
      </c>
    </row>
    <row r="314" spans="1:10" customHeight="1" ht="12.75">
      <c r="A314" s="1">
        <v>312</v>
      </c>
      <c r="B314" s="30" t="s">
        <v>319</v>
      </c>
      <c r="C314" s="2"/>
      <c r="D314" s="2"/>
      <c r="E314" s="2"/>
      <c r="F314" s="2"/>
      <c r="G314" t="b">
        <f>IF(C314="x",0,IF(D314="x",1,IF(E314="x",2,IF(F314="x",3))))</f>
        <v/>
      </c>
      <c r="H314" t="str">
        <f>IF(E314="X","312-",IF(F314="x","312-",""))</f>
        <v/>
      </c>
    </row>
    <row r="315" spans="1:10" customHeight="1" ht="12.75">
      <c r="A315" s="1">
        <v>313</v>
      </c>
      <c r="B315" s="30" t="s">
        <v>320</v>
      </c>
      <c r="C315" s="2"/>
      <c r="D315" s="2"/>
      <c r="E315" s="2"/>
      <c r="F315" s="2"/>
      <c r="G315" t="b">
        <f>IF(C315="x",3,IF(D315="x",2,IF(E315="x",1,IF(F315="x",0))))</f>
        <v/>
      </c>
      <c r="H315" t="str">
        <f>IF(C315="X","313-",IF(D315="x","313-",""))</f>
        <v/>
      </c>
    </row>
    <row r="316" spans="1:10" customHeight="1" ht="12.75">
      <c r="A316" s="1">
        <v>314</v>
      </c>
      <c r="B316" s="30" t="s">
        <v>321</v>
      </c>
      <c r="C316" s="2"/>
      <c r="D316" s="2"/>
      <c r="E316" s="2"/>
      <c r="F316" s="2"/>
      <c r="G316" t="b">
        <f>IF(C316="x",0,IF(D316="x",1,IF(E316="x",2,IF(F316="x",3))))</f>
        <v/>
      </c>
      <c r="H316" t="str">
        <f>IF(E316="X","314-",IF(F316="x","314-",""))</f>
        <v/>
      </c>
    </row>
    <row r="317" spans="1:10" customHeight="1" ht="12.75">
      <c r="A317" s="1">
        <v>315</v>
      </c>
      <c r="B317" s="30" t="s">
        <v>322</v>
      </c>
      <c r="C317" s="2"/>
      <c r="D317" s="2"/>
      <c r="E317" s="2"/>
      <c r="F317" s="2"/>
      <c r="G317" t="b">
        <f>IF(C317="x",0,IF(D317="x",1,IF(E317="x",2,IF(F317="x",3))))</f>
        <v/>
      </c>
      <c r="H317" t="str">
        <f>IF(E317="X","315-",IF(F317="x","315-",""))</f>
        <v/>
      </c>
    </row>
    <row r="318" spans="1:10" customHeight="1" ht="12.75">
      <c r="A318" s="1">
        <v>316</v>
      </c>
      <c r="B318" s="30" t="s">
        <v>323</v>
      </c>
      <c r="C318" s="2"/>
      <c r="D318" s="2"/>
      <c r="E318" s="2"/>
      <c r="F318" s="2"/>
      <c r="G318" t="b">
        <f>IF(C318="x",0,IF(D318="x",1,IF(E318="x",2,IF(F318="x",3))))</f>
        <v/>
      </c>
      <c r="H318" t="str">
        <f>IF(E318="X","316-",IF(F318="x","316-",""))</f>
        <v/>
      </c>
    </row>
    <row r="319" spans="1:10" customHeight="1" ht="12.75">
      <c r="A319" s="1">
        <v>317</v>
      </c>
      <c r="B319" s="30" t="s">
        <v>324</v>
      </c>
      <c r="C319" s="2"/>
      <c r="D319" s="2"/>
      <c r="E319" s="2"/>
      <c r="F319" s="2"/>
      <c r="G319" t="b">
        <f>IF(C319="x",3,IF(D319="x",2,IF(E319="x",1,IF(F319="x",0))))</f>
        <v/>
      </c>
      <c r="H319" t="str">
        <f>IF(C319="X","317-",IF(D319="x","317-",""))</f>
        <v/>
      </c>
    </row>
    <row r="320" spans="1:10" customHeight="1" ht="12.75">
      <c r="A320" s="1">
        <v>318</v>
      </c>
      <c r="B320" s="30" t="s">
        <v>325</v>
      </c>
      <c r="C320" s="2"/>
      <c r="D320" s="2"/>
      <c r="E320" s="2"/>
      <c r="F320" s="2"/>
      <c r="G320" t="b">
        <f>IF(C320="x",3,IF(D320="x",2,IF(E320="x",1,IF(F320="x",0))))</f>
        <v/>
      </c>
      <c r="H320" t="str">
        <f>IF(C320="X","318-",IF(D320="x","318-",""))</f>
        <v/>
      </c>
    </row>
    <row r="321" spans="1:10" customHeight="1" ht="12.75">
      <c r="A321" s="1">
        <v>319</v>
      </c>
      <c r="B321" s="30" t="s">
        <v>326</v>
      </c>
      <c r="C321" s="2"/>
      <c r="D321" s="2"/>
      <c r="E321" s="2"/>
      <c r="F321" s="2"/>
      <c r="G321" t="b">
        <f>IF(C321="x",3,IF(D321="x",2,IF(E321="x",1,IF(F321="x",0))))</f>
        <v/>
      </c>
      <c r="H321" t="str">
        <f>IF(C321="X","319-",IF(D321="x","319-",""))</f>
        <v/>
      </c>
    </row>
    <row r="322" spans="1:10" customHeight="1" ht="12.75">
      <c r="A322" s="1">
        <v>320</v>
      </c>
      <c r="B322" s="30" t="s">
        <v>327</v>
      </c>
      <c r="C322" s="2"/>
      <c r="D322" s="2"/>
      <c r="E322" s="2"/>
      <c r="F322" s="2"/>
      <c r="G322" t="b">
        <f>IF(C322="x",3,IF(D322="x",2,IF(E322="x",1,IF(F322="x",0))))</f>
        <v/>
      </c>
      <c r="H322" t="str">
        <f>IF(C322="X","320-",IF(D322="x","320-",""))</f>
        <v/>
      </c>
    </row>
    <row r="323" spans="1:10" customHeight="1" ht="12.75">
      <c r="A323" s="1">
        <v>321</v>
      </c>
      <c r="B323" s="30" t="s">
        <v>328</v>
      </c>
      <c r="C323" s="2"/>
      <c r="D323" s="2"/>
      <c r="E323" s="2"/>
      <c r="F323" s="2"/>
      <c r="G323" t="b">
        <f>IF(C323="x",0,IF(D323="x",1,IF(E323="x",2,IF(F323="x",3))))</f>
        <v/>
      </c>
      <c r="H323" t="str">
        <f>IF(E323="X","321-",IF(F323="x","321-",""))</f>
        <v/>
      </c>
    </row>
    <row r="324" spans="1:10" customHeight="1" ht="12.75">
      <c r="A324" s="1">
        <v>322</v>
      </c>
      <c r="B324" s="30" t="s">
        <v>329</v>
      </c>
      <c r="C324" s="2"/>
      <c r="D324" s="2"/>
      <c r="E324" s="2"/>
      <c r="F324" s="2"/>
      <c r="G324" t="b">
        <f>IF(C324="x",0,IF(D324="x",1,IF(E324="x",2,IF(F324="x",3))))</f>
        <v/>
      </c>
      <c r="H324" t="str">
        <f>IF(E324="X","322-",IF(F324="x","322-",""))</f>
        <v/>
      </c>
    </row>
    <row r="325" spans="1:10" customHeight="1" ht="12.75">
      <c r="A325" s="1">
        <v>323</v>
      </c>
      <c r="B325" s="30" t="s">
        <v>330</v>
      </c>
      <c r="C325" s="2"/>
      <c r="D325" s="2"/>
      <c r="E325" s="2"/>
      <c r="F325" s="2"/>
      <c r="G325" t="b">
        <f>IF(C325="x",0,IF(D325="x",1,IF(E325="x",2,IF(F325="x",3))))</f>
        <v/>
      </c>
      <c r="H325" t="str">
        <f>IF(E325="X","323-",IF(F325="x","323-",""))</f>
        <v/>
      </c>
    </row>
    <row r="326" spans="1:10" customHeight="1" ht="12.75">
      <c r="A326" s="1">
        <v>324</v>
      </c>
      <c r="B326" s="30" t="s">
        <v>331</v>
      </c>
      <c r="C326" s="2"/>
      <c r="D326" s="2"/>
      <c r="E326" s="2"/>
      <c r="F326" s="2"/>
      <c r="G326" t="b">
        <f>IF(C326="x",0,IF(D326="x",1,IF(E326="x",2,IF(F326="x",3))))</f>
        <v/>
      </c>
      <c r="H326" t="str">
        <f>IF(E326="X","324-",IF(F326="x","324-",""))</f>
        <v/>
      </c>
    </row>
    <row r="327" spans="1:10" customHeight="1" ht="12.75">
      <c r="A327" s="1">
        <v>325</v>
      </c>
      <c r="B327" s="30" t="s">
        <v>332</v>
      </c>
      <c r="C327" s="2"/>
      <c r="D327" s="2"/>
      <c r="E327" s="2"/>
      <c r="F327" s="2"/>
      <c r="G327" t="b">
        <f>IF(C327="x",0,IF(D327="x",1,IF(E327="x",2,IF(F327="x",3))))</f>
        <v/>
      </c>
      <c r="H327" t="str">
        <f>IF(E327="X","325-",IF(F327="x","325-",""))</f>
        <v/>
      </c>
    </row>
    <row r="328" spans="1:10" customHeight="1" ht="12.75">
      <c r="A328" s="1">
        <v>326</v>
      </c>
      <c r="B328" s="30" t="s">
        <v>333</v>
      </c>
      <c r="C328" s="2"/>
      <c r="D328" s="2"/>
      <c r="E328" s="2"/>
      <c r="F328" s="2"/>
      <c r="G328" t="b">
        <f>IF(C328="x",3,IF(D328="x",2,IF(E328="x",1,IF(F328="x",0))))</f>
        <v/>
      </c>
      <c r="H328" t="str">
        <f>IF(C328="X","326-",IF(D328="x","326-",""))</f>
        <v/>
      </c>
    </row>
    <row r="329" spans="1:10" customHeight="1" ht="12.75">
      <c r="A329" s="1">
        <v>327</v>
      </c>
      <c r="B329" s="30" t="s">
        <v>334</v>
      </c>
      <c r="C329" s="2"/>
      <c r="D329" s="2"/>
      <c r="E329" s="2"/>
      <c r="F329" s="2"/>
      <c r="G329" t="b">
        <f>IF(C329="x",0,IF(D329="x",1,IF(E329="x",2,IF(F329="x",3))))</f>
        <v/>
      </c>
      <c r="H329" t="str">
        <f>IF(E329="X","327-",IF(F329="x","327-",""))</f>
        <v/>
      </c>
    </row>
    <row r="330" spans="1:10" customHeight="1" ht="12.75">
      <c r="A330" s="1">
        <v>328</v>
      </c>
      <c r="B330" s="30" t="s">
        <v>335</v>
      </c>
      <c r="C330" s="2"/>
      <c r="D330" s="2"/>
      <c r="E330" s="2"/>
      <c r="F330" s="2"/>
      <c r="G330" t="b">
        <f>IF(C330="x",0,IF(D330="x",1,IF(E330="x",2,IF(F330="x",3))))</f>
        <v/>
      </c>
      <c r="H330" t="str">
        <f>IF(E330="X","328-",IF(F330="x","328-",""))</f>
        <v/>
      </c>
    </row>
    <row r="331" spans="1:10" customHeight="1" ht="12.75">
      <c r="A331" s="1">
        <v>329</v>
      </c>
      <c r="B331" s="30" t="s">
        <v>336</v>
      </c>
      <c r="C331" s="2"/>
      <c r="D331" s="2"/>
      <c r="E331" s="2"/>
      <c r="F331" s="2"/>
      <c r="G331" t="b">
        <f>IF(C331="x",0,IF(D331="x",1,IF(E331="x",2,IF(F331="x",3))))</f>
        <v/>
      </c>
      <c r="H331" t="str">
        <f>IF(E331="X","329-",IF(F331="x","329-",""))</f>
        <v/>
      </c>
    </row>
    <row r="332" spans="1:10" customHeight="1" ht="12.75">
      <c r="A332" s="1">
        <v>330</v>
      </c>
      <c r="B332" s="30" t="s">
        <v>337</v>
      </c>
      <c r="C332" s="2"/>
      <c r="D332" s="2"/>
      <c r="E332" s="2"/>
      <c r="F332" s="2"/>
      <c r="G332" t="b">
        <f>IF(C332="x",0,IF(D332="x",1,IF(E332="x",2,IF(F332="x",3))))</f>
        <v/>
      </c>
      <c r="H332" t="str">
        <f>IF(E332="X","330-",IF(F332="x","330-",""))</f>
        <v/>
      </c>
    </row>
    <row r="333" spans="1:10" customHeight="1" ht="12.75">
      <c r="A333" s="1">
        <v>331</v>
      </c>
      <c r="B333" s="30" t="s">
        <v>338</v>
      </c>
      <c r="C333" s="2"/>
      <c r="D333" s="2"/>
      <c r="E333" s="2"/>
      <c r="F333" s="2"/>
      <c r="G333" t="b">
        <f>IF(C333="x",0,IF(D333="x",1,IF(E333="x",2,IF(F333="x",3))))</f>
        <v/>
      </c>
      <c r="H333" t="str">
        <f>IF(E333="X","331-",IF(F333="x","331-",""))</f>
        <v/>
      </c>
    </row>
    <row r="334" spans="1:10" customHeight="1" ht="12.75">
      <c r="A334" s="1">
        <v>332</v>
      </c>
      <c r="B334" s="30" t="s">
        <v>339</v>
      </c>
      <c r="C334" s="2"/>
      <c r="D334" s="2"/>
      <c r="E334" s="2"/>
      <c r="F334" s="2"/>
      <c r="G334" t="b">
        <f>IF(C334="x",3,IF(D334="x",2,IF(E334="x",1,IF(F334="x",0))))</f>
        <v/>
      </c>
      <c r="H334" t="str">
        <f>IF(C334="X","332-",IF(D334="x","332-",""))</f>
        <v/>
      </c>
    </row>
    <row r="335" spans="1:10" customHeight="1" ht="12.75">
      <c r="A335" s="1">
        <v>333</v>
      </c>
      <c r="B335" s="30" t="s">
        <v>340</v>
      </c>
      <c r="C335" s="2"/>
      <c r="D335" s="2"/>
      <c r="E335" s="2"/>
      <c r="F335" s="2"/>
      <c r="G335" t="b">
        <f>IF(C335="x",0,IF(D335="x",1,IF(E335="x",2,IF(F335="x",3))))</f>
        <v/>
      </c>
      <c r="H335" t="str">
        <f>IF(E335="X","333-",IF(F335="x","333-",""))</f>
        <v/>
      </c>
    </row>
    <row r="336" spans="1:10" customHeight="1" ht="12.75">
      <c r="A336" s="1">
        <v>334</v>
      </c>
      <c r="B336" s="30" t="s">
        <v>341</v>
      </c>
      <c r="C336" s="2"/>
      <c r="D336" s="2"/>
      <c r="E336" s="2"/>
      <c r="F336" s="2"/>
      <c r="G336" t="b">
        <f>IF(C336="x",3,IF(D336="x",2,IF(E336="x",1,IF(F336="x",0))))</f>
        <v/>
      </c>
      <c r="H336" t="str">
        <f>IF(C336="X","334-",IF(D336="x","334-",""))</f>
        <v/>
      </c>
    </row>
    <row r="337" spans="1:10" customHeight="1" ht="12.75">
      <c r="A337" s="1">
        <v>335</v>
      </c>
      <c r="B337" s="30" t="s">
        <v>342</v>
      </c>
      <c r="C337" s="2"/>
      <c r="D337" s="2"/>
      <c r="E337" s="2"/>
      <c r="F337" s="2"/>
      <c r="G337" t="b">
        <f>IF(C337="x",0,IF(D337="x",1,IF(E337="x",2,IF(F337="x",3))))</f>
        <v/>
      </c>
      <c r="H337" t="str">
        <f>IF(E337="X","335-",IF(F337="x","335-",""))</f>
        <v/>
      </c>
    </row>
    <row r="338" spans="1:10" customHeight="1" ht="12.75">
      <c r="A338" s="1">
        <v>336</v>
      </c>
      <c r="B338" s="30" t="s">
        <v>343</v>
      </c>
      <c r="C338" s="2"/>
      <c r="D338" s="2"/>
      <c r="E338" s="2"/>
      <c r="F338" s="2"/>
      <c r="G338" t="b">
        <f>IF(C338="x",3,IF(D338="x",2,IF(E338="x",1,IF(F338="x",0))))</f>
        <v/>
      </c>
      <c r="H338" t="str">
        <f>IF(C338="X","336-",IF(D338="x","336-",""))</f>
        <v/>
      </c>
    </row>
    <row r="339" spans="1:10" customHeight="1" ht="12.75">
      <c r="A339" s="1">
        <v>337</v>
      </c>
      <c r="B339" s="30" t="s">
        <v>344</v>
      </c>
      <c r="C339" s="2"/>
      <c r="D339" s="2"/>
      <c r="E339" s="2"/>
      <c r="F339" s="2"/>
      <c r="G339" t="b">
        <f>IF(C339="x",0,IF(D339="x",1,IF(E339="x",2,IF(F339="x",3))))</f>
        <v/>
      </c>
      <c r="H339" t="str">
        <f>IF(E339="X","337-",IF(F339="x","337-",""))</f>
        <v/>
      </c>
    </row>
    <row r="340" spans="1:10" customHeight="1" ht="12.75">
      <c r="A340" s="1">
        <v>338</v>
      </c>
      <c r="B340" s="30" t="s">
        <v>345</v>
      </c>
      <c r="C340" s="2"/>
      <c r="D340" s="2"/>
      <c r="E340" s="2"/>
      <c r="F340" s="2"/>
      <c r="G340" t="b">
        <f>IF(C340="x",0,IF(D340="x",1,IF(E340="x",2,IF(F340="x",3))))</f>
        <v/>
      </c>
      <c r="H340" t="str">
        <f>IF(E340="X","338-",IF(F340="x","338-",""))</f>
        <v/>
      </c>
    </row>
    <row r="341" spans="1:10" customHeight="1" ht="12.75">
      <c r="A341" s="1">
        <v>339</v>
      </c>
      <c r="B341" s="30" t="s">
        <v>346</v>
      </c>
      <c r="C341" s="2"/>
      <c r="D341" s="2"/>
      <c r="E341" s="2"/>
      <c r="F341" s="2"/>
      <c r="G341" t="b">
        <f>IF(C341="x",0,IF(D341="x",1,IF(E341="x",2,IF(F341="x",3))))</f>
        <v/>
      </c>
      <c r="H341" t="str">
        <f>IF(E341="X","339-",IF(F341="x","339-",""))</f>
        <v/>
      </c>
    </row>
    <row r="342" spans="1:10" customHeight="1" ht="12.75">
      <c r="A342" s="1">
        <v>340</v>
      </c>
      <c r="B342" s="30" t="s">
        <v>347</v>
      </c>
      <c r="C342" s="2"/>
      <c r="D342" s="2"/>
      <c r="E342" s="2"/>
      <c r="F342" s="2"/>
      <c r="G342" t="b">
        <f>IF(C342="x",0,IF(D342="x",1,IF(E342="x",2,IF(F342="x",3))))</f>
        <v/>
      </c>
      <c r="H342" t="str">
        <f>IF(E342="X","340-",IF(F342="x","340-",""))</f>
        <v/>
      </c>
    </row>
    <row r="343" spans="1:10" customHeight="1" ht="12.75">
      <c r="A343" s="1">
        <v>341</v>
      </c>
      <c r="B343" s="30" t="s">
        <v>348</v>
      </c>
      <c r="C343" s="2"/>
      <c r="D343" s="2"/>
      <c r="E343" s="2"/>
      <c r="F343" s="2"/>
      <c r="G343" t="b">
        <f>IF(C343="x",3,IF(D343="x",2,IF(E343="x",1,IF(F343="x",0))))</f>
        <v/>
      </c>
      <c r="H343" t="str">
        <f>IF(C343="X","341-",IF(D343="x","341-",""))</f>
        <v/>
      </c>
    </row>
    <row r="344" spans="1:10" customHeight="1" ht="12.75">
      <c r="A344" s="1">
        <v>342</v>
      </c>
      <c r="B344" s="30" t="s">
        <v>349</v>
      </c>
      <c r="C344" s="2"/>
      <c r="D344" s="2"/>
      <c r="E344" s="2"/>
      <c r="F344" s="2"/>
      <c r="G344" t="b">
        <f>IF(C344="x",3,IF(D344="x",2,IF(E344="x",1,IF(F344="x",0))))</f>
        <v/>
      </c>
      <c r="H344" t="str">
        <f>IF(C344="X","342-",IF(D344="x","342-",""))</f>
        <v/>
      </c>
    </row>
    <row r="345" spans="1:10" customHeight="1" ht="12.75">
      <c r="A345" s="1">
        <v>343</v>
      </c>
      <c r="B345" s="30" t="s">
        <v>350</v>
      </c>
      <c r="C345" s="2"/>
      <c r="D345" s="2"/>
      <c r="E345" s="2"/>
      <c r="F345" s="2"/>
      <c r="G345" t="b">
        <f>IF(C345="x",3,IF(D345="x",2,IF(E345="x",1,IF(F345="x",0))))</f>
        <v/>
      </c>
      <c r="H345" t="str">
        <f>IF(C345="X","343-",IF(D345="x","343-",""))</f>
        <v/>
      </c>
    </row>
    <row r="346" spans="1:10" customHeight="1" ht="12.75">
      <c r="A346" s="1">
        <v>344</v>
      </c>
      <c r="B346" s="30" t="s">
        <v>351</v>
      </c>
      <c r="C346" s="2"/>
      <c r="D346" s="2"/>
      <c r="E346" s="2"/>
      <c r="F346" s="2"/>
      <c r="G346" t="b">
        <f>IF(C346="x",0,IF(D346="x",1,IF(E346="x",2,IF(F346="x",3))))</f>
        <v/>
      </c>
      <c r="H346" t="str">
        <f>IF(E346="X","344-",IF(F346="x","344-",""))</f>
        <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2" right="0.39" top="0.34" bottom="0.26" header="0" footer="0"/>
  <pageSetup paperSize="18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65"/>
  <sheetViews>
    <sheetView tabSelected="0" workbookViewId="0" showGridLines="true" showRowColHeaders="1">
      <selection activeCell="A1" sqref="A1"/>
    </sheetView>
  </sheetViews>
  <sheetFormatPr customHeight="true" defaultRowHeight="12.75" defaultColWidth="10" outlineLevelRow="0" outlineLevelCol="0"/>
  <cols>
    <col min="1" max="1" width="43.28515625" customWidth="true" style="0"/>
    <col min="2" max="2" width="24.140625" customWidth="true" style="0"/>
    <col min="3" max="3" width="5.7109375" customWidth="true" style="0"/>
    <col min="4" max="4" width="6" customWidth="true" style="0"/>
    <col min="5" max="5" width="28.140625" customWidth="true" style="28"/>
  </cols>
  <sheetData>
    <row r="1" spans="1:5" customHeight="1" ht="54.75">
      <c r="C1" s="57" t="s">
        <v>352</v>
      </c>
      <c r="D1" s="57" t="s">
        <v>353</v>
      </c>
      <c r="E1" s="26"/>
    </row>
    <row r="2" spans="1:5" customHeight="1" ht="13.5">
      <c r="A2" s="45" t="s">
        <v>354</v>
      </c>
      <c r="B2" s="46"/>
      <c r="C2" s="58"/>
      <c r="D2" s="58"/>
      <c r="E2" s="27"/>
    </row>
    <row r="3" spans="1:5" customHeight="1" ht="12.75">
      <c r="A3" s="47" t="s">
        <v>355</v>
      </c>
      <c r="B3" s="48"/>
      <c r="C3" s="21">
        <f>Auxiliar!B2</f>
        <v>6</v>
      </c>
      <c r="D3" s="13">
        <f>C3</f>
        <v>6</v>
      </c>
      <c r="E3" s="28" t="str">
        <f>IF(D3&lt;64,"CONSISTENTE","INCONSISTENTE")</f>
        <v>CONSISTENTE</v>
      </c>
    </row>
    <row r="4" spans="1:5" customHeight="1" ht="12.75">
      <c r="A4" s="49" t="s">
        <v>356</v>
      </c>
      <c r="B4" s="50"/>
      <c r="C4" s="22">
        <f>Auxiliar!B41</f>
        <v>0</v>
      </c>
      <c r="D4" s="14" t="str">
        <f>VLOOKUP(C4,Baremo!BO2:BP92,2)</f>
        <v>0</v>
      </c>
      <c r="E4" s="28" t="str">
        <f>IF(D4&gt;68,"CLINICAMENTE SIGNIFICATIVO","")</f>
        <v/>
      </c>
    </row>
    <row r="5" spans="1:5" customHeight="1" ht="12.75">
      <c r="A5" s="49" t="s">
        <v>357</v>
      </c>
      <c r="B5" s="50"/>
      <c r="C5" s="22">
        <f>Auxiliar!B11</f>
        <v>0</v>
      </c>
      <c r="D5" s="14" t="str">
        <f>VLOOKUP(C5,Baremo!BQ2:BR92,2)</f>
        <v>0</v>
      </c>
      <c r="E5" s="28" t="str">
        <f>IF(D5&gt;73,"CLINICAMENTE SIGNIFICATIVO","")</f>
        <v/>
      </c>
    </row>
    <row r="6" spans="1:5" customHeight="1" ht="13.5">
      <c r="A6" s="53" t="s">
        <v>358</v>
      </c>
      <c r="B6" s="54"/>
      <c r="C6" s="23">
        <f>Auxiliar!B25</f>
        <v>0</v>
      </c>
      <c r="D6" s="15" t="str">
        <f>VLOOKUP(C6,Baremo!BS2:BT92,2)</f>
        <v>0</v>
      </c>
      <c r="E6" s="28" t="str">
        <f>IF(D6&gt;57,"CLINICAMENTE SIGNIFICATIVO","")</f>
        <v/>
      </c>
    </row>
    <row r="7" spans="1:5" customHeight="1" ht="13.5">
      <c r="A7" s="45" t="s">
        <v>359</v>
      </c>
      <c r="B7" s="46"/>
      <c r="C7" s="19"/>
      <c r="D7" s="19"/>
    </row>
    <row r="8" spans="1:5" customHeight="1" ht="12.75">
      <c r="A8" s="47" t="s">
        <v>360</v>
      </c>
      <c r="B8" s="48"/>
      <c r="C8" s="21">
        <f>Auxiliar!D4</f>
        <v>0</v>
      </c>
      <c r="D8" s="13" t="str">
        <f>VLOOKUP(Resultados!C8,Baremo!BU2:BV92,2)</f>
        <v>0</v>
      </c>
      <c r="E8" s="28" t="str">
        <f>IF(D8&gt;70,"CLINICAMENTE SIGNIFICATIVO","")</f>
        <v/>
      </c>
    </row>
    <row r="9" spans="1:5" customHeight="1" ht="12.75">
      <c r="A9" s="49" t="s">
        <v>361</v>
      </c>
      <c r="B9" s="50"/>
      <c r="C9" s="22">
        <f>Auxiliar!D3</f>
        <v>0</v>
      </c>
      <c r="D9" s="14" t="str">
        <f>VLOOKUP(C9,Baremo!BW2:BX92,2)</f>
        <v>0</v>
      </c>
      <c r="E9" s="28" t="str">
        <f>IF(D9&gt;70,"CLINICAMENTE SIGNIFICATIVO","")</f>
        <v/>
      </c>
    </row>
    <row r="10" spans="1:5" customHeight="1" ht="12.75">
      <c r="A10" s="49" t="s">
        <v>362</v>
      </c>
      <c r="B10" s="50"/>
      <c r="C10" s="22">
        <f>Auxiliar!D5</f>
        <v>0</v>
      </c>
      <c r="D10" s="14" t="str">
        <f>VLOOKUP(C10,Baremo!BY2:BZ92,2)</f>
        <v>0</v>
      </c>
      <c r="E10" s="28" t="str">
        <f>IF(D10&gt;70,"CLINICAMENTE SIGNIFICATIVO","")</f>
        <v/>
      </c>
    </row>
    <row r="11" spans="1:5" customHeight="1" ht="12.75">
      <c r="A11" s="49" t="s">
        <v>363</v>
      </c>
      <c r="B11" s="50"/>
      <c r="C11" s="22">
        <f>Auxiliar!D6</f>
        <v>0</v>
      </c>
      <c r="D11" s="14" t="str">
        <f>VLOOKUP(C11,Baremo!CA2:CB92,2)</f>
        <v>0</v>
      </c>
      <c r="E11" s="28" t="str">
        <f>IF(D11&gt;70,"CLINICAMENTE SIGNIFICATIVO","")</f>
        <v/>
      </c>
    </row>
    <row r="12" spans="1:5" customHeight="1" ht="12.75">
      <c r="A12" s="49" t="s">
        <v>364</v>
      </c>
      <c r="B12" s="50"/>
      <c r="C12" s="22">
        <f>Auxiliar!D7</f>
        <v>0</v>
      </c>
      <c r="D12" s="14" t="str">
        <f>VLOOKUP(C12,Baremo!CC2:CD92,2)</f>
        <v>0</v>
      </c>
      <c r="E12" s="28" t="str">
        <f>IF(D12&gt;75,"CLINICAMENTE SIGNIFICATIVO","")</f>
        <v/>
      </c>
    </row>
    <row r="13" spans="1:5" customHeight="1" ht="12.75">
      <c r="A13" s="49" t="s">
        <v>365</v>
      </c>
      <c r="B13" s="50"/>
      <c r="C13" s="22">
        <f>Auxiliar!D8</f>
        <v>0</v>
      </c>
      <c r="D13" s="14" t="str">
        <f>VLOOKUP(Resultados!C13,Baremo!CE2:CF92,2)</f>
        <v>0</v>
      </c>
      <c r="E13" s="28" t="str">
        <f>IF(D13&gt;70,"CLINICAMENTE SIGNIFICATIVO","")</f>
        <v/>
      </c>
    </row>
    <row r="14" spans="1:5" customHeight="1" ht="12.75">
      <c r="A14" s="49" t="s">
        <v>366</v>
      </c>
      <c r="B14" s="50"/>
      <c r="C14" s="22">
        <f>Auxiliar!D9</f>
        <v>0</v>
      </c>
      <c r="D14" s="14" t="str">
        <f>VLOOKUP(C14,Baremo!CG2:CH92,2)</f>
        <v>0</v>
      </c>
      <c r="E14" s="28" t="str">
        <f>IF(D14&gt;90,"CLINICAMENTE SIGNIFICATIVO","")</f>
        <v/>
      </c>
    </row>
    <row r="15" spans="1:5" customHeight="1" ht="12.75">
      <c r="A15" s="49" t="s">
        <v>367</v>
      </c>
      <c r="B15" s="50"/>
      <c r="C15" s="22">
        <f>Auxiliar!D12</f>
        <v>0</v>
      </c>
      <c r="D15" s="14" t="str">
        <f>VLOOKUP(C15,Baremo!CI2:CJ92,2)</f>
        <v>0</v>
      </c>
      <c r="E15" s="28" t="str">
        <f>IF(D15&gt;70,"CLINICAMENTE SIGNIFICATIVO","")</f>
        <v/>
      </c>
    </row>
    <row r="16" spans="1:5" customHeight="1" ht="12.75">
      <c r="A16" s="49" t="s">
        <v>368</v>
      </c>
      <c r="B16" s="50"/>
      <c r="C16" s="22">
        <f>Auxiliar!D10</f>
        <v>0</v>
      </c>
      <c r="D16" s="14" t="str">
        <f>VLOOKUP(C16,Baremo!CK2:CL92,2)</f>
        <v>0</v>
      </c>
      <c r="E16" s="28" t="str">
        <f>IF(D16&gt;70,"CLINICAMENTE SIGNIFICATIVO","")</f>
        <v/>
      </c>
    </row>
    <row r="17" spans="1:5" customHeight="1" ht="12.75">
      <c r="A17" s="49" t="s">
        <v>369</v>
      </c>
      <c r="B17" s="50"/>
      <c r="C17" s="22">
        <f>Auxiliar!B17</f>
        <v>0</v>
      </c>
      <c r="D17" s="14" t="str">
        <f>VLOOKUP(Resultados!C17,Baremo!CM2:CN92,2)</f>
        <v>0</v>
      </c>
      <c r="E17" s="28" t="str">
        <f>IF(D17&gt;70,"CLINICAMENTE SIGNIFICATIVO","")</f>
        <v/>
      </c>
    </row>
    <row r="18" spans="1:5" customHeight="1" ht="12.75">
      <c r="A18" s="49" t="s">
        <v>370</v>
      </c>
      <c r="B18" s="50"/>
      <c r="C18" s="22">
        <f>Auxiliar!B24</f>
        <v>0</v>
      </c>
      <c r="D18" s="14" t="str">
        <f>VLOOKUP(C18,Baremo!CO2:CP92,2)</f>
        <v>0</v>
      </c>
      <c r="E18" s="28" t="str">
        <f>IF(D18&gt;69,"CLINICAMENTE SIGNIFICATIVO","")</f>
        <v/>
      </c>
    </row>
    <row r="19" spans="1:5" customHeight="1" ht="12.75">
      <c r="A19" s="49" t="s">
        <v>371</v>
      </c>
      <c r="B19" s="50"/>
      <c r="C19" s="22">
        <f>Auxiliar!D13</f>
        <v>0</v>
      </c>
      <c r="D19" s="14" t="str">
        <f>VLOOKUP(C19,Baremo!CQ2:CR92,2)</f>
        <v>0</v>
      </c>
      <c r="E19" s="28" t="str">
        <f>IF(D19&gt;69,"CLINICAMENTE SIGNIFICATIVO","")</f>
        <v/>
      </c>
    </row>
    <row r="20" spans="1:5" customHeight="1" ht="12.75">
      <c r="A20" s="49" t="s">
        <v>372</v>
      </c>
      <c r="B20" s="50"/>
      <c r="C20" s="22">
        <f>Auxiliar!B22</f>
        <v>0</v>
      </c>
      <c r="D20" s="14" t="str">
        <f>VLOOKUP(C20,Baremo!CS2:CT92,2)</f>
        <v>0</v>
      </c>
      <c r="E20" s="28" t="str">
        <f>IF(D20&gt;60,"CLINICAMENTE SIGNIFICATIVO","")</f>
        <v/>
      </c>
    </row>
    <row r="21" spans="1:5" customHeight="1" ht="12.75">
      <c r="A21" s="49" t="s">
        <v>373</v>
      </c>
      <c r="B21" s="50"/>
      <c r="C21" s="22">
        <f>Auxiliar!B42</f>
        <v>0</v>
      </c>
      <c r="D21" s="14" t="str">
        <f>VLOOKUP(C21,Baremo!CU2:CV92,2)</f>
        <v>0</v>
      </c>
      <c r="E21" s="28" t="str">
        <f>IF(D21&gt;69,"CLINICAMENTE SIGNIFICATIVO","")</f>
        <v/>
      </c>
    </row>
    <row r="22" spans="1:5" customHeight="1" ht="12.75">
      <c r="A22" s="49" t="s">
        <v>374</v>
      </c>
      <c r="B22" s="50"/>
      <c r="C22" s="22">
        <f>Auxiliar!B3</f>
        <v>0</v>
      </c>
      <c r="D22" s="14" t="str">
        <f>VLOOKUP(C22,Baremo!CW2:CX92,2)</f>
        <v>0</v>
      </c>
      <c r="E22" s="28" t="str">
        <f>IF(D22&gt;70,"CLINICAMENTE SIGNIFICATIVO","")</f>
        <v/>
      </c>
    </row>
    <row r="23" spans="1:5" customHeight="1" ht="12.75">
      <c r="A23" s="49" t="s">
        <v>375</v>
      </c>
      <c r="B23" s="50"/>
      <c r="C23" s="22">
        <f>Auxiliar!B4</f>
        <v>0</v>
      </c>
      <c r="D23" s="14">
        <f>VLOOKUP(C23,Baremo!CY2:CZ92,2)</f>
        <v>20</v>
      </c>
      <c r="E23" s="28" t="str">
        <f>IF(D23&gt;62,"CLINICAMENTE SIGNIFICATIVO","")</f>
        <v/>
      </c>
    </row>
    <row r="24" spans="1:5" customHeight="1" ht="12.75">
      <c r="A24" s="49" t="s">
        <v>376</v>
      </c>
      <c r="B24" s="50"/>
      <c r="C24" s="22">
        <f>Auxiliar!B18</f>
        <v>0</v>
      </c>
      <c r="D24" s="14" t="str">
        <f>VLOOKUP(C24,Baremo!DA2:DB92,2)</f>
        <v>0</v>
      </c>
      <c r="E24" s="28" t="str">
        <f>IF(D24&gt;70,"CLINICAMENTE SIGNIFICATIVO",IF(D24&lt;30,"CLINICAMENTE SIGNIFICATIVO",""))</f>
        <v>CLINICAMENTE SIGNIFICATIVO</v>
      </c>
    </row>
    <row r="25" spans="1:5" customHeight="1" ht="13.5">
      <c r="A25" s="55" t="s">
        <v>377</v>
      </c>
      <c r="B25" s="56"/>
      <c r="C25" s="20">
        <f>Auxiliar!B15</f>
        <v>0</v>
      </c>
      <c r="D25" s="15" t="str">
        <f>VLOOKUP(C25,Baremo!DC2:DD92,2)</f>
        <v>0</v>
      </c>
      <c r="E25" s="28" t="str">
        <f>IF(D25&gt;70,"CLINICAMENTE SIGNIFICATIVO",IF(D25&lt;30,"CLINICAMENTE SIGNIFICATIVO",""))</f>
        <v>CLINICAMENTE SIGNIFICATIVO</v>
      </c>
    </row>
    <row r="26" spans="1:5" customHeight="1" ht="13.5">
      <c r="A26" s="6" t="s">
        <v>378</v>
      </c>
    </row>
    <row r="27" spans="1:5" customHeight="1" ht="13.5">
      <c r="A27" s="7" t="s">
        <v>360</v>
      </c>
      <c r="B27" s="10" t="s">
        <v>379</v>
      </c>
      <c r="C27" s="13">
        <f>Auxiliar!B5</f>
        <v>0</v>
      </c>
      <c r="D27" s="13" t="str">
        <f>VLOOKUP(C27,Baremo!A2:B82,2)</f>
        <v>0</v>
      </c>
      <c r="E27" s="28" t="str">
        <f>IF(C27&gt;17,"CLINICAMENTE SIGNIFICATIVO","")</f>
        <v/>
      </c>
    </row>
    <row r="28" spans="1:5" customHeight="1" ht="13.5">
      <c r="A28" s="8"/>
      <c r="B28" s="11" t="s">
        <v>380</v>
      </c>
      <c r="C28" s="14">
        <f>Auxiliar!B33</f>
        <v>0</v>
      </c>
      <c r="D28" s="13" t="str">
        <f>VLOOKUP(C28,Baremo!C2:D82,2)</f>
        <v>0</v>
      </c>
      <c r="E28" s="28" t="str">
        <f>IF(C28&gt;17,"CLINICAMENTE SIGNIFICATIVO","")</f>
        <v/>
      </c>
    </row>
    <row r="29" spans="1:5" customHeight="1" ht="13.5">
      <c r="A29" s="9"/>
      <c r="B29" s="12" t="s">
        <v>381</v>
      </c>
      <c r="C29" s="15">
        <f>Auxiliar!B14</f>
        <v>0</v>
      </c>
      <c r="D29" s="13" t="str">
        <f>VLOOKUP(C29,Baremo!E2:F82,2)</f>
        <v>0</v>
      </c>
      <c r="E29" s="28" t="str">
        <f>IF(C29&gt;18,"CLINICAMENTE SIGNIFICATIVO","")</f>
        <v/>
      </c>
    </row>
    <row r="30" spans="1:5" customHeight="1" ht="13.5">
      <c r="A30" s="7" t="s">
        <v>361</v>
      </c>
      <c r="B30" s="10" t="s">
        <v>382</v>
      </c>
      <c r="C30" s="13">
        <f>Auxiliar!B26</f>
        <v>0</v>
      </c>
      <c r="D30" s="13" t="str">
        <f>VLOOKUP(C30,Baremo!G2:H82,2)</f>
        <v>0</v>
      </c>
      <c r="E30" s="28" t="str">
        <f>IF(C30&gt;22,"CLINICAMENTE SIGNIFICATIVO","")</f>
        <v/>
      </c>
    </row>
    <row r="31" spans="1:5" customHeight="1" ht="13.5">
      <c r="A31" s="8"/>
      <c r="B31" s="11" t="s">
        <v>383</v>
      </c>
      <c r="C31" s="14">
        <f>Auxiliar!B6</f>
        <v>0</v>
      </c>
      <c r="D31" s="13" t="str">
        <f>VLOOKUP(C31,Baremo!I2:J82,2)</f>
        <v>0</v>
      </c>
      <c r="E31" s="28" t="str">
        <f>IF(C31&gt;21,"CLINICAMENTE SIGNIFICATIVO","")</f>
        <v/>
      </c>
    </row>
    <row r="32" spans="1:5" customHeight="1" ht="13.5">
      <c r="A32" s="9"/>
      <c r="B32" s="12" t="s">
        <v>384</v>
      </c>
      <c r="C32" s="15">
        <f>Auxiliar!B34</f>
        <v>0</v>
      </c>
      <c r="D32" s="13" t="str">
        <f>VLOOKUP(C32,Baremo!K2:L82,2)</f>
        <v>0</v>
      </c>
      <c r="E32" s="28" t="str">
        <f>IF(C32&gt;17,"CLINICAMENTE SIGNIFICATIVO","")</f>
        <v/>
      </c>
    </row>
    <row r="33" spans="1:5" customHeight="1" ht="13.5">
      <c r="A33" s="7" t="s">
        <v>362</v>
      </c>
      <c r="B33" s="10" t="s">
        <v>385</v>
      </c>
      <c r="C33" s="13">
        <f>Auxiliar!B7</f>
        <v>0</v>
      </c>
      <c r="D33" s="13" t="str">
        <f>VLOOKUP(C33,Baremo!M2:N82,2)</f>
        <v>0</v>
      </c>
      <c r="E33" s="28" t="str">
        <f>IF(C33&gt;19,"CLINICAMENTE SIGNIFICATIVO","")</f>
        <v/>
      </c>
    </row>
    <row r="34" spans="1:5" customHeight="1" ht="13.5">
      <c r="A34" s="8"/>
      <c r="B34" s="11" t="s">
        <v>386</v>
      </c>
      <c r="C34" s="14">
        <f>Auxiliar!B27</f>
        <v>0</v>
      </c>
      <c r="D34" s="13" t="str">
        <f>VLOOKUP(C34,Baremo!O2:P82,2)</f>
        <v>0</v>
      </c>
      <c r="E34" s="28" t="str">
        <f>IF(C34&gt;16,"CLINICAMENTE SIGNIFICATIVO","")</f>
        <v/>
      </c>
    </row>
    <row r="35" spans="1:5" customHeight="1" ht="13.5">
      <c r="A35" s="9"/>
      <c r="B35" s="12" t="s">
        <v>387</v>
      </c>
      <c r="C35" s="15">
        <f>Auxiliar!B35</f>
        <v>0</v>
      </c>
      <c r="D35" s="13" t="str">
        <f>VLOOKUP(C35,Baremo!Q2:R82,2)</f>
        <v>0</v>
      </c>
      <c r="E35" s="28" t="str">
        <f>IF(C35&gt;23,"CLINICAMENTE SIGNIFICATIVO","")</f>
        <v/>
      </c>
    </row>
    <row r="36" spans="1:5" customHeight="1" ht="13.5">
      <c r="A36" s="7" t="s">
        <v>363</v>
      </c>
      <c r="B36" s="10" t="s">
        <v>382</v>
      </c>
      <c r="C36" s="13">
        <f>Auxiliar!B28</f>
        <v>0</v>
      </c>
      <c r="D36" s="13" t="str">
        <f>VLOOKUP(C36,Baremo!S2:T82,2)</f>
        <v>0</v>
      </c>
      <c r="E36" s="28" t="str">
        <f>IF(C36&gt;19,"CLINICAMENTE SIGNIFICATIVO","")</f>
        <v/>
      </c>
    </row>
    <row r="37" spans="1:5" customHeight="1" ht="13.5">
      <c r="A37" s="8"/>
      <c r="B37" s="11" t="s">
        <v>383</v>
      </c>
      <c r="C37" s="14">
        <f>Auxiliar!B8</f>
        <v>0</v>
      </c>
      <c r="D37" s="13" t="str">
        <f>VLOOKUP(C37,Baremo!U2:V82,2)</f>
        <v>0</v>
      </c>
      <c r="E37" s="28" t="str">
        <f>IF(C37&gt;21,"CLINICAMENTE SIGNIFICATIVO","")</f>
        <v/>
      </c>
    </row>
    <row r="38" spans="1:5" customHeight="1" ht="13.5">
      <c r="A38" s="9"/>
      <c r="B38" s="12" t="s">
        <v>388</v>
      </c>
      <c r="C38" s="15">
        <f>Auxiliar!B36</f>
        <v>0</v>
      </c>
      <c r="D38" s="13" t="str">
        <f>VLOOKUP(C38,Baremo!W2:X82,2)</f>
        <v>0</v>
      </c>
      <c r="E38" s="28" t="str">
        <f>IF(C38&gt;20,"CLINICAMENTE SIGNIFICATIVO","")</f>
        <v/>
      </c>
    </row>
    <row r="39" spans="1:5" customHeight="1" ht="13.5">
      <c r="A39" s="7" t="s">
        <v>364</v>
      </c>
      <c r="B39" s="10" t="s">
        <v>389</v>
      </c>
      <c r="C39" s="13">
        <f>Auxiliar!B9</f>
        <v>0</v>
      </c>
      <c r="D39" s="13" t="str">
        <f>VLOOKUP(C39,Baremo!Y2:Z82,2)</f>
        <v>0</v>
      </c>
      <c r="E39" s="28" t="str">
        <f>IF(C39&gt;14,"CLINICAMENTE SIGNIFICATIVO","")</f>
        <v/>
      </c>
    </row>
    <row r="40" spans="1:5" customHeight="1" ht="13.5">
      <c r="A40" s="8"/>
      <c r="B40" s="11" t="s">
        <v>390</v>
      </c>
      <c r="C40" s="14">
        <f>Auxiliar!B29</f>
        <v>0</v>
      </c>
      <c r="D40" s="13" t="str">
        <f>VLOOKUP(C40,Baremo!AA2:AB82,2)</f>
        <v>0</v>
      </c>
      <c r="E40" s="28" t="str">
        <f>IF(C40&gt;18,"CLINICAMENTE SIGNIFICATIVO","")</f>
        <v/>
      </c>
    </row>
    <row r="41" spans="1:5" customHeight="1" ht="13.5">
      <c r="A41" s="9"/>
      <c r="B41" s="12" t="s">
        <v>391</v>
      </c>
      <c r="C41" s="15">
        <f>Auxiliar!B37</f>
        <v>0</v>
      </c>
      <c r="D41" s="13" t="str">
        <f>VLOOKUP(C41,Baremo!AC2:AD82,2)</f>
        <v>0</v>
      </c>
      <c r="E41" s="28" t="str">
        <f>IF(C41&gt;19,"CLINICAMENTE SIGNIFICATIVO","")</f>
        <v/>
      </c>
    </row>
    <row r="42" spans="1:5" customHeight="1" ht="13.5">
      <c r="A42" s="7" t="s">
        <v>365</v>
      </c>
      <c r="B42" s="10" t="s">
        <v>392</v>
      </c>
      <c r="C42" s="13">
        <f>Auxiliar!B10</f>
        <v>0</v>
      </c>
      <c r="D42" s="13" t="str">
        <f>VLOOKUP(C42,Baremo!AE2:AF82,2)</f>
        <v>0</v>
      </c>
      <c r="E42" s="28" t="str">
        <f>IF(C42&gt;18,"CLINICAMENTE SIGNIFICATIVO","")</f>
        <v/>
      </c>
    </row>
    <row r="43" spans="1:5" customHeight="1" ht="13.5">
      <c r="A43" s="8"/>
      <c r="B43" s="11" t="s">
        <v>393</v>
      </c>
      <c r="C43" s="14">
        <f>Auxiliar!B30</f>
        <v>0</v>
      </c>
      <c r="D43" s="13" t="str">
        <f>VLOOKUP(C43,Baremo!AG2:AH82,2)</f>
        <v>0</v>
      </c>
      <c r="E43" s="28" t="str">
        <f>IF(C43&gt;14,"CLINICAMENTE SIGNIFICATIVO","")</f>
        <v/>
      </c>
    </row>
    <row r="44" spans="1:5" customHeight="1" ht="13.5">
      <c r="A44" s="9"/>
      <c r="B44" s="12" t="s">
        <v>394</v>
      </c>
      <c r="C44" s="15">
        <f>Auxiliar!B38</f>
        <v>0</v>
      </c>
      <c r="D44" s="13">
        <f>VLOOKUP(C44,Baremo!AI2:AJ82,2)</f>
        <v>30</v>
      </c>
      <c r="E44" s="28" t="str">
        <f>IF(C44&gt;17,"CLINICAMENTE SIGNIFICATIVO","")</f>
        <v/>
      </c>
    </row>
    <row r="45" spans="1:5" customHeight="1" ht="13.5">
      <c r="A45" s="7" t="s">
        <v>366</v>
      </c>
      <c r="B45" s="10" t="s">
        <v>395</v>
      </c>
      <c r="C45" s="13">
        <f>Auxiliar!B12</f>
        <v>0</v>
      </c>
      <c r="D45" s="13" t="str">
        <f>VLOOKUP(C45,Baremo!AK2:AL82,2)</f>
        <v>0</v>
      </c>
      <c r="E45" s="28" t="str">
        <f>IF(C45&gt;12,"CLINICAMENTE SIGNIFICATIVO","")</f>
        <v/>
      </c>
    </row>
    <row r="46" spans="1:5" customHeight="1" ht="13.5">
      <c r="A46" s="8"/>
      <c r="B46" s="11" t="s">
        <v>396</v>
      </c>
      <c r="C46" s="14">
        <f>Auxiliar!B31</f>
        <v>0</v>
      </c>
      <c r="D46" s="13" t="str">
        <f>VLOOKUP(C46,Baremo!AM2:AN82,2)</f>
        <v>0</v>
      </c>
      <c r="E46" s="28" t="str">
        <f>IF(C46&gt;19,"CLINICAMENTE SIGNIFICATIVO","")</f>
        <v/>
      </c>
    </row>
    <row r="47" spans="1:5" customHeight="1" ht="13.5">
      <c r="A47" s="9"/>
      <c r="B47" s="12" t="s">
        <v>397</v>
      </c>
      <c r="C47" s="15">
        <f>Auxiliar!B39</f>
        <v>0</v>
      </c>
      <c r="D47" s="13" t="str">
        <f>VLOOKUP(C47,Baremo!AO2:AP82,2)</f>
        <v>0</v>
      </c>
      <c r="E47" s="28" t="str">
        <f>IF(C47&gt;18,"CLINICAMENTE SIGNIFICATIVO","")</f>
        <v/>
      </c>
    </row>
    <row r="48" spans="1:5" customHeight="1" ht="13.5">
      <c r="A48" s="18" t="s">
        <v>367</v>
      </c>
      <c r="B48" s="10" t="s">
        <v>398</v>
      </c>
      <c r="C48" s="13">
        <f>Auxiliar!B16</f>
        <v>0</v>
      </c>
      <c r="D48" s="13" t="str">
        <f>VLOOKUP(C48,Baremo!AQ2:AR82,2)</f>
        <v>0</v>
      </c>
      <c r="E48" s="28" t="str">
        <f>IF(C48&gt;17,"CLINICAMENTE SIGNIFICATIVO","")</f>
        <v/>
      </c>
    </row>
    <row r="49" spans="1:5" customHeight="1" ht="13.5">
      <c r="A49" s="8"/>
      <c r="B49" s="16" t="s">
        <v>399</v>
      </c>
      <c r="C49" s="17">
        <f>Auxiliar!B19</f>
        <v>0</v>
      </c>
      <c r="D49" s="13" t="str">
        <f>VLOOKUP(C49,Baremo!AS2:AT82,2)</f>
        <v>0</v>
      </c>
      <c r="E49" s="28" t="str">
        <f>IF(C49&gt;15,"CLINICAMENTE SIGNIFICATIVO","")</f>
        <v/>
      </c>
    </row>
    <row r="50" spans="1:5" customHeight="1" ht="13.5">
      <c r="A50" s="8"/>
      <c r="B50" s="11" t="s">
        <v>400</v>
      </c>
      <c r="C50" s="14">
        <f>Auxiliar!B21</f>
        <v>0</v>
      </c>
      <c r="D50" s="13" t="str">
        <f>VLOOKUP(C50,Baremo!AU2:AV82,2)</f>
        <v>0</v>
      </c>
      <c r="E50" s="28" t="str">
        <f>IF(C50&gt;16,"CLINICAMENTE SIGNIFICATIVO","")</f>
        <v/>
      </c>
    </row>
    <row r="51" spans="1:5" customHeight="1" ht="13.5">
      <c r="A51" s="9"/>
      <c r="B51" s="12" t="s">
        <v>401</v>
      </c>
      <c r="C51" s="15">
        <f>Auxiliar!B44</f>
        <v>0</v>
      </c>
      <c r="D51" s="13" t="str">
        <f>VLOOKUP(C51,Baremo!AW2:AX82,2)</f>
        <v>0</v>
      </c>
      <c r="E51" s="28" t="str">
        <f>IF(C51&gt;12,"CLINICAMENTE SIGNIFICATIVO","")</f>
        <v/>
      </c>
    </row>
    <row r="52" spans="1:5" customHeight="1" ht="13.5">
      <c r="A52" s="7" t="s">
        <v>402</v>
      </c>
      <c r="B52" s="10" t="s">
        <v>403</v>
      </c>
      <c r="C52" s="13">
        <f>Auxiliar!B13</f>
        <v>0</v>
      </c>
      <c r="D52" s="13" t="str">
        <f>VLOOKUP(C52,Baremo!AY2:AZ82,2)</f>
        <v>0</v>
      </c>
      <c r="E52" s="28" t="str">
        <f>IF(C52&gt;19,"CLINICAMENTE SIGNIFICATIVO","")</f>
        <v/>
      </c>
    </row>
    <row r="53" spans="1:5" customHeight="1" ht="13.5">
      <c r="A53" s="8"/>
      <c r="B53" s="11" t="s">
        <v>404</v>
      </c>
      <c r="C53" s="14">
        <f>Auxiliar!B32</f>
        <v>0</v>
      </c>
      <c r="D53" s="13" t="str">
        <f>VLOOKUP(C53,Baremo!BA2:BB82,2)</f>
        <v>0</v>
      </c>
      <c r="E53" s="28" t="str">
        <f>IF(C53&gt;11,"CLINICAMENTE SIGNIFICATIVO","")</f>
        <v/>
      </c>
    </row>
    <row r="54" spans="1:5" customHeight="1" ht="13.5">
      <c r="A54" s="9"/>
      <c r="B54" s="12" t="s">
        <v>405</v>
      </c>
      <c r="C54" s="15">
        <f>Auxiliar!B40</f>
        <v>0</v>
      </c>
      <c r="D54" s="13" t="str">
        <f>VLOOKUP(C54,Baremo!BC2:BD82,2)</f>
        <v>0</v>
      </c>
      <c r="E54" s="28" t="str">
        <f>IF(C54&gt;15,"CLINICAMENTE SIGNIFICATIVO","")</f>
        <v/>
      </c>
    </row>
    <row r="55" spans="1:5" customHeight="1" ht="13.5">
      <c r="A55" s="7" t="s">
        <v>371</v>
      </c>
      <c r="B55" s="10" t="s">
        <v>406</v>
      </c>
      <c r="C55" s="13">
        <f>Auxiliar!B43</f>
        <v>0</v>
      </c>
      <c r="D55" s="13" t="str">
        <f>VLOOKUP(C55,Baremo!BE2:BF82,2)</f>
        <v>0</v>
      </c>
      <c r="E55" s="28" t="str">
        <f>IF(C55&gt;16,"CLINICAMENTE SIGNIFICATIVO","")</f>
        <v/>
      </c>
    </row>
    <row r="56" spans="1:5" customHeight="1" ht="13.5">
      <c r="A56" s="8"/>
      <c r="B56" s="11" t="s">
        <v>407</v>
      </c>
      <c r="C56" s="14">
        <f>Auxiliar!B20</f>
        <v>0</v>
      </c>
      <c r="D56" s="13" t="str">
        <f>VLOOKUP(C56,Baremo!BG2:BH82,2)</f>
        <v>0</v>
      </c>
      <c r="E56" s="28" t="str">
        <f>IF(C56&gt;14,"CLINICAMENTE SIGNIFICATIVO","")</f>
        <v/>
      </c>
    </row>
    <row r="57" spans="1:5" customHeight="1" ht="13.5">
      <c r="A57" s="9"/>
      <c r="B57" s="12" t="s">
        <v>408</v>
      </c>
      <c r="C57" s="15">
        <f>Auxiliar!B23</f>
        <v>0</v>
      </c>
      <c r="D57" s="13" t="str">
        <f>VLOOKUP(C57,Baremo!BI2:BJ82,2)</f>
        <v>0</v>
      </c>
      <c r="E57" s="28" t="str">
        <f>IF(C57&gt;14,"CLINICAMENTE SIGNIFICATIVO","")</f>
        <v/>
      </c>
    </row>
    <row r="58" spans="1:5" customHeight="1" ht="48">
      <c r="A58" s="51" t="s">
        <v>409</v>
      </c>
      <c r="B58" s="43" t="str">
        <f>'Hoja de Captura'!H3&amp;'Hoja de Captura'!H4&amp;'Hoja de Captura'!H5&amp;'Hoja de Captura'!H6&amp;'Hoja de Captura'!H7&amp;'Hoja de Captura'!H8&amp;'Hoja de Captura'!H9&amp;'Hoja de Captura'!H10&amp;'Hoja de Captura'!H11&amp;'Hoja de Captura'!H12&amp;'Hoja de Captura'!H13&amp;'Hoja de Captura'!H14&amp;'Hoja de Captura'!H15&amp;'Hoja de Captura'!H16&amp;'Hoja de Captura'!H17&amp;'Hoja de Captura'!H18&amp;'Hoja de Captura'!H19&amp;'Hoja de Captura'!H20&amp;'Hoja de Captura'!H21&amp;'Hoja de Captura'!H22&amp;'Hoja de Captura'!H23&amp;'Hoja de Captura'!H24&amp;'Hoja de Captura'!H25&amp;'Hoja de Captura'!H26&amp;'Hoja de Captura'!H27&amp;'Hoja de Captura'!H28&amp;'Hoja de Captura'!H29&amp;'Hoja de Captura'!H30&amp;'Hoja de Captura'!H31&amp;'Hoja de Captura'!H32&amp;'Hoja de Captura'!H33&amp;'Hoja de Captura'!H34&amp;'Hoja de Captura'!H35&amp;'Hoja de Captura'!H36&amp;'Hoja de Captura'!H37&amp;'Hoja de Captura'!H38&amp;'Hoja de Captura'!H39&amp;'Hoja de Captura'!H40&amp;'Hoja de Captura'!H41&amp;'Hoja de Captura'!H42&amp;'Hoja de Captura'!H43&amp;'Hoja de Captura'!H44&amp;'Hoja de Captura'!H45&amp;'Hoja de Captura'!H46&amp;'Hoja de Captura'!H47&amp;'Hoja de Captura'!H48</f>
        <v/>
      </c>
      <c r="C58" s="44"/>
      <c r="D58" s="44"/>
    </row>
    <row r="59" spans="1:5" customHeight="1" ht="39">
      <c r="A59" s="52"/>
      <c r="B59" s="43" t="str">
        <f>'Hoja de Captura'!H49&amp;'Hoja de Captura'!H50&amp;'Hoja de Captura'!H51&amp;'Hoja de Captura'!H52&amp;'Hoja de Captura'!H53&amp;'Hoja de Captura'!H54&amp;'Hoja de Captura'!H55&amp;'Hoja de Captura'!H56&amp;'Hoja de Captura'!H57&amp;'Hoja de Captura'!H58&amp;'Hoja de Captura'!H59&amp;'Hoja de Captura'!H60&amp;'Hoja de Captura'!H61&amp;'Hoja de Captura'!H62&amp;'Hoja de Captura'!H63&amp;'Hoja de Captura'!H64&amp;'Hoja de Captura'!H65&amp;'Hoja de Captura'!H66&amp;'Hoja de Captura'!H67&amp;'Hoja de Captura'!H68&amp;'Hoja de Captura'!H69&amp;'Hoja de Captura'!H70&amp;'Hoja de Captura'!H71&amp;'Hoja de Captura'!H72&amp;'Hoja de Captura'!H73&amp;'Hoja de Captura'!H74&amp;'Hoja de Captura'!H75&amp;'Hoja de Captura'!H76&amp;'Hoja de Captura'!H77&amp;'Hoja de Captura'!H78&amp;'Hoja de Captura'!H79&amp;'Hoja de Captura'!H80&amp;'Hoja de Captura'!H81&amp;'Hoja de Captura'!H82&amp;'Hoja de Captura'!H83&amp;'Hoja de Captura'!H84&amp;'Hoja de Captura'!H85&amp;'Hoja de Captura'!H86&amp;'Hoja de Captura'!H87&amp;'Hoja de Captura'!H88&amp;'Hoja de Captura'!H89&amp;'Hoja de Captura'!H90&amp;'Hoja de Captura'!H91&amp;'Hoja de Captura'!H92&amp;'Hoja de Captura'!H93&amp;'Hoja de Captura'!H94</f>
        <v/>
      </c>
      <c r="C59" s="44"/>
      <c r="D59" s="44"/>
    </row>
    <row r="60" spans="1:5" customHeight="1" ht="54">
      <c r="A60" s="52"/>
      <c r="B60" s="43" t="str">
        <f>'Hoja de Captura'!H95&amp;'Hoja de Captura'!H96&amp;'Hoja de Captura'!H97&amp;'Hoja de Captura'!H98&amp;'Hoja de Captura'!H99&amp;'Hoja de Captura'!H100&amp;'Hoja de Captura'!H101&amp;'Hoja de Captura'!H102&amp;'Hoja de Captura'!H103&amp;'Hoja de Captura'!H104&amp;'Hoja de Captura'!H105&amp;'Hoja de Captura'!H106&amp;'Hoja de Captura'!H107&amp;'Hoja de Captura'!H108&amp;'Hoja de Captura'!H109&amp;'Hoja de Captura'!H110&amp;'Hoja de Captura'!H111&amp;'Hoja de Captura'!H112&amp;'Hoja de Captura'!H113&amp;'Hoja de Captura'!H114&amp;'Hoja de Captura'!H115&amp;'Hoja de Captura'!H116&amp;'Hoja de Captura'!H117&amp;'Hoja de Captura'!H118&amp;'Hoja de Captura'!H119&amp;'Hoja de Captura'!H120&amp;'Hoja de Captura'!H121&amp;'Hoja de Captura'!H122&amp;'Hoja de Captura'!H123&amp;'Hoja de Captura'!H124&amp;'Hoja de Captura'!H125&amp;'Hoja de Captura'!H126&amp;'Hoja de Captura'!H127&amp;'Hoja de Captura'!H128&amp;'Hoja de Captura'!H129&amp;'Hoja de Captura'!H130&amp;'Hoja de Captura'!H131&amp;'Hoja de Captura'!H132&amp;'Hoja de Captura'!H133&amp;'Hoja de Captura'!H134&amp;'Hoja de Captura'!H135&amp;'Hoja de Captura'!H136&amp;'Hoja de Captura'!H137&amp;'Hoja de Captura'!H138</f>
        <v/>
      </c>
      <c r="C60" s="44"/>
      <c r="D60" s="44"/>
    </row>
    <row r="61" spans="1:5" customHeight="1" ht="51.75">
      <c r="A61" s="52"/>
      <c r="B61" s="43" t="str">
        <f>'Hoja de Captura'!H138&amp;'Hoja de Captura'!H139&amp;'Hoja de Captura'!H140&amp;'Hoja de Captura'!H141&amp;'Hoja de Captura'!H142&amp;'Hoja de Captura'!H143&amp;'Hoja de Captura'!H144&amp;'Hoja de Captura'!H145&amp;'Hoja de Captura'!H146&amp;'Hoja de Captura'!H147&amp;'Hoja de Captura'!H148&amp;'Hoja de Captura'!H149&amp;'Hoja de Captura'!H150&amp;'Hoja de Captura'!H151&amp;'Hoja de Captura'!H152&amp;'Hoja de Captura'!H153&amp;'Hoja de Captura'!H154&amp;'Hoja de Captura'!H155&amp;'Hoja de Captura'!H156&amp;'Hoja de Captura'!H157&amp;'Hoja de Captura'!H158&amp;'Hoja de Captura'!H159&amp;'Hoja de Captura'!H160&amp;'Hoja de Captura'!H161&amp;'Hoja de Captura'!H162&amp;'Hoja de Captura'!H163&amp;'Hoja de Captura'!H164&amp;'Hoja de Captura'!H165&amp;'Hoja de Captura'!H166&amp;'Hoja de Captura'!H167&amp;'Hoja de Captura'!H168&amp;'Hoja de Captura'!H169&amp;'Hoja de Captura'!H170&amp;'Hoja de Captura'!H171&amp;'Hoja de Captura'!H172&amp;'Hoja de Captura'!H173&amp;'Hoja de Captura'!H174&amp;'Hoja de Captura'!H175&amp;'Hoja de Captura'!H176&amp;'Hoja de Captura'!H177&amp;'Hoja de Captura'!H178&amp;'Hoja de Captura'!H179&amp;'Hoja de Captura'!H180&amp;'Hoja de Captura'!H181</f>
        <v/>
      </c>
      <c r="C61" s="44"/>
      <c r="D61" s="44"/>
    </row>
    <row r="62" spans="1:5" customHeight="1" ht="44.25">
      <c r="A62" s="52"/>
      <c r="B62" s="43" t="str">
        <f>'Hoja de Captura'!H182&amp;'Hoja de Captura'!H183&amp;'Hoja de Captura'!H184&amp;'Hoja de Captura'!H185&amp;'Hoja de Captura'!H186&amp;'Hoja de Captura'!H187&amp;'Hoja de Captura'!H188&amp;'Hoja de Captura'!H189&amp;'Hoja de Captura'!H190&amp;'Hoja de Captura'!H191&amp;'Hoja de Captura'!H192&amp;'Hoja de Captura'!H193&amp;'Hoja de Captura'!H194&amp;'Hoja de Captura'!H195&amp;'Hoja de Captura'!H196&amp;'Hoja de Captura'!H197&amp;'Hoja de Captura'!H198&amp;'Hoja de Captura'!H199&amp;'Hoja de Captura'!H200&amp;'Hoja de Captura'!H201&amp;'Hoja de Captura'!H202&amp;'Hoja de Captura'!H203&amp;'Hoja de Captura'!H204&amp;'Hoja de Captura'!H205&amp;'Hoja de Captura'!H206&amp;'Hoja de Captura'!H207&amp;'Hoja de Captura'!H208&amp;'Hoja de Captura'!H209&amp;'Hoja de Captura'!H210&amp;'Hoja de Captura'!H211&amp;'Hoja de Captura'!H212&amp;'Hoja de Captura'!H213&amp;'Hoja de Captura'!H214&amp;'Hoja de Captura'!H215&amp;'Hoja de Captura'!H216&amp;'Hoja de Captura'!H217&amp;'Hoja de Captura'!H218&amp;'Hoja de Captura'!H219&amp;'Hoja de Captura'!H220&amp;'Hoja de Captura'!H221&amp;'Hoja de Captura'!H222&amp;'Hoja de Captura'!H223&amp;'Hoja de Captura'!H224&amp;'Hoja de Captura'!H225</f>
        <v/>
      </c>
      <c r="C62" s="44"/>
      <c r="D62" s="44"/>
    </row>
    <row r="63" spans="1:5" customHeight="1" ht="49.5">
      <c r="A63" s="52"/>
      <c r="B63" s="43" t="str">
        <f>'Hoja de Captura'!H226&amp;'Hoja de Captura'!H227&amp;'Hoja de Captura'!H228&amp;'Hoja de Captura'!H229&amp;'Hoja de Captura'!H230&amp;'Hoja de Captura'!H231&amp;'Hoja de Captura'!H232&amp;'Hoja de Captura'!H233&amp;'Hoja de Captura'!H234&amp;'Hoja de Captura'!H235&amp;'Hoja de Captura'!H236&amp;'Hoja de Captura'!H237&amp;'Hoja de Captura'!H238&amp;'Hoja de Captura'!H239&amp;'Hoja de Captura'!H240&amp;'Hoja de Captura'!H241&amp;'Hoja de Captura'!H242&amp;'Hoja de Captura'!H243&amp;'Hoja de Captura'!H244&amp;'Hoja de Captura'!H245&amp;'Hoja de Captura'!H246&amp;'Hoja de Captura'!H247&amp;'Hoja de Captura'!H248&amp;'Hoja de Captura'!H249&amp;'Hoja de Captura'!H250&amp;'Hoja de Captura'!H251&amp;'Hoja de Captura'!H252&amp;'Hoja de Captura'!H253&amp;'Hoja de Captura'!H254&amp;'Hoja de Captura'!H255&amp;'Hoja de Captura'!H256&amp;'Hoja de Captura'!H257&amp;'Hoja de Captura'!H258&amp;'Hoja de Captura'!H259&amp;'Hoja de Captura'!H260&amp;'Hoja de Captura'!H261&amp;'Hoja de Captura'!H262&amp;'Hoja de Captura'!H263&amp;'Hoja de Captura'!H264&amp;'Hoja de Captura'!H265&amp;'Hoja de Captura'!H266&amp;'Hoja de Captura'!H267&amp;'Hoja de Captura'!H268&amp;'Hoja de Captura'!H269</f>
        <v/>
      </c>
      <c r="C63" s="44"/>
      <c r="D63" s="44"/>
    </row>
    <row r="64" spans="1:5" customHeight="1" ht="49.5">
      <c r="A64" s="52"/>
      <c r="B64" s="43" t="str">
        <f>'Hoja de Captura'!H270&amp;'Hoja de Captura'!H271&amp;'Hoja de Captura'!H272&amp;'Hoja de Captura'!H273&amp;'Hoja de Captura'!H274&amp;'Hoja de Captura'!H275&amp;'Hoja de Captura'!H276&amp;'Hoja de Captura'!H277&amp;'Hoja de Captura'!H278&amp;'Hoja de Captura'!H279&amp;'Hoja de Captura'!H280&amp;'Hoja de Captura'!H281&amp;'Hoja de Captura'!H282&amp;'Hoja de Captura'!H283&amp;'Hoja de Captura'!H284&amp;'Hoja de Captura'!H285&amp;'Hoja de Captura'!H286&amp;'Hoja de Captura'!H287&amp;'Hoja de Captura'!H288&amp;'Hoja de Captura'!H289&amp;'Hoja de Captura'!H290&amp;'Hoja de Captura'!H291&amp;'Hoja de Captura'!H292&amp;'Hoja de Captura'!H293&amp;'Hoja de Captura'!H294&amp;'Hoja de Captura'!H295&amp;'Hoja de Captura'!H296&amp;'Hoja de Captura'!H297&amp;'Hoja de Captura'!H298&amp;'Hoja de Captura'!H299&amp;'Hoja de Captura'!H300&amp;'Hoja de Captura'!H301&amp;'Hoja de Captura'!H302&amp;'Hoja de Captura'!H303&amp;'Hoja de Captura'!H304&amp;'Hoja de Captura'!H305&amp;'Hoja de Captura'!H306&amp;'Hoja de Captura'!H307&amp;'Hoja de Captura'!H308&amp;'Hoja de Captura'!H309&amp;'Hoja de Captura'!H310&amp;'Hoja de Captura'!H311&amp;'Hoja de Captura'!H312&amp;'Hoja de Captura'!H313</f>
        <v/>
      </c>
      <c r="C64" s="44"/>
      <c r="D64" s="44"/>
    </row>
    <row r="65" spans="1:5" customHeight="1" ht="49.5">
      <c r="A65" s="52"/>
      <c r="B65" s="44" t="str">
        <f>'Hoja de Captura'!H314&amp;'Hoja de Captura'!H315&amp;'Hoja de Captura'!H316&amp;'Hoja de Captura'!H317&amp;'Hoja de Captura'!H318&amp;'Hoja de Captura'!H319&amp;'Hoja de Captura'!H320&amp;'Hoja de Captura'!H321&amp;'Hoja de Captura'!H322&amp;'Hoja de Captura'!H323&amp;'Hoja de Captura'!H324&amp;'Hoja de Captura'!H325&amp;'Hoja de Captura'!H326&amp;'Hoja de Captura'!H327&amp;'Hoja de Captura'!H328&amp;'Hoja de Captura'!H329&amp;'Hoja de Captura'!H330&amp;'Hoja de Captura'!H331&amp;'Hoja de Captura'!H332&amp;'Hoja de Captura'!H333&amp;'Hoja de Captura'!H334&amp;'Hoja de Captura'!H335&amp;'Hoja de Captura'!H336&amp;'Hoja de Captura'!H337&amp;'Hoja de Captura'!H338&amp;'Hoja de Captura'!H339&amp;'Hoja de Captura'!H340&amp;'Hoja de Captura'!H341&amp;'Hoja de Captura'!H342&amp;'Hoja de Captura'!H343&amp;'Hoja de Captura'!H344&amp;'Hoja de Captura'!H345&amp;'Hoja de Captura'!H346</f>
        <v/>
      </c>
      <c r="C65" s="44"/>
      <c r="D65" s="44"/>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D1:D2"/>
    <mergeCell ref="A22:B22"/>
    <mergeCell ref="A23:B23"/>
    <mergeCell ref="A14:B14"/>
    <mergeCell ref="A15:B15"/>
    <mergeCell ref="A16:B16"/>
    <mergeCell ref="A17:B17"/>
    <mergeCell ref="A10:B10"/>
    <mergeCell ref="A11:B11"/>
    <mergeCell ref="A25:B25"/>
    <mergeCell ref="A18:B18"/>
    <mergeCell ref="A19:B19"/>
    <mergeCell ref="A20:B20"/>
    <mergeCell ref="A21:B21"/>
    <mergeCell ref="C1:C2"/>
    <mergeCell ref="B64:D64"/>
    <mergeCell ref="B65:D65"/>
    <mergeCell ref="B58:D58"/>
    <mergeCell ref="A12:B12"/>
    <mergeCell ref="A13:B13"/>
    <mergeCell ref="A6:B6"/>
    <mergeCell ref="A7:B7"/>
    <mergeCell ref="A8:B8"/>
    <mergeCell ref="A9:B9"/>
    <mergeCell ref="A24:B24"/>
    <mergeCell ref="B59:D59"/>
    <mergeCell ref="B60:D60"/>
    <mergeCell ref="B61:D61"/>
    <mergeCell ref="A2:B2"/>
    <mergeCell ref="A3:B3"/>
    <mergeCell ref="A4:B4"/>
    <mergeCell ref="A5:B5"/>
    <mergeCell ref="A58:A65"/>
    <mergeCell ref="B62:D62"/>
    <mergeCell ref="B63:D63"/>
  </mergeCells>
  <printOptions gridLines="false" gridLinesSet="true"/>
  <pageMargins left="0.75" right="0.75" top="1" bottom="1"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57"/>
  <sheetViews>
    <sheetView tabSelected="0" workbookViewId="0" showGridLines="true" showRowColHeaders="1">
      <selection activeCell="B23" sqref="B23"/>
    </sheetView>
  </sheetViews>
  <sheetFormatPr customHeight="true" defaultRowHeight="12.75" defaultColWidth="10" outlineLevelRow="0" outlineLevelCol="0"/>
  <cols>
    <col min="1" max="1" width="32.85546875" customWidth="true" style="0"/>
    <col min="2" max="2" width="12.28515625" customWidth="true" style="0"/>
    <col min="4" max="4" width="12.28515625" customWidth="true" style="0"/>
  </cols>
  <sheetData>
    <row r="2" spans="1:12" customHeight="1" ht="12.75">
      <c r="A2" t="s">
        <v>410</v>
      </c>
      <c r="B2">
        <f>SUM(C2:L2)</f>
        <v>6</v>
      </c>
      <c r="C2">
        <f>'Hoja de Captura'!G778-'Hoja de Captura'!G117</f>
        <v>0</v>
      </c>
      <c r="D2">
        <f>'Hoja de Captura'!G6-'Hoja de Captura'!G46</f>
        <v>0</v>
      </c>
      <c r="E2">
        <f>'Hoja de Captura'!G62-'Hoja de Captura'!G102</f>
        <v>0</v>
      </c>
      <c r="F2">
        <f>'Hoja de Captura'!G147-'Hoja de Captura'!G187</f>
        <v>0</v>
      </c>
      <c r="G2">
        <f>'Hoja de Captura'!G67-'Hoja de Captura'!G248</f>
        <v>0</v>
      </c>
      <c r="H2">
        <f>'Hoja de Captura'!G104-'Hoja de Captura'!G105</f>
        <v>0</v>
      </c>
      <c r="I2">
        <f>'Hoja de Captura'!G24-'Hoja de Captura'!G144</f>
        <v>0</v>
      </c>
      <c r="J2">
        <f>'Hoja de Captura'!G303-'Hoja de Captura'!G142</f>
        <v>0</v>
      </c>
      <c r="K2">
        <f>(3-'Hoja de Captura'!G272)-'Hoja de Captura'!G55</f>
        <v>3</v>
      </c>
      <c r="L2">
        <f>(3-'Hoja de Captura'!G192)-'Hoja de Captura'!G15</f>
        <v>3</v>
      </c>
    </row>
    <row r="3" spans="1:12" customHeight="1" ht="12.75">
      <c r="A3" t="s">
        <v>411</v>
      </c>
      <c r="B3">
        <f>('Hoja de Captura'!G3+'Hoja de Captura'!G43+'Hoja de Captura'!G83+'Hoja de Captura'!G123+'Hoja de Captura'!G163+'Hoja de Captura'!G203+'Hoja de Captura'!G243+'Hoja de Captura'!G283)</f>
        <v>0</v>
      </c>
      <c r="C3" t="s">
        <v>412</v>
      </c>
      <c r="D3">
        <f>B6+B26+B34</f>
        <v>0</v>
      </c>
      <c r="F3">
        <f>Resultados!D3</f>
        <v>6</v>
      </c>
    </row>
    <row r="4" spans="1:12" customHeight="1" ht="12.75">
      <c r="A4" t="s">
        <v>413</v>
      </c>
      <c r="B4">
        <f>('Hoja de Captura'!G4+'Hoja de Captura'!G44+'Hoja de Captura'!G84+'Hoja de Captura'!G124+'Hoja de Captura'!G164+'Hoja de Captura'!G204+'Hoja de Captura'!G244+'Hoja de Captura'!G284)</f>
        <v>0</v>
      </c>
      <c r="C4" t="s">
        <v>414</v>
      </c>
      <c r="D4">
        <f>B5+B14+B33</f>
        <v>0</v>
      </c>
      <c r="F4" t="str">
        <f>Resultados!D4</f>
        <v>0</v>
      </c>
      <c r="G4" t="str">
        <f>IF(F4&gt;=75,"test completo al azar","")</f>
        <v/>
      </c>
      <c r="H4" t="str">
        <f>IF(F4&gt;=68,"respuestas al azar, confusion","")</f>
        <v/>
      </c>
      <c r="I4" t="str">
        <f>IF(F4&gt;=60,"respuesta idiosincrasica a los items","")</f>
        <v/>
      </c>
      <c r="J4" t="str">
        <f>IF(F4&lt;=60,"atendio a los items","")</f>
        <v>atendio a los items</v>
      </c>
      <c r="K4" t="str">
        <f>CONCATENATE(G4,H4,I4,J4)</f>
        <v>atendio a los items</v>
      </c>
    </row>
    <row r="5" spans="1:12" customHeight="1" ht="12.75">
      <c r="A5" t="s">
        <v>415</v>
      </c>
      <c r="B5">
        <f>('Hoja de Captura'!G5+'Hoja de Captura'!G45+'Hoja de Captura'!G85+'Hoja de Captura'!G125+'Hoja de Captura'!G165+'Hoja de Captura'!G205+'Hoja de Captura'!G245+'Hoja de Captura'!G285)</f>
        <v>0</v>
      </c>
      <c r="C5" t="s">
        <v>416</v>
      </c>
      <c r="D5">
        <f>B7+B27+B35</f>
        <v>0</v>
      </c>
      <c r="F5" t="str">
        <f>Resultados!D5</f>
        <v>0</v>
      </c>
      <c r="G5" t="str">
        <f>IF(F5&gt;=96,"test invalido","")</f>
        <v/>
      </c>
      <c r="H5" t="str">
        <f>IF(F5&gt;=92,"intenta retratarse de manera muy negativa","")</f>
        <v/>
      </c>
      <c r="I5" t="str">
        <f>IF(F5&gt;=73,"exageracion del problema y la queja","")</f>
        <v/>
      </c>
      <c r="J5" t="str">
        <f>IF(F5&lt;=73,"no procura dar impresion negativa","")</f>
        <v>no procura dar impresion negativa</v>
      </c>
      <c r="K5" t="str">
        <f>CONCATENATE(G5,H5,I5,J5)</f>
        <v>no procura dar impresion negativa</v>
      </c>
    </row>
    <row r="6" spans="1:12" customHeight="1" ht="12.75">
      <c r="A6" t="s">
        <v>417</v>
      </c>
      <c r="B6">
        <f>('Hoja de Captura'!G6+'Hoja de Captura'!G46+'Hoja de Captura'!G86+'Hoja de Captura'!G126+'Hoja de Captura'!G166+'Hoja de Captura'!G206+'Hoja de Captura'!G246+'Hoja de Captura'!G286)</f>
        <v>0</v>
      </c>
      <c r="C6" t="s">
        <v>418</v>
      </c>
      <c r="D6">
        <f>B8+B28+B36</f>
        <v>0</v>
      </c>
      <c r="F6" t="str">
        <f>Resultados!D6</f>
        <v>0</v>
      </c>
      <c r="H6" t="str">
        <f>IF(F6&gt;=68,"intenta mostrarse como excepcionalmente libre de las limitaciones comunes de cualquier individuo","")</f>
        <v/>
      </c>
      <c r="I6" t="str">
        <f>IF(F6&gt;=58,"intenta mostrarse libre de limitaciones","")</f>
        <v/>
      </c>
      <c r="J6" t="str">
        <f>IF(F6&lt;=57,"no intenta dar una imagen favorable irreal de si mismo","")</f>
        <v>no intenta dar una imagen favorable irreal de si mismo</v>
      </c>
      <c r="K6" t="str">
        <f>CONCATENATE(G6,H6,I6,J6)</f>
        <v>no intenta dar una imagen favorable irreal de si mismo</v>
      </c>
    </row>
    <row r="7" spans="1:12" customHeight="1" ht="12.75">
      <c r="A7" t="s">
        <v>419</v>
      </c>
      <c r="B7">
        <f>('Hoja de Captura'!G7+'Hoja de Captura'!G47+'Hoja de Captura'!G87+'Hoja de Captura'!G127+'Hoja de Captura'!G167+'Hoja de Captura'!G207+'Hoja de Captura'!G247+'Hoja de Captura'!G287)</f>
        <v>0</v>
      </c>
      <c r="C7" t="s">
        <v>420</v>
      </c>
      <c r="D7">
        <f>B9+B29+B37</f>
        <v>0</v>
      </c>
      <c r="K7" t="str">
        <f>CONCATENATE(G7,H7,I7,J7)</f>
        <v/>
      </c>
    </row>
    <row r="8" spans="1:12" customHeight="1" ht="12.75">
      <c r="A8" t="s">
        <v>421</v>
      </c>
      <c r="B8">
        <f>('Hoja de Captura'!G8+'Hoja de Captura'!G48+'Hoja de Captura'!G88+'Hoja de Captura'!G128+'Hoja de Captura'!G168+'Hoja de Captura'!G208+'Hoja de Captura'!G248+'Hoja de Captura'!G288)</f>
        <v>0</v>
      </c>
      <c r="C8" t="s">
        <v>422</v>
      </c>
      <c r="D8">
        <f>B10+B30+B38</f>
        <v>0</v>
      </c>
      <c r="F8" t="str">
        <f>Resultados!D8</f>
        <v>0</v>
      </c>
      <c r="G8" t="str">
        <f>IF(F8&gt;=88,"gran cantidad de preocupaciones fisicas. Puede presentar trastornos somatomorfos","")</f>
        <v/>
      </c>
      <c r="H8" t="str">
        <f>IF(F8&gt;=70,"tiene preocupaciones significativas acerca de la salud y funcionamiento fisicos","")</f>
        <v/>
      </c>
      <c r="I8" t="str">
        <f>IF(F8&gt;=58,"muestra alguna preocupacion acerca de la salud","")</f>
        <v/>
      </c>
      <c r="J8" t="str">
        <f>IF(F8&lt;=59,"posee pocas preocupacioens fisicas","")</f>
        <v>posee pocas preocupacioens fisicas</v>
      </c>
      <c r="K8" t="str">
        <f>CONCATENATE(G8,H8,I8,J8)</f>
        <v>posee pocas preocupacioens fisicas</v>
      </c>
    </row>
    <row r="9" spans="1:12" customHeight="1" ht="12.75">
      <c r="A9" t="s">
        <v>423</v>
      </c>
      <c r="B9">
        <f>('Hoja de Captura'!G9+'Hoja de Captura'!G49+'Hoja de Captura'!G89+'Hoja de Captura'!G129+'Hoja de Captura'!G169+'Hoja de Captura'!G209+'Hoja de Captura'!G249+'Hoja de Captura'!G289)</f>
        <v>0</v>
      </c>
      <c r="C9" t="s">
        <v>424</v>
      </c>
      <c r="D9">
        <f>B12+B31+B39</f>
        <v>0</v>
      </c>
      <c r="F9" t="str">
        <f>Resultados!D9</f>
        <v>0</v>
      </c>
      <c r="G9" t="str">
        <f>IF(F9&gt;=88,"gran cantidad de preocupaciones fisicas. Puede presentar trastornos somatomorfos","")</f>
        <v/>
      </c>
      <c r="H9" t="str">
        <f>IF(F9&gt;=70,"tiene preocupaciones significativas acerca de la salud y funcionamiento fisicos","")</f>
        <v/>
      </c>
      <c r="I9" t="str">
        <f>IF(F9&gt;=60,"puede estar experimentando cierto estres y se muestra con preocupacion, susceptibilidad y emotividad","")</f>
        <v/>
      </c>
      <c r="J9" t="str">
        <f>IF(F9&lt;=59,"posee muy pocos problemas de ansiedad y tension. Muestra calma, optimista y resistente al estres","")</f>
        <v>posee muy pocos problemas de ansiedad y tension. Muestra calma, optimista y resistente al estres</v>
      </c>
      <c r="K9" t="str">
        <f>CONCATENATE(G9,H9,I9,J9)</f>
        <v>posee muy pocos problemas de ansiedad y tension. Muestra calma, optimista y resistente al estres</v>
      </c>
    </row>
    <row r="10" spans="1:12" customHeight="1" ht="12.75">
      <c r="A10" t="s">
        <v>425</v>
      </c>
      <c r="B10">
        <f>('Hoja de Captura'!G10+'Hoja de Captura'!G50+'Hoja de Captura'!G90+'Hoja de Captura'!G130+'Hoja de Captura'!G170+'Hoja de Captura'!G210+'Hoja de Captura'!G250+'Hoja de Captura'!G290)</f>
        <v>0</v>
      </c>
      <c r="C10" t="s">
        <v>426</v>
      </c>
      <c r="D10">
        <f>B13+B32+B40</f>
        <v>0</v>
      </c>
      <c r="F10" t="str">
        <f>Resultados!D10</f>
        <v>0</v>
      </c>
      <c r="K10" t="str">
        <f>CONCATENATE(G10,H10,I10,J10)</f>
        <v/>
      </c>
    </row>
    <row r="11" spans="1:12" customHeight="1" ht="12.75">
      <c r="A11" t="s">
        <v>427</v>
      </c>
      <c r="B11">
        <f>('Hoja de Captura'!G11+'Hoja de Captura'!G51+'Hoja de Captura'!G91+'Hoja de Captura'!G131+'Hoja de Captura'!G171+'Hoja de Captura'!G211+'Hoja de Captura'!G251+'Hoja de Captura'!G291+'Hoja de Captura'!G331)</f>
        <v>0</v>
      </c>
      <c r="C11" t="s">
        <v>414</v>
      </c>
      <c r="D11">
        <f>B5+B14+B33</f>
        <v>0</v>
      </c>
      <c r="F11" t="str">
        <f>Resultados!D11</f>
        <v>0</v>
      </c>
      <c r="K11" t="str">
        <f>CONCATENATE(G11,H11,I11,J11)</f>
        <v/>
      </c>
    </row>
    <row r="12" spans="1:12" customHeight="1" ht="12.75">
      <c r="A12" t="s">
        <v>428</v>
      </c>
      <c r="B12">
        <f>('Hoja de Captura'!G12+'Hoja de Captura'!G52+'Hoja de Captura'!G92+'Hoja de Captura'!G132+'Hoja de Captura'!G172+'Hoja de Captura'!G212+'Hoja de Captura'!G252+'Hoja de Captura'!G292)</f>
        <v>0</v>
      </c>
      <c r="C12" t="s">
        <v>429</v>
      </c>
      <c r="D12">
        <f>B16+B19+B21+B44</f>
        <v>0</v>
      </c>
      <c r="F12" t="str">
        <f>Resultados!D12</f>
        <v>0</v>
      </c>
      <c r="K12" t="str">
        <f>CONCATENATE(G12,H12,I12,J12)</f>
        <v/>
      </c>
    </row>
    <row r="13" spans="1:12" customHeight="1" ht="12.75">
      <c r="A13" t="s">
        <v>430</v>
      </c>
      <c r="B13">
        <f>('Hoja de Captura'!G13+'Hoja de Captura'!G53+'Hoja de Captura'!G93+'Hoja de Captura'!G133+'Hoja de Captura'!G173+'Hoja de Captura'!G213+'Hoja de Captura'!G253+'Hoja de Captura'!G293)</f>
        <v>0</v>
      </c>
      <c r="C13" t="s">
        <v>431</v>
      </c>
      <c r="D13">
        <f>B20+B23+B43</f>
        <v>0</v>
      </c>
      <c r="F13" t="str">
        <f>Resultados!D13</f>
        <v>0</v>
      </c>
      <c r="K13" t="str">
        <f>CONCATENATE(G13,H13,I13,J13)</f>
        <v/>
      </c>
    </row>
    <row r="14" spans="1:12" customHeight="1" ht="12.75">
      <c r="A14" t="s">
        <v>432</v>
      </c>
      <c r="B14">
        <f>('Hoja de Captura'!G14+'Hoja de Captura'!G54+'Hoja de Captura'!G94+'Hoja de Captura'!G134+'Hoja de Captura'!G174+'Hoja de Captura'!G214+'Hoja de Captura'!G254+'Hoja de Captura'!G294)</f>
        <v>0</v>
      </c>
      <c r="F14" t="str">
        <f>Resultados!D14</f>
        <v>0</v>
      </c>
      <c r="K14" t="str">
        <f>CONCATENATE(G14,H14,I14,J14)</f>
        <v/>
      </c>
    </row>
    <row r="15" spans="1:12" customHeight="1" ht="12.75">
      <c r="A15" t="s">
        <v>433</v>
      </c>
      <c r="B15">
        <f>('Hoja de Captura'!G15+'Hoja de Captura'!G55+'Hoja de Captura'!G95+'Hoja de Captura'!G135+'Hoja de Captura'!G175+'Hoja de Captura'!G215+'Hoja de Captura'!G255+'Hoja de Captura'!G295+'Hoja de Captura'!G332+'Hoja de Captura'!G333+'Hoja de Captura'!G334+'Hoja de Captura'!G335)</f>
        <v>0</v>
      </c>
      <c r="F15" t="str">
        <f>Resultados!D15</f>
        <v>0</v>
      </c>
      <c r="H15" t="str">
        <f>IF(F15&lt;=50&gt;60,"si","")</f>
        <v/>
      </c>
      <c r="I15" t="str">
        <f>IF(G15&lt;=50&gt;60,"si","")</f>
        <v/>
      </c>
      <c r="K15" t="str">
        <f>CONCATENATE(G15,H15,I15,J15)</f>
        <v/>
      </c>
    </row>
    <row r="16" spans="1:12" customHeight="1" ht="12.75">
      <c r="A16" t="s">
        <v>434</v>
      </c>
      <c r="B16">
        <f>('Hoja de Captura'!G16+'Hoja de Captura'!G56+'Hoja de Captura'!G96+'Hoja de Captura'!G136+'Hoja de Captura'!G176+'Hoja de Captura'!G216)</f>
        <v>0</v>
      </c>
      <c r="F16" t="str">
        <f>Resultados!D16</f>
        <v>0</v>
      </c>
      <c r="K16" t="str">
        <f>CONCATENATE(G16,H16,I16,J16)</f>
        <v/>
      </c>
    </row>
    <row r="17" spans="1:12" customHeight="1" ht="12.75">
      <c r="A17" t="s">
        <v>435</v>
      </c>
      <c r="B17">
        <f>('Hoja de Captura'!G17+'Hoja de Captura'!G57+'Hoja de Captura'!G97+'Hoja de Captura'!G137+'Hoja de Captura'!G177+'Hoja de Captura'!G217+'Hoja de Captura'!G257+'Hoja de Captura'!G297+'Hoja de Captura'!G337+'Hoja de Captura'!G256+'Hoja de Captura'!G296+'Hoja de Captura'!G336)</f>
        <v>0</v>
      </c>
      <c r="F17" t="str">
        <f>Resultados!D17</f>
        <v>0</v>
      </c>
      <c r="K17" t="str">
        <f>CONCATENATE(G17,H17,I17,J17)</f>
        <v/>
      </c>
    </row>
    <row r="18" spans="1:12" customHeight="1" ht="12.75">
      <c r="A18" t="s">
        <v>436</v>
      </c>
      <c r="B18">
        <f>('Hoja de Captura'!G18+'Hoja de Captura'!G58+'Hoja de Captura'!G98+'Hoja de Captura'!G138+'Hoja de Captura'!G178+'Hoja de Captura'!G218+'Hoja de Captura'!G258+'Hoja de Captura'!G298+'Hoja de Captura'!G338+'Hoja de Captura'!G259+'Hoja de Captura'!G299+'Hoja de Captura'!G339)</f>
        <v>0</v>
      </c>
      <c r="F18" t="str">
        <f>Resultados!D18</f>
        <v>0</v>
      </c>
      <c r="K18" t="str">
        <f>CONCATENATE(G18,H18,I18,J18)</f>
        <v/>
      </c>
    </row>
    <row r="19" spans="1:12" customHeight="1" ht="12.75">
      <c r="A19" t="s">
        <v>437</v>
      </c>
      <c r="B19">
        <f>('Hoja de Captura'!G19+'Hoja de Captura'!G59+'Hoja de Captura'!G99+'Hoja de Captura'!G139+'Hoja de Captura'!G179+'Hoja de Captura'!G219)</f>
        <v>0</v>
      </c>
      <c r="C19">
        <v>2</v>
      </c>
      <c r="D19">
        <v>2</v>
      </c>
      <c r="E19">
        <v>2</v>
      </c>
      <c r="F19" t="str">
        <f>Resultados!D19</f>
        <v>0</v>
      </c>
      <c r="K19" t="str">
        <f>CONCATENATE(G19,H19,I19,J19)</f>
        <v/>
      </c>
    </row>
    <row r="20" spans="1:12" customHeight="1" ht="12.75">
      <c r="A20" t="s">
        <v>438</v>
      </c>
      <c r="B20">
        <f>('Hoja de Captura'!G20+'Hoja de Captura'!G60+'Hoja de Captura'!G100+'Hoja de Captura'!G140+'Hoja de Captura'!G180+'Hoja de Captura'!G220)</f>
        <v>0</v>
      </c>
      <c r="F20" t="str">
        <f>Resultados!D20</f>
        <v>0</v>
      </c>
      <c r="K20" t="str">
        <f>CONCATENATE(G20,H20,I20,J20)</f>
        <v/>
      </c>
    </row>
    <row r="21" spans="1:12" customHeight="1" ht="12.75">
      <c r="A21" t="s">
        <v>439</v>
      </c>
      <c r="B21">
        <f>('Hoja de Captura'!G21+'Hoja de Captura'!G61+'Hoja de Captura'!G101+'Hoja de Captura'!G141+'Hoja de Captura'!G181+'Hoja de Captura'!G221)</f>
        <v>0</v>
      </c>
      <c r="F21" t="str">
        <f>Resultados!D21</f>
        <v>0</v>
      </c>
      <c r="K21" t="str">
        <f>CONCATENATE(G21,H21,I21,J21)</f>
        <v/>
      </c>
    </row>
    <row r="22" spans="1:12" customHeight="1" ht="12.75">
      <c r="A22" t="s">
        <v>440</v>
      </c>
      <c r="B22">
        <f>('Hoja de Captura'!G22+'Hoja de Captura'!G62+'Hoja de Captura'!G102+'Hoja de Captura'!G142+'Hoja de Captura'!G182+'Hoja de Captura'!G222+'Hoja de Captura'!G262+'Hoja de Captura'!G302+'Hoja de Captura'!G342+'Hoja de Captura'!G263+'Hoja de Captura'!G303+'Hoja de Captura'!G343)</f>
        <v>0</v>
      </c>
      <c r="F22" t="str">
        <f>Resultados!D22</f>
        <v>0</v>
      </c>
      <c r="K22" t="str">
        <f>CONCATENATE(G22,H22,I22,J22)</f>
        <v/>
      </c>
    </row>
    <row r="23" spans="1:12" customHeight="1" ht="12.75">
      <c r="A23" t="s">
        <v>441</v>
      </c>
      <c r="B23">
        <f>('Hoja de Captura'!G23+'Hoja de Captura'!G63+'Hoja de Captura'!G103+'Hoja de Captura'!G143+'Hoja de Captura'!G183+'Hoja de Captura'!G223)</f>
        <v>0</v>
      </c>
      <c r="F23">
        <f>Resultados!D23</f>
        <v>20</v>
      </c>
      <c r="K23" t="str">
        <f>CONCATENATE(G23,H23,I23,J23)</f>
        <v/>
      </c>
    </row>
    <row r="24" spans="1:12" customHeight="1" ht="12.75">
      <c r="A24" t="s">
        <v>442</v>
      </c>
      <c r="B24">
        <f>('Hoja de Captura'!G24+'Hoja de Captura'!G64+'Hoja de Captura'!G104+'Hoja de Captura'!G144+'Hoja de Captura'!G184+'Hoja de Captura'!G224+'Hoja de Captura'!G264+'Hoja de Captura'!G304+'Hoja de Captura'!G344+'Hoja de Captura'!G25+'Hoja de Captura'!G65+'Hoja de Captura'!G105)</f>
        <v>0</v>
      </c>
      <c r="F24" t="str">
        <f>Resultados!D24</f>
        <v>0</v>
      </c>
      <c r="K24" t="str">
        <f>CONCATENATE(G24,H24,I24,J24)</f>
        <v/>
      </c>
    </row>
    <row r="25" spans="1:12" customHeight="1" ht="12.75">
      <c r="A25" t="s">
        <v>443</v>
      </c>
      <c r="B25">
        <f>('Hoja de Captura'!G26+'Hoja de Captura'!G66+'Hoja de Captura'!G106+'Hoja de Captura'!G146+'Hoja de Captura'!G186+'Hoja de Captura'!G226+'Hoja de Captura'!G266+'Hoja de Captura'!G306+'Hoja de Captura'!G346)</f>
        <v>0</v>
      </c>
      <c r="F25" t="str">
        <f>Resultados!D25</f>
        <v>0</v>
      </c>
      <c r="K25" t="str">
        <f>CONCATENATE(G25,H25,I25,J25)</f>
        <v/>
      </c>
    </row>
    <row r="26" spans="1:12" customHeight="1" ht="12.75">
      <c r="A26" t="s">
        <v>444</v>
      </c>
      <c r="B26">
        <f>('Hoja de Captura'!G27+'Hoja de Captura'!G67+'Hoja de Captura'!G107+'Hoja de Captura'!G147+'Hoja de Captura'!G187+'Hoja de Captura'!G227+'Hoja de Captura'!G267+'Hoja de Captura'!G307)</f>
        <v>0</v>
      </c>
      <c r="F26">
        <f>Resultados!D26</f>
        <v>0</v>
      </c>
      <c r="K26" t="str">
        <f>CONCATENATE(G26,H26,I26,J26)</f>
        <v/>
      </c>
    </row>
    <row r="27" spans="1:12" customHeight="1" ht="12.75">
      <c r="A27" t="s">
        <v>445</v>
      </c>
      <c r="B27">
        <f>('Hoja de Captura'!G28+'Hoja de Captura'!G68+'Hoja de Captura'!G108+'Hoja de Captura'!G148+'Hoja de Captura'!G188+'Hoja de Captura'!G228+'Hoja de Captura'!G268+'Hoja de Captura'!G308)</f>
        <v>0</v>
      </c>
      <c r="F27" t="str">
        <f>Resultados!D27</f>
        <v>0</v>
      </c>
      <c r="K27" t="str">
        <f>CONCATENATE(G27,H27,I27,J27)</f>
        <v/>
      </c>
    </row>
    <row r="28" spans="1:12" customHeight="1" ht="12.75">
      <c r="A28" t="s">
        <v>446</v>
      </c>
      <c r="B28">
        <f>('Hoja de Captura'!G29+'Hoja de Captura'!G69+'Hoja de Captura'!G109+'Hoja de Captura'!G149+'Hoja de Captura'!G189+'Hoja de Captura'!G229+'Hoja de Captura'!G269+'Hoja de Captura'!G309)</f>
        <v>0</v>
      </c>
      <c r="F28" t="str">
        <f>Resultados!D28</f>
        <v>0</v>
      </c>
      <c r="K28" t="str">
        <f>CONCATENATE(G28,H28,I28,J28)</f>
        <v/>
      </c>
    </row>
    <row r="29" spans="1:12" customHeight="1" ht="12.75">
      <c r="A29" t="s">
        <v>447</v>
      </c>
      <c r="B29">
        <f>('Hoja de Captura'!G30+'Hoja de Captura'!G70+'Hoja de Captura'!G110+'Hoja de Captura'!G150+'Hoja de Captura'!G190+'Hoja de Captura'!G230+'Hoja de Captura'!G270+'Hoja de Captura'!G310)</f>
        <v>0</v>
      </c>
      <c r="F29" t="str">
        <f>Resultados!D29</f>
        <v>0</v>
      </c>
      <c r="K29" t="str">
        <f>CONCATENATE(G29,H29,I29,J29)</f>
        <v/>
      </c>
    </row>
    <row r="30" spans="1:12" customHeight="1" ht="12.75">
      <c r="A30" t="s">
        <v>448</v>
      </c>
      <c r="B30">
        <f>('Hoja de Captura'!G31+'Hoja de Captura'!G71+'Hoja de Captura'!G111+'Hoja de Captura'!G151+'Hoja de Captura'!G191+'Hoja de Captura'!G231+'Hoja de Captura'!G271+'Hoja de Captura'!G311)</f>
        <v>0</v>
      </c>
      <c r="F30" t="str">
        <f>Resultados!D30</f>
        <v>0</v>
      </c>
      <c r="K30" t="str">
        <f>CONCATENATE(G30,H30,I30,J30)</f>
        <v/>
      </c>
    </row>
    <row r="31" spans="1:12" customHeight="1" ht="12.75">
      <c r="A31" t="s">
        <v>449</v>
      </c>
      <c r="B31">
        <f>('Hoja de Captura'!G32+'Hoja de Captura'!G72+'Hoja de Captura'!G112+'Hoja de Captura'!G152+'Hoja de Captura'!G192+'Hoja de Captura'!G232+'Hoja de Captura'!G272+'Hoja de Captura'!G312)</f>
        <v>0</v>
      </c>
      <c r="F31" t="str">
        <f>Resultados!D31</f>
        <v>0</v>
      </c>
      <c r="K31" t="str">
        <f>CONCATENATE(G31,H31,I31,J31)</f>
        <v/>
      </c>
    </row>
    <row r="32" spans="1:12" customHeight="1" ht="12.75">
      <c r="A32" t="s">
        <v>450</v>
      </c>
      <c r="B32">
        <f>('Hoja de Captura'!G33+'Hoja de Captura'!G73+'Hoja de Captura'!G113+'Hoja de Captura'!G153+'Hoja de Captura'!G193+'Hoja de Captura'!G233+'Hoja de Captura'!G273+'Hoja de Captura'!G313)</f>
        <v>0</v>
      </c>
      <c r="F32" t="str">
        <f>Resultados!D32</f>
        <v>0</v>
      </c>
      <c r="K32" t="str">
        <f>CONCATENATE(G32,H32,I32,J32)</f>
        <v/>
      </c>
    </row>
    <row r="33" spans="1:12" customHeight="1" ht="12.75">
      <c r="A33" t="s">
        <v>451</v>
      </c>
      <c r="B33">
        <f>('Hoja de Captura'!G34+'Hoja de Captura'!G74+'Hoja de Captura'!G114+'Hoja de Captura'!G154+'Hoja de Captura'!G194+'Hoja de Captura'!G234+'Hoja de Captura'!G274+'Hoja de Captura'!G314)</f>
        <v>0</v>
      </c>
      <c r="F33" t="str">
        <f>Resultados!D33</f>
        <v>0</v>
      </c>
      <c r="K33" t="str">
        <f>CONCATENATE(G33,H33,I33,J33)</f>
        <v/>
      </c>
    </row>
    <row r="34" spans="1:12" customHeight="1" ht="12.75">
      <c r="A34" t="s">
        <v>452</v>
      </c>
      <c r="B34">
        <f>('Hoja de Captura'!G35+'Hoja de Captura'!G75+'Hoja de Captura'!G115+'Hoja de Captura'!G155+'Hoja de Captura'!G195+'Hoja de Captura'!G235+'Hoja de Captura'!G275+'Hoja de Captura'!G315)</f>
        <v>0</v>
      </c>
      <c r="F34" t="str">
        <f>Resultados!D34</f>
        <v>0</v>
      </c>
      <c r="K34" t="str">
        <f>CONCATENATE(G34,H34,I34,J34)</f>
        <v/>
      </c>
    </row>
    <row r="35" spans="1:12" customHeight="1" ht="12.75">
      <c r="A35" t="s">
        <v>453</v>
      </c>
      <c r="B35">
        <f>('Hoja de Captura'!G36+'Hoja de Captura'!G76+'Hoja de Captura'!G116+'Hoja de Captura'!G156+'Hoja de Captura'!G196+'Hoja de Captura'!G236+'Hoja de Captura'!G276+'Hoja de Captura'!G316)</f>
        <v>0</v>
      </c>
      <c r="F35" t="str">
        <f>Resultados!D35</f>
        <v>0</v>
      </c>
      <c r="K35" t="str">
        <f>CONCATENATE(G35,H35,I35,J35)</f>
        <v/>
      </c>
    </row>
    <row r="36" spans="1:12" customHeight="1" ht="12.75">
      <c r="A36" t="s">
        <v>454</v>
      </c>
      <c r="B36">
        <f>('Hoja de Captura'!G37+'Hoja de Captura'!G77+'Hoja de Captura'!G117+'Hoja de Captura'!G157+'Hoja de Captura'!G197+'Hoja de Captura'!G237+'Hoja de Captura'!G277+'Hoja de Captura'!G317)</f>
        <v>0</v>
      </c>
      <c r="F36" t="str">
        <f>Resultados!D36</f>
        <v>0</v>
      </c>
      <c r="K36" t="str">
        <f>CONCATENATE(G36,H36,I36,J36)</f>
        <v/>
      </c>
    </row>
    <row r="37" spans="1:12" customHeight="1" ht="12.75">
      <c r="A37" t="s">
        <v>455</v>
      </c>
      <c r="B37">
        <f>('Hoja de Captura'!G38+'Hoja de Captura'!G78+'Hoja de Captura'!G118+'Hoja de Captura'!G158+'Hoja de Captura'!G198+'Hoja de Captura'!G238+'Hoja de Captura'!G278+'Hoja de Captura'!G318)</f>
        <v>0</v>
      </c>
      <c r="F37" t="str">
        <f>Resultados!D37</f>
        <v>0</v>
      </c>
      <c r="K37" t="str">
        <f>CONCATENATE(G37,H37,I37,J37)</f>
        <v/>
      </c>
    </row>
    <row r="38" spans="1:12" customHeight="1" ht="12.75">
      <c r="A38" t="s">
        <v>456</v>
      </c>
      <c r="B38">
        <f>('Hoja de Captura'!G39+'Hoja de Captura'!G79+'Hoja de Captura'!G119+'Hoja de Captura'!G159+'Hoja de Captura'!G199+'Hoja de Captura'!G239+'Hoja de Captura'!G279+'Hoja de Captura'!G319)</f>
        <v>0</v>
      </c>
      <c r="F38" t="str">
        <f>Resultados!D38</f>
        <v>0</v>
      </c>
      <c r="K38" t="str">
        <f>CONCATENATE(G38,H38,I38,J38)</f>
        <v/>
      </c>
    </row>
    <row r="39" spans="1:12" customHeight="1" ht="12.75">
      <c r="A39" t="s">
        <v>457</v>
      </c>
      <c r="B39">
        <f>('Hoja de Captura'!G40+'Hoja de Captura'!G80+'Hoja de Captura'!G120+'Hoja de Captura'!G160+'Hoja de Captura'!G200+'Hoja de Captura'!G240+'Hoja de Captura'!G280+'Hoja de Captura'!G320)</f>
        <v>0</v>
      </c>
      <c r="F39" t="str">
        <f>Resultados!D39</f>
        <v>0</v>
      </c>
      <c r="K39" t="str">
        <f>CONCATENATE(G39,H39,I39,J39)</f>
        <v/>
      </c>
    </row>
    <row r="40" spans="1:12" customHeight="1" ht="12.75">
      <c r="A40" t="s">
        <v>458</v>
      </c>
      <c r="B40">
        <f>('Hoja de Captura'!G41+'Hoja de Captura'!G81+'Hoja de Captura'!G121+'Hoja de Captura'!G161+'Hoja de Captura'!G201+'Hoja de Captura'!G241+'Hoja de Captura'!G281+'Hoja de Captura'!G321)</f>
        <v>0</v>
      </c>
      <c r="F40" t="str">
        <f>Resultados!D40</f>
        <v>0</v>
      </c>
      <c r="K40" t="str">
        <f>CONCATENATE(G40,H40,I40,J40)</f>
        <v/>
      </c>
    </row>
    <row r="41" spans="1:12" customHeight="1" ht="12.75">
      <c r="A41" t="s">
        <v>459</v>
      </c>
      <c r="B41">
        <f>('Hoja de Captura'!G42+'Hoja de Captura'!G82+'Hoja de Captura'!G122+'Hoja de Captura'!G162+'Hoja de Captura'!G202+'Hoja de Captura'!G242+'Hoja de Captura'!G282+'Hoja de Captura'!G322)</f>
        <v>0</v>
      </c>
      <c r="F41" t="str">
        <f>Resultados!D41</f>
        <v>0</v>
      </c>
      <c r="K41" t="str">
        <f>CONCATENATE(G41,H41,I41,J41)</f>
        <v/>
      </c>
    </row>
    <row r="42" spans="1:12" customHeight="1" ht="12.75">
      <c r="A42" t="s">
        <v>460</v>
      </c>
      <c r="B42">
        <f>('Hoja de Captura'!G323+'Hoja de Captura'!G324+'Hoja de Captura'!G325+'Hoja de Captura'!G326+'Hoja de Captura'!G327+'Hoja de Captura'!G328+'Hoja de Captura'!G329+'Hoja de Captura'!G330)</f>
        <v>0</v>
      </c>
      <c r="F42" t="str">
        <f>Resultados!D42</f>
        <v>0</v>
      </c>
      <c r="K42" t="str">
        <f>CONCATENATE(G42,H42,I42,J42)</f>
        <v/>
      </c>
    </row>
    <row r="43" spans="1:12" customHeight="1" ht="12.75">
      <c r="A43" t="s">
        <v>461</v>
      </c>
      <c r="B43">
        <f>('Hoja de Captura'!G260+'Hoja de Captura'!G261+'Hoja de Captura'!G300+'Hoja de Captura'!G301+'Hoja de Captura'!G340+'Hoja de Captura'!G341)</f>
        <v>0</v>
      </c>
      <c r="F43" t="str">
        <f>Resultados!D43</f>
        <v>0</v>
      </c>
      <c r="K43" t="str">
        <f>CONCATENATE(G43,H43,I43,J43)</f>
        <v/>
      </c>
    </row>
    <row r="44" spans="1:12" customHeight="1" ht="12.75">
      <c r="A44" t="s">
        <v>462</v>
      </c>
      <c r="B44">
        <f>('Hoja de Captura'!G45+'Hoja de Captura'!G85+'Hoja de Captura'!G125+'Hoja de Captura'!G165+'Hoja de Captura'!G205+'Hoja de Captura'!G245+'Hoja de Captura'!G285+'Hoja de Captura'!G325)</f>
        <v>0</v>
      </c>
      <c r="F44">
        <f>Resultados!D44</f>
        <v>30</v>
      </c>
      <c r="K44" t="str">
        <f>CONCATENATE(G44,H44,I44,J44)</f>
        <v/>
      </c>
    </row>
    <row r="45" spans="1:12" customHeight="1" ht="12.75">
      <c r="F45" t="str">
        <f>Resultados!D45</f>
        <v>0</v>
      </c>
      <c r="K45" t="str">
        <f>CONCATENATE(G45,H45,I45,J45)</f>
        <v/>
      </c>
    </row>
    <row r="46" spans="1:12" customHeight="1" ht="12.75">
      <c r="F46" t="str">
        <f>Resultados!D46</f>
        <v>0</v>
      </c>
      <c r="K46" t="str">
        <f>CONCATENATE(G46,H46,I46,J46)</f>
        <v/>
      </c>
    </row>
    <row r="47" spans="1:12" customHeight="1" ht="12.75">
      <c r="F47" t="str">
        <f>Resultados!D47</f>
        <v>0</v>
      </c>
      <c r="K47" t="str">
        <f>CONCATENATE(G47,H47,I47,J47)</f>
        <v/>
      </c>
    </row>
    <row r="48" spans="1:12" customHeight="1" ht="12.75">
      <c r="F48" t="str">
        <f>Resultados!D48</f>
        <v>0</v>
      </c>
      <c r="K48" t="str">
        <f>CONCATENATE(G48,H48,I48,J48)</f>
        <v/>
      </c>
    </row>
    <row r="49" spans="1:12" customHeight="1" ht="12.75">
      <c r="F49" t="str">
        <f>Resultados!D49</f>
        <v>0</v>
      </c>
      <c r="K49" t="str">
        <f>CONCATENATE(G49,H49,I49,J49)</f>
        <v/>
      </c>
    </row>
    <row r="50" spans="1:12" customHeight="1" ht="12.75">
      <c r="F50" t="str">
        <f>Resultados!D50</f>
        <v>0</v>
      </c>
      <c r="K50" t="str">
        <f>CONCATENATE(G50,H50,I50,J50)</f>
        <v/>
      </c>
    </row>
    <row r="51" spans="1:12" customHeight="1" ht="12.75">
      <c r="F51" t="str">
        <f>Resultados!D51</f>
        <v>0</v>
      </c>
      <c r="K51" t="str">
        <f>CONCATENATE(G51,H51,I51,J51)</f>
        <v/>
      </c>
    </row>
    <row r="52" spans="1:12" customHeight="1" ht="12.75">
      <c r="F52" t="str">
        <f>Resultados!D52</f>
        <v>0</v>
      </c>
      <c r="K52" t="str">
        <f>CONCATENATE(G52,H52,I52,J52)</f>
        <v/>
      </c>
    </row>
    <row r="53" spans="1:12" customHeight="1" ht="12.75">
      <c r="F53" t="str">
        <f>Resultados!D53</f>
        <v>0</v>
      </c>
      <c r="K53" t="str">
        <f>CONCATENATE(G53,H53,I53,J53)</f>
        <v/>
      </c>
    </row>
    <row r="54" spans="1:12" customHeight="1" ht="12.75">
      <c r="F54" t="str">
        <f>Resultados!D54</f>
        <v>0</v>
      </c>
      <c r="K54" t="str">
        <f>CONCATENATE(G54,H54,I54,J54)</f>
        <v/>
      </c>
    </row>
    <row r="55" spans="1:12" customHeight="1" ht="12.75">
      <c r="F55" t="str">
        <f>Resultados!D55</f>
        <v>0</v>
      </c>
      <c r="K55" t="str">
        <f>CONCATENATE(G55,H55,I55,J55)</f>
        <v/>
      </c>
    </row>
    <row r="56" spans="1:12" customHeight="1" ht="12.75">
      <c r="F56" t="str">
        <f>Resultados!D56</f>
        <v>0</v>
      </c>
      <c r="K56" t="str">
        <f>CONCATENATE(G56,H56,I56,J56)</f>
        <v/>
      </c>
    </row>
    <row r="57" spans="1:12" customHeight="1" ht="12.75">
      <c r="F57" t="str">
        <f>Resultados!D57</f>
        <v>0</v>
      </c>
      <c r="K57" t="str">
        <f>CONCATENATE(G57,H57,I57,J57)</f>
        <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5" right="0.75" top="1" bottom="1" header="0" footer="0"/>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D92"/>
  <sheetViews>
    <sheetView tabSelected="0" workbookViewId="0" showGridLines="true" showRowColHeaders="1">
      <selection activeCell="A1" sqref="A1"/>
    </sheetView>
  </sheetViews>
  <sheetFormatPr customHeight="true" defaultRowHeight="12.75" defaultColWidth="10" outlineLevelRow="0" outlineLevelCol="0"/>
  <cols>
    <col min="1" max="1" width="3.7109375" customWidth="true" style="0"/>
    <col min="2" max="2" width="3.7109375" customWidth="true" style="0"/>
    <col min="3" max="3" width="3.7109375" customWidth="true" style="0"/>
    <col min="4" max="4" width="3.7109375" customWidth="true" style="0"/>
    <col min="5" max="5" width="3.7109375" customWidth="true" style="0"/>
    <col min="6" max="6" width="3.7109375" customWidth="true" style="0"/>
    <col min="7" max="7" width="3.7109375" customWidth="true" style="0"/>
    <col min="8" max="8" width="3.7109375" customWidth="true" style="0"/>
    <col min="9" max="9" width="3.7109375" customWidth="true" style="0"/>
    <col min="10" max="10" width="3.7109375" customWidth="true" style="0"/>
    <col min="11" max="11" width="3.7109375" customWidth="true" style="0"/>
    <col min="12" max="12" width="3.7109375" customWidth="true" style="0"/>
    <col min="13" max="13" width="3.7109375" customWidth="true" style="0"/>
    <col min="14" max="14" width="3.7109375" customWidth="true" style="0"/>
    <col min="15" max="15" width="3.7109375" customWidth="true" style="0"/>
    <col min="16" max="16" width="3.7109375" customWidth="true" style="0"/>
    <col min="17" max="17" width="3.7109375" customWidth="true" style="0"/>
    <col min="18" max="18" width="3.7109375" customWidth="true" style="0"/>
    <col min="19" max="19" width="3.7109375" customWidth="true" style="0"/>
    <col min="20" max="20" width="3.7109375" customWidth="true" style="0"/>
    <col min="21" max="21" width="3.7109375" customWidth="true" style="0"/>
    <col min="22" max="22" width="3.7109375" customWidth="true" style="0"/>
    <col min="23" max="23" width="3.7109375" customWidth="true" style="0"/>
    <col min="24" max="24" width="3.7109375" customWidth="true" style="0"/>
    <col min="25" max="25" width="3.7109375" customWidth="true" style="0"/>
    <col min="26" max="26" width="3.7109375" customWidth="true" style="0"/>
    <col min="27" max="27" width="3.7109375" customWidth="true" style="0"/>
    <col min="28" max="28" width="3.7109375" customWidth="true" style="0"/>
    <col min="29" max="29" width="3.7109375" customWidth="true" style="0"/>
    <col min="30" max="30" width="3.7109375" customWidth="true" style="0"/>
    <col min="31" max="31" width="3.7109375" customWidth="true" style="0"/>
    <col min="32" max="32" width="3.7109375" customWidth="true" style="0"/>
    <col min="33" max="33" width="3.7109375" customWidth="true" style="0"/>
    <col min="34" max="34" width="3.7109375" customWidth="true" style="0"/>
    <col min="35" max="35" width="3.7109375" customWidth="true" style="0"/>
    <col min="36" max="36" width="3.7109375" customWidth="true" style="0"/>
    <col min="37" max="37" width="3.7109375" customWidth="true" style="0"/>
    <col min="38" max="38" width="3.7109375" customWidth="true" style="0"/>
    <col min="39" max="39" width="3.7109375" customWidth="true" style="0"/>
    <col min="40" max="40" width="3.7109375" customWidth="true" style="0"/>
    <col min="41" max="41" width="3.7109375" customWidth="true" style="0"/>
    <col min="42" max="42" width="3.7109375" customWidth="true" style="0"/>
    <col min="43" max="43" width="3.7109375" customWidth="true" style="0"/>
    <col min="44" max="44" width="3.7109375" customWidth="true" style="0"/>
    <col min="45" max="45" width="3.7109375" customWidth="true" style="0"/>
    <col min="46" max="46" width="3.7109375" customWidth="true" style="0"/>
    <col min="47" max="47" width="3.7109375" customWidth="true" style="0"/>
    <col min="48" max="48" width="3.7109375" customWidth="true" style="0"/>
    <col min="49" max="49" width="3.7109375" customWidth="true" style="0"/>
    <col min="50" max="50" width="3.7109375" customWidth="true" style="0"/>
    <col min="51" max="51" width="3.7109375" customWidth="true" style="0"/>
    <col min="52" max="52" width="3.7109375" customWidth="true" style="0"/>
    <col min="53" max="53" width="3.7109375" customWidth="true" style="0"/>
    <col min="54" max="54" width="3.7109375" customWidth="true" style="0"/>
    <col min="55" max="55" width="3.7109375" customWidth="true" style="0"/>
    <col min="56" max="56" width="3.7109375" customWidth="true" style="0"/>
    <col min="57" max="57" width="3.7109375" customWidth="true" style="0"/>
    <col min="58" max="58" width="3.7109375" customWidth="true" style="0"/>
    <col min="59" max="59" width="3.7109375" customWidth="true" style="0"/>
    <col min="60" max="60" width="3.7109375" customWidth="true" style="0"/>
    <col min="61" max="61" width="3.7109375" customWidth="true" style="0"/>
    <col min="62" max="62" width="5.5703125" customWidth="true" style="0"/>
    <col min="64" max="64" width="3.7109375" customWidth="true" style="0"/>
    <col min="65" max="65" width="3.7109375" customWidth="true" style="0"/>
    <col min="66" max="66" width="3.7109375" customWidth="true" style="0"/>
    <col min="67" max="67" width="3.7109375" customWidth="true" style="0"/>
    <col min="68" max="68" width="3.7109375" customWidth="true" style="0"/>
    <col min="69" max="69" width="3.7109375" customWidth="true" style="0"/>
    <col min="70" max="70" width="3.7109375" customWidth="true" style="0"/>
    <col min="71" max="71" width="3.7109375" customWidth="true" style="0"/>
    <col min="72" max="72" width="3.7109375" customWidth="true" style="0"/>
    <col min="73" max="73" width="3.7109375" customWidth="true" style="0"/>
    <col min="74" max="74" width="3.7109375" customWidth="true" style="0"/>
    <col min="75" max="75" width="3.7109375" customWidth="true" style="0"/>
    <col min="76" max="76" width="3.7109375" customWidth="true" style="0"/>
    <col min="77" max="77" width="3.7109375" customWidth="true" style="0"/>
    <col min="78" max="78" width="3.7109375" customWidth="true" style="0"/>
    <col min="79" max="79" width="3.7109375" customWidth="true" style="0"/>
    <col min="80" max="80" width="3.7109375" customWidth="true" style="0"/>
    <col min="81" max="81" width="3.7109375" customWidth="true" style="0"/>
    <col min="82" max="82" width="3.7109375" customWidth="true" style="0"/>
    <col min="83" max="83" width="3.7109375" customWidth="true" style="0"/>
    <col min="84" max="84" width="3.7109375" customWidth="true" style="0"/>
    <col min="85" max="85" width="3.7109375" customWidth="true" style="0"/>
    <col min="86" max="86" width="3.7109375" customWidth="true" style="0"/>
    <col min="87" max="87" width="3.7109375" customWidth="true" style="0"/>
    <col min="88" max="88" width="3.7109375" customWidth="true" style="0"/>
    <col min="89" max="89" width="3.7109375" customWidth="true" style="0"/>
    <col min="90" max="90" width="3.7109375" customWidth="true" style="0"/>
    <col min="91" max="91" width="3.7109375" customWidth="true" style="0"/>
    <col min="92" max="92" width="3.7109375" customWidth="true" style="0"/>
    <col min="93" max="93" width="3.7109375" customWidth="true" style="0"/>
    <col min="94" max="94" width="3.7109375" customWidth="true" style="0"/>
    <col min="95" max="95" width="3.7109375" customWidth="true" style="0"/>
    <col min="96" max="96" width="3.7109375" customWidth="true" style="0"/>
    <col min="97" max="97" width="3.7109375" customWidth="true" style="0"/>
    <col min="98" max="98" width="3.7109375" customWidth="true" style="0"/>
    <col min="99" max="99" width="3.7109375" customWidth="true" style="0"/>
    <col min="100" max="100" width="3.7109375" customWidth="true" style="0"/>
    <col min="101" max="101" width="3.7109375" customWidth="true" style="0"/>
    <col min="102" max="102" width="3.7109375" customWidth="true" style="0"/>
    <col min="103" max="103" width="3.7109375" customWidth="true" style="0"/>
    <col min="104" max="104" width="3.7109375" customWidth="true" style="0"/>
    <col min="105" max="105" width="3.7109375" customWidth="true" style="0"/>
    <col min="106" max="106" width="3.7109375" customWidth="true" style="0"/>
    <col min="107" max="107" width="3.7109375" customWidth="true" style="0"/>
    <col min="108" max="108" width="3.85546875" customWidth="true" style="0"/>
  </cols>
  <sheetData>
    <row r="1" spans="1:108" customHeight="1" ht="43.5" s="4" customFormat="1">
      <c r="A1" s="5" t="s">
        <v>463</v>
      </c>
      <c r="B1" s="5"/>
      <c r="C1" s="5" t="s">
        <v>464</v>
      </c>
      <c r="D1" s="5"/>
      <c r="E1" s="5" t="s">
        <v>465</v>
      </c>
      <c r="F1" s="5"/>
      <c r="G1" s="5" t="s">
        <v>466</v>
      </c>
      <c r="H1" s="5"/>
      <c r="I1" s="5" t="s">
        <v>467</v>
      </c>
      <c r="J1" s="5"/>
      <c r="K1" s="5" t="s">
        <v>468</v>
      </c>
      <c r="L1" s="5"/>
      <c r="M1" s="5" t="s">
        <v>469</v>
      </c>
      <c r="N1" s="5"/>
      <c r="O1" s="5" t="s">
        <v>470</v>
      </c>
      <c r="P1" s="5"/>
      <c r="Q1" s="5" t="s">
        <v>471</v>
      </c>
      <c r="R1" s="5"/>
      <c r="S1" s="5" t="s">
        <v>472</v>
      </c>
      <c r="T1" s="5"/>
      <c r="U1" s="5" t="s">
        <v>473</v>
      </c>
      <c r="V1" s="5"/>
      <c r="W1" s="5" t="s">
        <v>474</v>
      </c>
      <c r="X1" s="5"/>
      <c r="Y1" s="5" t="s">
        <v>475</v>
      </c>
      <c r="Z1" s="5"/>
      <c r="AA1" s="5" t="s">
        <v>476</v>
      </c>
      <c r="AB1" s="5"/>
      <c r="AC1" s="5" t="s">
        <v>477</v>
      </c>
      <c r="AD1" s="5"/>
      <c r="AE1" s="5" t="s">
        <v>478</v>
      </c>
      <c r="AF1" s="5"/>
      <c r="AG1" s="5" t="s">
        <v>479</v>
      </c>
      <c r="AH1" s="5"/>
      <c r="AI1" s="5" t="s">
        <v>480</v>
      </c>
      <c r="AJ1" s="5"/>
      <c r="AK1" s="5" t="s">
        <v>481</v>
      </c>
      <c r="AL1" s="5"/>
      <c r="AM1" s="5" t="s">
        <v>482</v>
      </c>
      <c r="AN1" s="5"/>
      <c r="AO1" s="5" t="s">
        <v>483</v>
      </c>
      <c r="AP1" s="5"/>
      <c r="AQ1" s="5" t="s">
        <v>484</v>
      </c>
      <c r="AR1" s="5"/>
      <c r="AS1" s="5" t="s">
        <v>485</v>
      </c>
      <c r="AT1" s="5"/>
      <c r="AU1" s="5" t="s">
        <v>486</v>
      </c>
      <c r="AV1" s="5"/>
      <c r="AW1" s="5" t="s">
        <v>487</v>
      </c>
      <c r="AX1" s="5"/>
      <c r="AY1" s="5" t="s">
        <v>488</v>
      </c>
      <c r="AZ1" s="5"/>
      <c r="BA1" s="5" t="s">
        <v>489</v>
      </c>
      <c r="BB1" s="5"/>
      <c r="BC1" s="5" t="s">
        <v>490</v>
      </c>
      <c r="BD1" s="5"/>
      <c r="BE1" s="5" t="s">
        <v>491</v>
      </c>
      <c r="BF1" s="5"/>
      <c r="BG1" s="5" t="s">
        <v>492</v>
      </c>
      <c r="BH1" s="5"/>
      <c r="BI1" s="5" t="s">
        <v>493</v>
      </c>
      <c r="BM1" s="5" t="s">
        <v>410</v>
      </c>
      <c r="BN1" s="5"/>
      <c r="BO1" s="5" t="s">
        <v>494</v>
      </c>
      <c r="BP1" s="5"/>
      <c r="BQ1" s="5" t="s">
        <v>495</v>
      </c>
      <c r="BR1" s="5"/>
      <c r="BS1" s="5" t="s">
        <v>496</v>
      </c>
      <c r="BT1" s="5"/>
      <c r="BU1" s="5" t="s">
        <v>414</v>
      </c>
      <c r="BV1" s="5"/>
      <c r="BW1" s="5" t="s">
        <v>412</v>
      </c>
      <c r="BX1" s="5"/>
      <c r="BY1" s="5" t="s">
        <v>416</v>
      </c>
      <c r="BZ1" s="5"/>
      <c r="CA1" s="5" t="s">
        <v>418</v>
      </c>
      <c r="CB1" s="5"/>
      <c r="CC1" s="5" t="s">
        <v>420</v>
      </c>
      <c r="CD1" s="5"/>
      <c r="CE1" s="5" t="s">
        <v>422</v>
      </c>
      <c r="CF1" s="5"/>
      <c r="CG1" s="5" t="s">
        <v>424</v>
      </c>
      <c r="CH1" s="5"/>
      <c r="CI1" s="5" t="s">
        <v>429</v>
      </c>
      <c r="CJ1" s="5"/>
      <c r="CK1" s="5" t="s">
        <v>426</v>
      </c>
      <c r="CL1" s="5"/>
      <c r="CM1" s="5" t="s">
        <v>497</v>
      </c>
      <c r="CN1" s="5"/>
      <c r="CO1" s="5" t="s">
        <v>442</v>
      </c>
      <c r="CP1" s="5"/>
      <c r="CQ1" s="5" t="s">
        <v>431</v>
      </c>
      <c r="CR1" s="5"/>
      <c r="CS1" s="5" t="s">
        <v>498</v>
      </c>
      <c r="CT1" s="5"/>
      <c r="CU1" s="5" t="s">
        <v>499</v>
      </c>
      <c r="CV1" s="5"/>
      <c r="CW1" s="5" t="s">
        <v>500</v>
      </c>
      <c r="CX1" s="5"/>
      <c r="CY1" s="5" t="s">
        <v>501</v>
      </c>
      <c r="CZ1" s="5"/>
      <c r="DA1" s="5" t="s">
        <v>502</v>
      </c>
      <c r="DB1" s="5"/>
      <c r="DC1" s="5" t="s">
        <v>503</v>
      </c>
      <c r="DD1" s="5"/>
    </row>
    <row r="2" spans="1:108" customHeight="1" ht="12.75">
      <c r="B2" s="3">
        <v>30</v>
      </c>
      <c r="D2" s="3">
        <v>30</v>
      </c>
      <c r="F2" s="3">
        <v>30</v>
      </c>
      <c r="H2" s="3">
        <v>30</v>
      </c>
      <c r="J2" s="3">
        <v>30</v>
      </c>
      <c r="L2" s="3">
        <v>30</v>
      </c>
      <c r="M2">
        <v>2</v>
      </c>
      <c r="N2" s="3">
        <v>30</v>
      </c>
      <c r="P2" s="3">
        <v>30</v>
      </c>
      <c r="R2" s="3">
        <v>30</v>
      </c>
      <c r="T2" s="3">
        <v>30</v>
      </c>
      <c r="V2" s="3">
        <v>30</v>
      </c>
      <c r="X2" s="3">
        <v>30</v>
      </c>
      <c r="Z2" s="3">
        <v>30</v>
      </c>
      <c r="AB2" s="3">
        <v>30</v>
      </c>
      <c r="AD2" s="3">
        <v>30</v>
      </c>
      <c r="AF2" s="3">
        <v>30</v>
      </c>
      <c r="AH2" s="3">
        <v>30</v>
      </c>
      <c r="AI2">
        <v>0.0</v>
      </c>
      <c r="AJ2" s="3">
        <v>30</v>
      </c>
      <c r="AL2" s="3">
        <v>30</v>
      </c>
      <c r="AN2" s="3">
        <v>30</v>
      </c>
      <c r="AP2" s="3">
        <v>30</v>
      </c>
      <c r="AR2" s="3">
        <v>30</v>
      </c>
      <c r="AT2" s="3">
        <v>30</v>
      </c>
      <c r="AV2" s="3">
        <v>30</v>
      </c>
      <c r="AX2" s="3">
        <v>30</v>
      </c>
      <c r="AZ2" s="3">
        <v>30</v>
      </c>
      <c r="BB2" s="3">
        <v>30</v>
      </c>
      <c r="BD2" s="3">
        <v>30</v>
      </c>
      <c r="BF2" s="3">
        <v>30</v>
      </c>
      <c r="BH2" s="3">
        <v>30</v>
      </c>
      <c r="BJ2" s="3">
        <v>30</v>
      </c>
      <c r="BL2" s="3">
        <v>20</v>
      </c>
      <c r="BN2" s="3">
        <v>20</v>
      </c>
      <c r="BP2" s="3">
        <v>20</v>
      </c>
      <c r="BR2" s="3">
        <v>20</v>
      </c>
      <c r="BS2">
        <v>2</v>
      </c>
      <c r="BT2" s="3">
        <v>20</v>
      </c>
      <c r="BV2" s="3">
        <v>20</v>
      </c>
      <c r="BX2" s="3">
        <v>20</v>
      </c>
      <c r="BZ2" s="3">
        <v>20</v>
      </c>
      <c r="CB2" s="3">
        <v>20</v>
      </c>
      <c r="CD2" s="3">
        <v>20</v>
      </c>
      <c r="CF2" s="3">
        <v>20</v>
      </c>
      <c r="CH2" s="3">
        <v>20</v>
      </c>
      <c r="CJ2" s="3">
        <v>20</v>
      </c>
      <c r="CL2" s="3">
        <v>20</v>
      </c>
      <c r="CN2" s="3">
        <v>20</v>
      </c>
      <c r="CP2" s="3">
        <v>20</v>
      </c>
      <c r="CR2" s="3">
        <v>20</v>
      </c>
      <c r="CT2" s="3">
        <v>20</v>
      </c>
      <c r="CV2" s="3">
        <v>20</v>
      </c>
      <c r="CX2" s="3">
        <v>20</v>
      </c>
      <c r="CY2">
        <v>0.0</v>
      </c>
      <c r="CZ2" s="3">
        <v>20</v>
      </c>
      <c r="DA2">
        <v>4</v>
      </c>
      <c r="DB2" s="3">
        <v>20</v>
      </c>
      <c r="DD2" s="3">
        <v>20</v>
      </c>
    </row>
    <row r="3" spans="1:108" customHeight="1" ht="12.75">
      <c r="B3" s="3">
        <v>31</v>
      </c>
      <c r="D3" s="3">
        <v>31</v>
      </c>
      <c r="F3" s="3">
        <v>31</v>
      </c>
      <c r="H3" s="3">
        <v>31</v>
      </c>
      <c r="J3" s="3">
        <v>31</v>
      </c>
      <c r="L3" s="3">
        <v>31</v>
      </c>
      <c r="N3" s="3">
        <v>31</v>
      </c>
      <c r="O3">
        <v>0.0</v>
      </c>
      <c r="P3" s="3">
        <v>31</v>
      </c>
      <c r="R3" s="3">
        <v>31</v>
      </c>
      <c r="T3" s="3">
        <v>31</v>
      </c>
      <c r="V3" s="3">
        <v>31</v>
      </c>
      <c r="X3" s="3">
        <v>31</v>
      </c>
      <c r="Z3" s="3">
        <v>31</v>
      </c>
      <c r="AA3">
        <v>0.0</v>
      </c>
      <c r="AB3" s="3">
        <v>31</v>
      </c>
      <c r="AC3">
        <v>0.0</v>
      </c>
      <c r="AD3" s="3">
        <v>31</v>
      </c>
      <c r="AE3">
        <v>1</v>
      </c>
      <c r="AF3" s="3">
        <v>31</v>
      </c>
      <c r="AH3" s="3">
        <v>31</v>
      </c>
      <c r="AJ3" s="3">
        <v>31</v>
      </c>
      <c r="AL3" s="3">
        <v>31</v>
      </c>
      <c r="AN3" s="3">
        <v>31</v>
      </c>
      <c r="AP3" s="3">
        <v>31</v>
      </c>
      <c r="AR3" s="3">
        <v>31</v>
      </c>
      <c r="AT3" s="3">
        <v>31</v>
      </c>
      <c r="AV3" s="3">
        <v>31</v>
      </c>
      <c r="AX3" s="3">
        <v>31</v>
      </c>
      <c r="AZ3" s="3">
        <v>31</v>
      </c>
      <c r="BB3" s="3">
        <v>31</v>
      </c>
      <c r="BD3" s="3">
        <v>31</v>
      </c>
      <c r="BF3" s="3">
        <v>31</v>
      </c>
      <c r="BG3">
        <v>0.0</v>
      </c>
      <c r="BH3" s="3">
        <v>31</v>
      </c>
      <c r="BJ3" s="3">
        <v>31</v>
      </c>
      <c r="BL3" s="3">
        <v>21</v>
      </c>
      <c r="BN3" s="3">
        <v>21</v>
      </c>
      <c r="BP3" s="3">
        <v>21</v>
      </c>
      <c r="BR3" s="3">
        <v>21</v>
      </c>
      <c r="BT3" s="3">
        <v>21</v>
      </c>
      <c r="BV3" s="3">
        <v>21</v>
      </c>
      <c r="BX3" s="3">
        <v>21</v>
      </c>
      <c r="BZ3" s="3">
        <v>21</v>
      </c>
      <c r="CB3" s="3">
        <v>21</v>
      </c>
      <c r="CD3" s="3">
        <v>21</v>
      </c>
      <c r="CF3" s="3">
        <v>21</v>
      </c>
      <c r="CH3" s="3">
        <v>21</v>
      </c>
      <c r="CJ3" s="3">
        <v>21</v>
      </c>
      <c r="CL3" s="3">
        <v>21</v>
      </c>
      <c r="CN3" s="3">
        <v>21</v>
      </c>
      <c r="CP3" s="3">
        <v>21</v>
      </c>
      <c r="CR3" s="3">
        <v>21</v>
      </c>
      <c r="CT3" s="3">
        <v>21</v>
      </c>
      <c r="CV3" s="3">
        <v>21</v>
      </c>
      <c r="CX3" s="3">
        <v>21</v>
      </c>
      <c r="CZ3" s="3">
        <v>21</v>
      </c>
      <c r="DB3" s="3">
        <v>21</v>
      </c>
      <c r="DC3">
        <v>7</v>
      </c>
      <c r="DD3" s="3">
        <v>21</v>
      </c>
    </row>
    <row r="4" spans="1:108" customHeight="1" ht="12.75">
      <c r="B4" s="3">
        <v>32</v>
      </c>
      <c r="D4" s="3">
        <v>32</v>
      </c>
      <c r="F4" s="3">
        <v>32</v>
      </c>
      <c r="H4" s="3">
        <v>32</v>
      </c>
      <c r="J4" s="3">
        <v>32</v>
      </c>
      <c r="L4" s="3">
        <v>32</v>
      </c>
      <c r="N4" s="3">
        <v>32</v>
      </c>
      <c r="P4" s="3">
        <v>32</v>
      </c>
      <c r="R4" s="3">
        <v>32</v>
      </c>
      <c r="T4" s="3">
        <v>32</v>
      </c>
      <c r="V4" s="3">
        <v>32</v>
      </c>
      <c r="X4" s="3">
        <v>32</v>
      </c>
      <c r="Y4">
        <v>1</v>
      </c>
      <c r="Z4" s="3">
        <v>32</v>
      </c>
      <c r="AB4" s="3">
        <v>32</v>
      </c>
      <c r="AD4" s="3">
        <v>32</v>
      </c>
      <c r="AF4" s="3">
        <v>32</v>
      </c>
      <c r="AH4" s="3">
        <v>32</v>
      </c>
      <c r="AI4">
        <v>1</v>
      </c>
      <c r="AJ4" s="3">
        <v>32</v>
      </c>
      <c r="AL4" s="3">
        <v>32</v>
      </c>
      <c r="AN4" s="3">
        <v>32</v>
      </c>
      <c r="AP4" s="3">
        <v>32</v>
      </c>
      <c r="AR4" s="3">
        <v>32</v>
      </c>
      <c r="AT4" s="3">
        <v>32</v>
      </c>
      <c r="AV4" s="3">
        <v>32</v>
      </c>
      <c r="AX4" s="3">
        <v>32</v>
      </c>
      <c r="AZ4" s="3">
        <v>32</v>
      </c>
      <c r="BB4" s="3">
        <v>32</v>
      </c>
      <c r="BD4" s="3">
        <v>32</v>
      </c>
      <c r="BF4" s="3">
        <v>32</v>
      </c>
      <c r="BH4" s="3">
        <v>32</v>
      </c>
      <c r="BJ4" s="3">
        <v>32</v>
      </c>
      <c r="BL4" s="3">
        <v>22</v>
      </c>
      <c r="BN4" s="3">
        <v>22</v>
      </c>
      <c r="BP4" s="3">
        <v>22</v>
      </c>
      <c r="BR4" s="3">
        <v>22</v>
      </c>
      <c r="BS4">
        <v>3</v>
      </c>
      <c r="BT4" s="3">
        <v>22</v>
      </c>
      <c r="BV4" s="3">
        <v>22</v>
      </c>
      <c r="BX4" s="3">
        <v>22</v>
      </c>
      <c r="BZ4" s="3">
        <v>22</v>
      </c>
      <c r="CB4" s="3">
        <v>22</v>
      </c>
      <c r="CD4" s="3">
        <v>22</v>
      </c>
      <c r="CF4" s="3">
        <v>22</v>
      </c>
      <c r="CH4" s="3">
        <v>22</v>
      </c>
      <c r="CJ4" s="3">
        <v>22</v>
      </c>
      <c r="CL4" s="3">
        <v>22</v>
      </c>
      <c r="CN4" s="3">
        <v>22</v>
      </c>
      <c r="CP4" s="3">
        <v>22</v>
      </c>
      <c r="CR4" s="3">
        <v>22</v>
      </c>
      <c r="CT4" s="3">
        <v>22</v>
      </c>
      <c r="CV4" s="3">
        <v>22</v>
      </c>
      <c r="CX4" s="3">
        <v>22</v>
      </c>
      <c r="CZ4" s="3">
        <v>22</v>
      </c>
      <c r="DA4">
        <v>5</v>
      </c>
      <c r="DB4" s="3">
        <v>22</v>
      </c>
      <c r="DD4" s="3">
        <v>22</v>
      </c>
    </row>
    <row r="5" spans="1:108" customHeight="1" ht="12.75">
      <c r="B5" s="3">
        <v>33</v>
      </c>
      <c r="D5" s="3">
        <v>33</v>
      </c>
      <c r="F5" s="3">
        <v>33</v>
      </c>
      <c r="H5" s="3">
        <v>33</v>
      </c>
      <c r="J5" s="3">
        <v>33</v>
      </c>
      <c r="L5" s="3">
        <v>33</v>
      </c>
      <c r="M5">
        <v>3</v>
      </c>
      <c r="N5" s="3">
        <v>33</v>
      </c>
      <c r="P5" s="3">
        <v>33</v>
      </c>
      <c r="R5" s="3">
        <v>33</v>
      </c>
      <c r="T5" s="3">
        <v>33</v>
      </c>
      <c r="V5" s="3">
        <v>33</v>
      </c>
      <c r="X5" s="3">
        <v>33</v>
      </c>
      <c r="Z5" s="3">
        <v>33</v>
      </c>
      <c r="AA5">
        <v>1</v>
      </c>
      <c r="AB5" s="3">
        <v>33</v>
      </c>
      <c r="AD5" s="3">
        <v>33</v>
      </c>
      <c r="AF5" s="3">
        <v>33</v>
      </c>
      <c r="AH5" s="3">
        <v>33</v>
      </c>
      <c r="AJ5" s="3">
        <v>33</v>
      </c>
      <c r="AL5" s="3">
        <v>33</v>
      </c>
      <c r="AN5" s="3">
        <v>33</v>
      </c>
      <c r="AP5" s="3">
        <v>33</v>
      </c>
      <c r="AR5" s="3">
        <v>33</v>
      </c>
      <c r="AT5" s="3">
        <v>33</v>
      </c>
      <c r="AV5" s="3">
        <v>33</v>
      </c>
      <c r="AX5" s="3">
        <v>33</v>
      </c>
      <c r="AZ5" s="3">
        <v>33</v>
      </c>
      <c r="BB5" s="3">
        <v>33</v>
      </c>
      <c r="BD5" s="3">
        <v>33</v>
      </c>
      <c r="BF5" s="3">
        <v>33</v>
      </c>
      <c r="BH5" s="3">
        <v>33</v>
      </c>
      <c r="BJ5" s="3">
        <v>33</v>
      </c>
      <c r="BL5" s="3">
        <v>23</v>
      </c>
      <c r="BN5" s="3">
        <v>23</v>
      </c>
      <c r="BP5" s="3">
        <v>23</v>
      </c>
      <c r="BR5" s="3">
        <v>23</v>
      </c>
      <c r="BT5" s="3">
        <v>23</v>
      </c>
      <c r="BV5" s="3">
        <v>23</v>
      </c>
      <c r="BX5" s="3">
        <v>23</v>
      </c>
      <c r="BZ5" s="3">
        <v>23</v>
      </c>
      <c r="CB5" s="3">
        <v>23</v>
      </c>
      <c r="CD5" s="3">
        <v>23</v>
      </c>
      <c r="CF5" s="3">
        <v>23</v>
      </c>
      <c r="CH5" s="3">
        <v>23</v>
      </c>
      <c r="CJ5" s="3">
        <v>23</v>
      </c>
      <c r="CL5" s="3">
        <v>23</v>
      </c>
      <c r="CN5" s="3">
        <v>23</v>
      </c>
      <c r="CP5" s="3">
        <v>23</v>
      </c>
      <c r="CR5" s="3">
        <v>23</v>
      </c>
      <c r="CT5" s="3">
        <v>23</v>
      </c>
      <c r="CV5" s="3">
        <v>23</v>
      </c>
      <c r="CX5" s="3">
        <v>23</v>
      </c>
      <c r="CY5">
        <v>1</v>
      </c>
      <c r="CZ5" s="3">
        <v>23</v>
      </c>
      <c r="DB5" s="3">
        <v>23</v>
      </c>
      <c r="DC5">
        <v>8</v>
      </c>
      <c r="DD5" s="3">
        <v>23</v>
      </c>
    </row>
    <row r="6" spans="1:108" customHeight="1" ht="12.75">
      <c r="B6" s="3">
        <v>34</v>
      </c>
      <c r="D6" s="3">
        <v>34</v>
      </c>
      <c r="F6" s="3">
        <v>34</v>
      </c>
      <c r="H6" s="3">
        <v>34</v>
      </c>
      <c r="I6">
        <v>0.0</v>
      </c>
      <c r="J6" s="3">
        <v>34</v>
      </c>
      <c r="L6" s="3">
        <v>34</v>
      </c>
      <c r="N6" s="3">
        <v>34</v>
      </c>
      <c r="O6">
        <v>1</v>
      </c>
      <c r="P6" s="3">
        <v>34</v>
      </c>
      <c r="R6" s="3">
        <v>34</v>
      </c>
      <c r="T6" s="3">
        <v>34</v>
      </c>
      <c r="V6" s="3">
        <v>34</v>
      </c>
      <c r="X6" s="3">
        <v>34</v>
      </c>
      <c r="Z6" s="3">
        <v>34</v>
      </c>
      <c r="AB6" s="3">
        <v>34</v>
      </c>
      <c r="AC6">
        <v>1</v>
      </c>
      <c r="AD6" s="3">
        <v>34</v>
      </c>
      <c r="AE6">
        <v>2</v>
      </c>
      <c r="AF6" s="3">
        <v>34</v>
      </c>
      <c r="AH6" s="3">
        <v>34</v>
      </c>
      <c r="AJ6" s="3">
        <v>34</v>
      </c>
      <c r="AL6" s="3">
        <v>34</v>
      </c>
      <c r="AN6" s="3">
        <v>34</v>
      </c>
      <c r="AP6" s="3">
        <v>34</v>
      </c>
      <c r="AR6" s="3">
        <v>34</v>
      </c>
      <c r="AT6" s="3">
        <v>34</v>
      </c>
      <c r="AU6">
        <v>0.0</v>
      </c>
      <c r="AV6" s="3">
        <v>34</v>
      </c>
      <c r="AX6" s="3">
        <v>34</v>
      </c>
      <c r="AZ6" s="3">
        <v>34</v>
      </c>
      <c r="BB6" s="3">
        <v>34</v>
      </c>
      <c r="BD6" s="3">
        <v>34</v>
      </c>
      <c r="BE6">
        <v>0.0</v>
      </c>
      <c r="BF6" s="3">
        <v>34</v>
      </c>
      <c r="BG6">
        <v>1</v>
      </c>
      <c r="BH6" s="3">
        <v>34</v>
      </c>
      <c r="BJ6" s="3">
        <v>34</v>
      </c>
      <c r="BL6" s="3">
        <v>24</v>
      </c>
      <c r="BN6" s="3">
        <v>24</v>
      </c>
      <c r="BP6" s="3">
        <v>24</v>
      </c>
      <c r="BR6" s="3">
        <v>24</v>
      </c>
      <c r="BT6" s="3">
        <v>24</v>
      </c>
      <c r="BV6" s="3">
        <v>24</v>
      </c>
      <c r="BX6" s="3">
        <v>24</v>
      </c>
      <c r="BZ6" s="3">
        <v>24</v>
      </c>
      <c r="CB6" s="3">
        <v>24</v>
      </c>
      <c r="CD6" s="3">
        <v>24</v>
      </c>
      <c r="CF6" s="3">
        <v>24</v>
      </c>
      <c r="CH6" s="3">
        <v>24</v>
      </c>
      <c r="CJ6" s="3">
        <v>24</v>
      </c>
      <c r="CL6" s="3">
        <v>24</v>
      </c>
      <c r="CN6" s="3">
        <v>24</v>
      </c>
      <c r="CP6" s="3">
        <v>24</v>
      </c>
      <c r="CR6" s="3">
        <v>24</v>
      </c>
      <c r="CT6" s="3">
        <v>24</v>
      </c>
      <c r="CV6" s="3">
        <v>24</v>
      </c>
      <c r="CX6" s="3">
        <v>24</v>
      </c>
      <c r="CZ6" s="3">
        <v>24</v>
      </c>
      <c r="DA6">
        <v>6</v>
      </c>
      <c r="DB6" s="3">
        <v>24</v>
      </c>
      <c r="DC6">
        <v>9</v>
      </c>
      <c r="DD6" s="3">
        <v>24</v>
      </c>
    </row>
    <row r="7" spans="1:108" customHeight="1" ht="12.75">
      <c r="B7" s="3">
        <v>35</v>
      </c>
      <c r="D7" s="3">
        <v>35</v>
      </c>
      <c r="F7" s="3">
        <v>35</v>
      </c>
      <c r="H7" s="3">
        <v>35</v>
      </c>
      <c r="J7" s="3">
        <v>35</v>
      </c>
      <c r="L7" s="3">
        <v>35</v>
      </c>
      <c r="N7" s="3">
        <v>35</v>
      </c>
      <c r="P7" s="3">
        <v>35</v>
      </c>
      <c r="R7" s="3">
        <v>35</v>
      </c>
      <c r="T7" s="3">
        <v>35</v>
      </c>
      <c r="V7" s="3">
        <v>35</v>
      </c>
      <c r="X7" s="3">
        <v>35</v>
      </c>
      <c r="Y7">
        <v>2</v>
      </c>
      <c r="Z7" s="3">
        <v>35</v>
      </c>
      <c r="AA7">
        <v>2</v>
      </c>
      <c r="AB7" s="3">
        <v>35</v>
      </c>
      <c r="AD7" s="3">
        <v>35</v>
      </c>
      <c r="AF7" s="3">
        <v>35</v>
      </c>
      <c r="AH7" s="3">
        <v>35</v>
      </c>
      <c r="AI7">
        <v>2</v>
      </c>
      <c r="AJ7" s="3">
        <v>35</v>
      </c>
      <c r="AL7" s="3">
        <v>35</v>
      </c>
      <c r="AN7" s="3">
        <v>35</v>
      </c>
      <c r="AP7" s="3">
        <v>35</v>
      </c>
      <c r="AR7" s="3">
        <v>35</v>
      </c>
      <c r="AT7" s="3">
        <v>35</v>
      </c>
      <c r="AV7" s="3">
        <v>35</v>
      </c>
      <c r="AX7" s="3">
        <v>35</v>
      </c>
      <c r="AZ7" s="3">
        <v>35</v>
      </c>
      <c r="BB7" s="3">
        <v>35</v>
      </c>
      <c r="BD7" s="3">
        <v>35</v>
      </c>
      <c r="BF7" s="3">
        <v>35</v>
      </c>
      <c r="BH7" s="3">
        <v>35</v>
      </c>
      <c r="BJ7" s="3">
        <v>35</v>
      </c>
      <c r="BL7" s="3">
        <v>25</v>
      </c>
      <c r="BN7" s="3">
        <v>25</v>
      </c>
      <c r="BP7" s="3">
        <v>25</v>
      </c>
      <c r="BR7" s="3">
        <v>25</v>
      </c>
      <c r="BS7">
        <v>4</v>
      </c>
      <c r="BT7" s="3">
        <v>25</v>
      </c>
      <c r="BV7" s="3">
        <v>25</v>
      </c>
      <c r="BX7" s="3">
        <v>25</v>
      </c>
      <c r="BZ7" s="3">
        <v>25</v>
      </c>
      <c r="CB7" s="3">
        <v>25</v>
      </c>
      <c r="CC7">
        <v>0.0</v>
      </c>
      <c r="CD7" s="3">
        <v>25</v>
      </c>
      <c r="CF7" s="3">
        <v>25</v>
      </c>
      <c r="CH7" s="3">
        <v>25</v>
      </c>
      <c r="CJ7" s="3">
        <v>25</v>
      </c>
      <c r="CL7" s="3">
        <v>25</v>
      </c>
      <c r="CN7" s="3">
        <v>25</v>
      </c>
      <c r="CP7" s="3">
        <v>25</v>
      </c>
      <c r="CR7" s="3">
        <v>25</v>
      </c>
      <c r="CT7" s="3">
        <v>25</v>
      </c>
      <c r="CV7" s="3">
        <v>25</v>
      </c>
      <c r="CX7" s="3">
        <v>25</v>
      </c>
      <c r="CY7">
        <v>2</v>
      </c>
      <c r="CZ7" s="3">
        <v>25</v>
      </c>
      <c r="DB7" s="3">
        <v>25</v>
      </c>
      <c r="DD7" s="3">
        <v>25</v>
      </c>
    </row>
    <row r="8" spans="1:108" customHeight="1" ht="12.75">
      <c r="B8" s="3">
        <v>36</v>
      </c>
      <c r="D8" s="3">
        <v>36</v>
      </c>
      <c r="F8" s="3">
        <v>36</v>
      </c>
      <c r="G8">
        <v>0.0</v>
      </c>
      <c r="H8" s="3">
        <v>36</v>
      </c>
      <c r="I8">
        <v>1</v>
      </c>
      <c r="J8" s="3">
        <v>36</v>
      </c>
      <c r="L8" s="3">
        <v>36</v>
      </c>
      <c r="M8">
        <v>4</v>
      </c>
      <c r="N8" s="3">
        <v>36</v>
      </c>
      <c r="P8" s="3">
        <v>36</v>
      </c>
      <c r="R8" s="3">
        <v>36</v>
      </c>
      <c r="T8" s="3">
        <v>36</v>
      </c>
      <c r="V8" s="3">
        <v>36</v>
      </c>
      <c r="W8">
        <v>0.0</v>
      </c>
      <c r="X8" s="3">
        <v>36</v>
      </c>
      <c r="Z8" s="3">
        <v>36</v>
      </c>
      <c r="AB8" s="3">
        <v>36</v>
      </c>
      <c r="AC8">
        <v>2</v>
      </c>
      <c r="AD8" s="3">
        <v>36</v>
      </c>
      <c r="AF8" s="3">
        <v>36</v>
      </c>
      <c r="AH8" s="3">
        <v>36</v>
      </c>
      <c r="AJ8" s="3">
        <v>36</v>
      </c>
      <c r="AK8">
        <v>0.0</v>
      </c>
      <c r="AL8" s="3">
        <v>36</v>
      </c>
      <c r="AM8">
        <v>0.0</v>
      </c>
      <c r="AN8" s="3">
        <v>36</v>
      </c>
      <c r="AP8" s="3">
        <v>36</v>
      </c>
      <c r="AQ8">
        <v>0.0</v>
      </c>
      <c r="AR8" s="3">
        <v>36</v>
      </c>
      <c r="AS8">
        <v>0.0</v>
      </c>
      <c r="AT8" s="3">
        <v>36</v>
      </c>
      <c r="AV8" s="3">
        <v>36</v>
      </c>
      <c r="AX8" s="3">
        <v>36</v>
      </c>
      <c r="AZ8" s="3">
        <v>36</v>
      </c>
      <c r="BB8" s="3">
        <v>36</v>
      </c>
      <c r="BD8" s="3">
        <v>36</v>
      </c>
      <c r="BF8" s="3">
        <v>36</v>
      </c>
      <c r="BH8" s="3">
        <v>36</v>
      </c>
      <c r="BJ8" s="3">
        <v>36</v>
      </c>
      <c r="BL8" s="3">
        <v>26</v>
      </c>
      <c r="BN8" s="3">
        <v>26</v>
      </c>
      <c r="BP8" s="3">
        <v>26</v>
      </c>
      <c r="BR8" s="3">
        <v>26</v>
      </c>
      <c r="BT8" s="3">
        <v>26</v>
      </c>
      <c r="BV8" s="3">
        <v>26</v>
      </c>
      <c r="BX8" s="3">
        <v>26</v>
      </c>
      <c r="BY8">
        <v>0.0</v>
      </c>
      <c r="BZ8" s="3">
        <v>26</v>
      </c>
      <c r="CB8" s="3">
        <v>26</v>
      </c>
      <c r="CC8">
        <v>1</v>
      </c>
      <c r="CD8" s="3">
        <v>26</v>
      </c>
      <c r="CF8" s="3">
        <v>26</v>
      </c>
      <c r="CH8" s="3">
        <v>26</v>
      </c>
      <c r="CJ8" s="3">
        <v>26</v>
      </c>
      <c r="CL8" s="3">
        <v>26</v>
      </c>
      <c r="CN8" s="3">
        <v>26</v>
      </c>
      <c r="CP8" s="3">
        <v>26</v>
      </c>
      <c r="CR8" s="3">
        <v>26</v>
      </c>
      <c r="CT8" s="3">
        <v>26</v>
      </c>
      <c r="CV8" s="3">
        <v>26</v>
      </c>
      <c r="CX8" s="3">
        <v>26</v>
      </c>
      <c r="CZ8" s="3">
        <v>26</v>
      </c>
      <c r="DA8">
        <v>7</v>
      </c>
      <c r="DB8" s="3">
        <v>26</v>
      </c>
      <c r="DC8">
        <v>10</v>
      </c>
      <c r="DD8" s="3">
        <v>26</v>
      </c>
    </row>
    <row r="9" spans="1:108" customHeight="1" ht="12.75">
      <c r="B9" s="3">
        <v>37</v>
      </c>
      <c r="D9" s="3">
        <v>37</v>
      </c>
      <c r="F9" s="3">
        <v>37</v>
      </c>
      <c r="H9" s="3">
        <v>37</v>
      </c>
      <c r="J9" s="3">
        <v>37</v>
      </c>
      <c r="L9" s="3">
        <v>37</v>
      </c>
      <c r="N9" s="3">
        <v>37</v>
      </c>
      <c r="O9">
        <v>2</v>
      </c>
      <c r="P9" s="3">
        <v>37</v>
      </c>
      <c r="R9" s="3">
        <v>37</v>
      </c>
      <c r="S9">
        <v>0.0</v>
      </c>
      <c r="T9" s="3">
        <v>37</v>
      </c>
      <c r="V9" s="3">
        <v>37</v>
      </c>
      <c r="X9" s="3">
        <v>37</v>
      </c>
      <c r="Z9" s="3">
        <v>37</v>
      </c>
      <c r="AB9" s="3">
        <v>37</v>
      </c>
      <c r="AD9" s="3">
        <v>37</v>
      </c>
      <c r="AE9">
        <v>3</v>
      </c>
      <c r="AF9" s="3">
        <v>37</v>
      </c>
      <c r="AH9" s="3">
        <v>37</v>
      </c>
      <c r="AJ9" s="3">
        <v>37</v>
      </c>
      <c r="AL9" s="3">
        <v>37</v>
      </c>
      <c r="AN9" s="3">
        <v>37</v>
      </c>
      <c r="AO9">
        <v>0.0</v>
      </c>
      <c r="AP9" s="3">
        <v>37</v>
      </c>
      <c r="AR9" s="3">
        <v>37</v>
      </c>
      <c r="AT9" s="3">
        <v>37</v>
      </c>
      <c r="AU9">
        <v>1</v>
      </c>
      <c r="AV9" s="3">
        <v>37</v>
      </c>
      <c r="AW9">
        <v>0.0</v>
      </c>
      <c r="AX9" s="3">
        <v>37</v>
      </c>
      <c r="AZ9" s="3">
        <v>37</v>
      </c>
      <c r="BB9" s="3">
        <v>37</v>
      </c>
      <c r="BC9">
        <v>0.0</v>
      </c>
      <c r="BD9" s="3">
        <v>37</v>
      </c>
      <c r="BE9">
        <v>1</v>
      </c>
      <c r="BF9" s="3">
        <v>37</v>
      </c>
      <c r="BG9">
        <v>2</v>
      </c>
      <c r="BH9" s="3">
        <v>37</v>
      </c>
      <c r="BJ9" s="3">
        <v>37</v>
      </c>
      <c r="BL9" s="3">
        <v>27</v>
      </c>
      <c r="BN9" s="3">
        <v>27</v>
      </c>
      <c r="BP9" s="3">
        <v>27</v>
      </c>
      <c r="BR9" s="3">
        <v>27</v>
      </c>
      <c r="BS9">
        <v>5</v>
      </c>
      <c r="BT9" s="3">
        <v>27</v>
      </c>
      <c r="BV9" s="3">
        <v>27</v>
      </c>
      <c r="BX9" s="3">
        <v>27</v>
      </c>
      <c r="BY9">
        <v>1</v>
      </c>
      <c r="BZ9" s="3">
        <v>27</v>
      </c>
      <c r="CB9" s="3">
        <v>27</v>
      </c>
      <c r="CC9">
        <v>2</v>
      </c>
      <c r="CD9" s="3">
        <v>27</v>
      </c>
      <c r="CF9" s="3">
        <v>27</v>
      </c>
      <c r="CH9" s="3">
        <v>27</v>
      </c>
      <c r="CJ9" s="3">
        <v>27</v>
      </c>
      <c r="CL9" s="3">
        <v>27</v>
      </c>
      <c r="CN9" s="3">
        <v>27</v>
      </c>
      <c r="CP9" s="3">
        <v>27</v>
      </c>
      <c r="CR9" s="3">
        <v>27</v>
      </c>
      <c r="CT9" s="3">
        <v>27</v>
      </c>
      <c r="CV9" s="3">
        <v>27</v>
      </c>
      <c r="CX9" s="3">
        <v>27</v>
      </c>
      <c r="CY9">
        <v>3</v>
      </c>
      <c r="CZ9" s="3">
        <v>27</v>
      </c>
      <c r="DA9">
        <v>8</v>
      </c>
      <c r="DB9" s="3">
        <v>27</v>
      </c>
      <c r="DD9" s="3">
        <v>27</v>
      </c>
    </row>
    <row r="10" spans="1:108" customHeight="1" ht="12.75">
      <c r="B10" s="3">
        <v>38</v>
      </c>
      <c r="C10">
        <v>0.0</v>
      </c>
      <c r="D10" s="3">
        <v>38</v>
      </c>
      <c r="F10" s="3">
        <v>38</v>
      </c>
      <c r="G10">
        <v>1</v>
      </c>
      <c r="H10" s="3">
        <v>38</v>
      </c>
      <c r="J10" s="3">
        <v>38</v>
      </c>
      <c r="K10">
        <v>0.0</v>
      </c>
      <c r="L10" s="3">
        <v>38</v>
      </c>
      <c r="M10">
        <v>5</v>
      </c>
      <c r="N10" s="3">
        <v>38</v>
      </c>
      <c r="P10" s="3">
        <v>38</v>
      </c>
      <c r="R10" s="3">
        <v>38</v>
      </c>
      <c r="T10" s="3">
        <v>38</v>
      </c>
      <c r="V10" s="3">
        <v>38</v>
      </c>
      <c r="W10">
        <v>1</v>
      </c>
      <c r="X10" s="3">
        <v>38</v>
      </c>
      <c r="Y10">
        <v>3</v>
      </c>
      <c r="Z10" s="3">
        <v>38</v>
      </c>
      <c r="AA10">
        <v>3</v>
      </c>
      <c r="AB10" s="3">
        <v>38</v>
      </c>
      <c r="AC10">
        <v>3</v>
      </c>
      <c r="AD10" s="3">
        <v>38</v>
      </c>
      <c r="AF10" s="3">
        <v>38</v>
      </c>
      <c r="AH10" s="3">
        <v>38</v>
      </c>
      <c r="AI10">
        <v>3</v>
      </c>
      <c r="AJ10" s="3">
        <v>38</v>
      </c>
      <c r="AL10" s="3">
        <v>38</v>
      </c>
      <c r="AM10">
        <v>1</v>
      </c>
      <c r="AN10" s="3">
        <v>38</v>
      </c>
      <c r="AP10" s="3">
        <v>38</v>
      </c>
      <c r="AR10" s="3">
        <v>38</v>
      </c>
      <c r="AT10" s="3">
        <v>38</v>
      </c>
      <c r="AV10" s="3">
        <v>38</v>
      </c>
      <c r="AX10" s="3">
        <v>38</v>
      </c>
      <c r="AZ10" s="3">
        <v>38</v>
      </c>
      <c r="BB10" s="3">
        <v>38</v>
      </c>
      <c r="BD10" s="3">
        <v>38</v>
      </c>
      <c r="BF10" s="3">
        <v>38</v>
      </c>
      <c r="BH10" s="3">
        <v>38</v>
      </c>
      <c r="BJ10" s="3">
        <v>38</v>
      </c>
      <c r="BL10" s="3">
        <v>28</v>
      </c>
      <c r="BN10" s="3">
        <v>28</v>
      </c>
      <c r="BP10" s="3">
        <v>28</v>
      </c>
      <c r="BR10" s="3">
        <v>28</v>
      </c>
      <c r="BT10" s="3">
        <v>28</v>
      </c>
      <c r="BV10" s="3">
        <v>28</v>
      </c>
      <c r="BX10" s="3">
        <v>28</v>
      </c>
      <c r="BY10">
        <v>2</v>
      </c>
      <c r="BZ10" s="3">
        <v>28</v>
      </c>
      <c r="CB10" s="3">
        <v>28</v>
      </c>
      <c r="CC10">
        <v>3</v>
      </c>
      <c r="CD10" s="3">
        <v>28</v>
      </c>
      <c r="CF10" s="3">
        <v>28</v>
      </c>
      <c r="CH10" s="3">
        <v>28</v>
      </c>
      <c r="CJ10" s="3">
        <v>28</v>
      </c>
      <c r="CL10" s="3">
        <v>28</v>
      </c>
      <c r="CN10" s="3">
        <v>28</v>
      </c>
      <c r="CP10" s="3">
        <v>28</v>
      </c>
      <c r="CR10" s="3">
        <v>28</v>
      </c>
      <c r="CT10" s="3">
        <v>28</v>
      </c>
      <c r="CV10" s="3">
        <v>28</v>
      </c>
      <c r="CX10" s="3">
        <v>28</v>
      </c>
      <c r="CZ10" s="3">
        <v>28</v>
      </c>
      <c r="DB10" s="3">
        <v>28</v>
      </c>
      <c r="DC10">
        <v>11</v>
      </c>
      <c r="DD10" s="3">
        <v>28</v>
      </c>
    </row>
    <row r="11" spans="1:108" customHeight="1" ht="12.75">
      <c r="B11" s="3">
        <v>39</v>
      </c>
      <c r="D11" s="3">
        <v>39</v>
      </c>
      <c r="F11" s="3">
        <v>39</v>
      </c>
      <c r="H11" s="3">
        <v>39</v>
      </c>
      <c r="I11">
        <v>2</v>
      </c>
      <c r="J11" s="3">
        <v>39</v>
      </c>
      <c r="L11" s="3">
        <v>39</v>
      </c>
      <c r="N11" s="3">
        <v>39</v>
      </c>
      <c r="P11" s="3">
        <v>39</v>
      </c>
      <c r="R11" s="3">
        <v>39</v>
      </c>
      <c r="T11" s="3">
        <v>39</v>
      </c>
      <c r="U11">
        <v>0.0</v>
      </c>
      <c r="V11" s="3">
        <v>39</v>
      </c>
      <c r="X11" s="3">
        <v>39</v>
      </c>
      <c r="Z11" s="3">
        <v>39</v>
      </c>
      <c r="AB11" s="3">
        <v>39</v>
      </c>
      <c r="AD11" s="3">
        <v>39</v>
      </c>
      <c r="AE11">
        <v>4</v>
      </c>
      <c r="AF11" s="3">
        <v>39</v>
      </c>
      <c r="AG11">
        <v>0.0</v>
      </c>
      <c r="AH11" s="3">
        <v>39</v>
      </c>
      <c r="AJ11" s="3">
        <v>39</v>
      </c>
      <c r="AL11" s="3">
        <v>39</v>
      </c>
      <c r="AN11" s="3">
        <v>39</v>
      </c>
      <c r="AP11" s="3">
        <v>39</v>
      </c>
      <c r="AQ11">
        <v>1</v>
      </c>
      <c r="AR11" s="3">
        <v>39</v>
      </c>
      <c r="AS11">
        <v>1</v>
      </c>
      <c r="AT11" s="3">
        <v>39</v>
      </c>
      <c r="AV11" s="3">
        <v>39</v>
      </c>
      <c r="AX11" s="3">
        <v>39</v>
      </c>
      <c r="AY11">
        <v>0.0</v>
      </c>
      <c r="AZ11" s="3">
        <v>39</v>
      </c>
      <c r="BA11">
        <v>0.0</v>
      </c>
      <c r="BB11" s="3">
        <v>39</v>
      </c>
      <c r="BD11" s="3">
        <v>39</v>
      </c>
      <c r="BE11">
        <v>2</v>
      </c>
      <c r="BF11" s="3">
        <v>39</v>
      </c>
      <c r="BG11">
        <v>3</v>
      </c>
      <c r="BH11" s="3">
        <v>39</v>
      </c>
      <c r="BJ11" s="3">
        <v>39</v>
      </c>
      <c r="BL11" s="3">
        <v>29</v>
      </c>
      <c r="BN11" s="3">
        <v>29</v>
      </c>
      <c r="BP11" s="3">
        <v>29</v>
      </c>
      <c r="BR11" s="3">
        <v>29</v>
      </c>
      <c r="BS11">
        <v>6</v>
      </c>
      <c r="BT11" s="3">
        <v>29</v>
      </c>
      <c r="BV11" s="3">
        <v>29</v>
      </c>
      <c r="BX11" s="3">
        <v>29</v>
      </c>
      <c r="BZ11" s="3">
        <v>29</v>
      </c>
      <c r="CB11" s="3">
        <v>29</v>
      </c>
      <c r="CC11">
        <v>4</v>
      </c>
      <c r="CD11" s="3">
        <v>29</v>
      </c>
      <c r="CE11">
        <v>0.0</v>
      </c>
      <c r="CF11" s="3">
        <v>29</v>
      </c>
      <c r="CH11" s="3">
        <v>29</v>
      </c>
      <c r="CJ11" s="3">
        <v>29</v>
      </c>
      <c r="CL11" s="3">
        <v>29</v>
      </c>
      <c r="CN11" s="3">
        <v>29</v>
      </c>
      <c r="CP11" s="3">
        <v>29</v>
      </c>
      <c r="CR11" s="3">
        <v>29</v>
      </c>
      <c r="CT11" s="3">
        <v>29</v>
      </c>
      <c r="CV11" s="3">
        <v>29</v>
      </c>
      <c r="CX11" s="3">
        <v>29</v>
      </c>
      <c r="CY11">
        <v>4</v>
      </c>
      <c r="CZ11" s="3">
        <v>29</v>
      </c>
      <c r="DA11">
        <v>9</v>
      </c>
      <c r="DB11" s="3">
        <v>29</v>
      </c>
      <c r="DD11" s="3">
        <v>29</v>
      </c>
    </row>
    <row r="12" spans="1:108" customHeight="1" ht="12.75">
      <c r="B12" s="3">
        <v>40</v>
      </c>
      <c r="D12" s="3">
        <v>40</v>
      </c>
      <c r="E12">
        <v>0.0</v>
      </c>
      <c r="F12" s="3">
        <v>40</v>
      </c>
      <c r="H12" s="3">
        <v>40</v>
      </c>
      <c r="J12" s="3">
        <v>40</v>
      </c>
      <c r="L12" s="3">
        <v>40</v>
      </c>
      <c r="N12" s="3">
        <v>40</v>
      </c>
      <c r="O12">
        <v>3</v>
      </c>
      <c r="P12" s="3">
        <v>40</v>
      </c>
      <c r="R12" s="3">
        <v>40</v>
      </c>
      <c r="S12">
        <v>1</v>
      </c>
      <c r="T12" s="3">
        <v>40</v>
      </c>
      <c r="V12" s="3">
        <v>40</v>
      </c>
      <c r="X12" s="3">
        <v>40</v>
      </c>
      <c r="Z12" s="3">
        <v>40</v>
      </c>
      <c r="AA12">
        <v>4</v>
      </c>
      <c r="AB12" s="3">
        <v>40</v>
      </c>
      <c r="AD12" s="3">
        <v>40</v>
      </c>
      <c r="AF12" s="3">
        <v>40</v>
      </c>
      <c r="AH12" s="3">
        <v>40</v>
      </c>
      <c r="AJ12" s="3">
        <v>40</v>
      </c>
      <c r="AK12">
        <v>1</v>
      </c>
      <c r="AL12" s="3">
        <v>40</v>
      </c>
      <c r="AN12" s="3">
        <v>40</v>
      </c>
      <c r="AO12">
        <v>1</v>
      </c>
      <c r="AP12" s="3">
        <v>40</v>
      </c>
      <c r="AR12" s="3">
        <v>40</v>
      </c>
      <c r="AT12" s="3">
        <v>40</v>
      </c>
      <c r="AU12">
        <v>2</v>
      </c>
      <c r="AV12" s="3">
        <v>40</v>
      </c>
      <c r="AX12" s="3">
        <v>40</v>
      </c>
      <c r="AZ12" s="3">
        <v>40</v>
      </c>
      <c r="BB12" s="3">
        <v>40</v>
      </c>
      <c r="BC12">
        <v>1</v>
      </c>
      <c r="BD12" s="3">
        <v>40</v>
      </c>
      <c r="BF12" s="3">
        <v>40</v>
      </c>
      <c r="BH12" s="3">
        <v>40</v>
      </c>
      <c r="BJ12" s="3">
        <v>40</v>
      </c>
      <c r="BL12" s="3">
        <v>30</v>
      </c>
      <c r="BN12" s="3">
        <v>30</v>
      </c>
      <c r="BP12" s="3">
        <v>30</v>
      </c>
      <c r="BR12" s="3">
        <v>30</v>
      </c>
      <c r="BT12" s="3">
        <v>30</v>
      </c>
      <c r="BV12" s="3">
        <v>30</v>
      </c>
      <c r="BX12" s="3">
        <v>30</v>
      </c>
      <c r="BY12">
        <v>3</v>
      </c>
      <c r="BZ12" s="3">
        <v>30</v>
      </c>
      <c r="CB12" s="3">
        <v>30</v>
      </c>
      <c r="CC12">
        <v>5</v>
      </c>
      <c r="CD12" s="3">
        <v>30</v>
      </c>
      <c r="CE12">
        <v>1</v>
      </c>
      <c r="CF12" s="3">
        <v>30</v>
      </c>
      <c r="CH12" s="3">
        <v>30</v>
      </c>
      <c r="CJ12" s="3">
        <v>30</v>
      </c>
      <c r="CL12" s="3">
        <v>30</v>
      </c>
      <c r="CN12" s="3">
        <v>30</v>
      </c>
      <c r="CP12" s="3">
        <v>30</v>
      </c>
      <c r="CR12" s="3">
        <v>30</v>
      </c>
      <c r="CT12" s="3">
        <v>30</v>
      </c>
      <c r="CV12" s="3">
        <v>30</v>
      </c>
      <c r="CX12" s="3">
        <v>30</v>
      </c>
      <c r="CZ12" s="3">
        <v>30</v>
      </c>
      <c r="DB12" s="3">
        <v>30</v>
      </c>
      <c r="DC12">
        <v>12</v>
      </c>
      <c r="DD12" s="3">
        <v>30</v>
      </c>
    </row>
    <row r="13" spans="1:108" customHeight="1" ht="12.75">
      <c r="B13" s="3">
        <v>41</v>
      </c>
      <c r="C13">
        <v>1</v>
      </c>
      <c r="D13" s="3">
        <v>41</v>
      </c>
      <c r="F13" s="3">
        <v>41</v>
      </c>
      <c r="G13">
        <v>2</v>
      </c>
      <c r="H13" s="3">
        <v>41</v>
      </c>
      <c r="J13" s="3">
        <v>41</v>
      </c>
      <c r="K13">
        <v>1</v>
      </c>
      <c r="L13" s="3">
        <v>41</v>
      </c>
      <c r="M13">
        <v>6</v>
      </c>
      <c r="N13" s="3">
        <v>41</v>
      </c>
      <c r="P13" s="3">
        <v>41</v>
      </c>
      <c r="Q13">
        <v>0.0</v>
      </c>
      <c r="R13" s="3">
        <v>41</v>
      </c>
      <c r="T13" s="3">
        <v>41</v>
      </c>
      <c r="V13" s="3">
        <v>41</v>
      </c>
      <c r="W13">
        <v>2</v>
      </c>
      <c r="X13" s="3">
        <v>41</v>
      </c>
      <c r="Z13" s="3">
        <v>41</v>
      </c>
      <c r="AB13" s="3">
        <v>41</v>
      </c>
      <c r="AC13">
        <v>4</v>
      </c>
      <c r="AD13" s="3">
        <v>41</v>
      </c>
      <c r="AF13" s="3">
        <v>41</v>
      </c>
      <c r="AH13" s="3">
        <v>41</v>
      </c>
      <c r="AI13">
        <v>4</v>
      </c>
      <c r="AJ13" s="3">
        <v>41</v>
      </c>
      <c r="AL13" s="3">
        <v>41</v>
      </c>
      <c r="AM13">
        <v>2</v>
      </c>
      <c r="AN13" s="3">
        <v>41</v>
      </c>
      <c r="AP13" s="3">
        <v>41</v>
      </c>
      <c r="AR13" s="3">
        <v>41</v>
      </c>
      <c r="AS13">
        <v>2</v>
      </c>
      <c r="AT13" s="3">
        <v>41</v>
      </c>
      <c r="AV13" s="3">
        <v>41</v>
      </c>
      <c r="AW13">
        <v>1</v>
      </c>
      <c r="AX13" s="3">
        <v>41</v>
      </c>
      <c r="AY13">
        <v>1</v>
      </c>
      <c r="AZ13" s="3">
        <v>41</v>
      </c>
      <c r="BB13" s="3">
        <v>41</v>
      </c>
      <c r="BD13" s="3">
        <v>41</v>
      </c>
      <c r="BF13" s="3">
        <v>41</v>
      </c>
      <c r="BH13" s="3">
        <v>41</v>
      </c>
      <c r="BJ13" s="3">
        <v>41</v>
      </c>
      <c r="BL13" s="3">
        <v>31</v>
      </c>
      <c r="BN13" s="3">
        <v>31</v>
      </c>
      <c r="BP13" s="3">
        <v>31</v>
      </c>
      <c r="BR13" s="3">
        <v>31</v>
      </c>
      <c r="BS13">
        <v>7</v>
      </c>
      <c r="BT13" s="3">
        <v>31</v>
      </c>
      <c r="BV13" s="3">
        <v>31</v>
      </c>
      <c r="BX13" s="3">
        <v>31</v>
      </c>
      <c r="BY13">
        <v>4</v>
      </c>
      <c r="BZ13" s="3">
        <v>31</v>
      </c>
      <c r="CB13" s="3">
        <v>31</v>
      </c>
      <c r="CD13" s="3">
        <v>31</v>
      </c>
      <c r="CE13">
        <v>2</v>
      </c>
      <c r="CF13" s="3">
        <v>31</v>
      </c>
      <c r="CH13" s="3">
        <v>31</v>
      </c>
      <c r="CJ13" s="3">
        <v>31</v>
      </c>
      <c r="CL13" s="3">
        <v>31</v>
      </c>
      <c r="CN13" s="3">
        <v>31</v>
      </c>
      <c r="CP13" s="3">
        <v>31</v>
      </c>
      <c r="CR13" s="3">
        <v>31</v>
      </c>
      <c r="CT13" s="3">
        <v>31</v>
      </c>
      <c r="CV13" s="3">
        <v>31</v>
      </c>
      <c r="CX13" s="3">
        <v>31</v>
      </c>
      <c r="CY13">
        <v>5</v>
      </c>
      <c r="CZ13" s="3">
        <v>31</v>
      </c>
      <c r="DA13">
        <v>10</v>
      </c>
      <c r="DB13" s="3">
        <v>31</v>
      </c>
      <c r="DC13">
        <v>13</v>
      </c>
      <c r="DD13" s="3">
        <v>31</v>
      </c>
    </row>
    <row r="14" spans="1:108" customHeight="1" ht="12.75">
      <c r="B14" s="3">
        <v>42</v>
      </c>
      <c r="D14" s="3">
        <v>42</v>
      </c>
      <c r="F14" s="3">
        <v>42</v>
      </c>
      <c r="H14" s="3">
        <v>42</v>
      </c>
      <c r="I14">
        <v>3</v>
      </c>
      <c r="J14" s="3">
        <v>42</v>
      </c>
      <c r="L14" s="3">
        <v>42</v>
      </c>
      <c r="N14" s="3">
        <v>42</v>
      </c>
      <c r="P14" s="3">
        <v>42</v>
      </c>
      <c r="R14" s="3">
        <v>42</v>
      </c>
      <c r="T14" s="3">
        <v>42</v>
      </c>
      <c r="U14">
        <v>1</v>
      </c>
      <c r="V14" s="3">
        <v>42</v>
      </c>
      <c r="X14" s="3">
        <v>42</v>
      </c>
      <c r="Y14">
        <v>4</v>
      </c>
      <c r="Z14" s="3">
        <v>42</v>
      </c>
      <c r="AA14">
        <v>5</v>
      </c>
      <c r="AB14" s="3">
        <v>42</v>
      </c>
      <c r="AD14" s="3">
        <v>42</v>
      </c>
      <c r="AE14">
        <v>5</v>
      </c>
      <c r="AF14" s="3">
        <v>42</v>
      </c>
      <c r="AG14">
        <v>1</v>
      </c>
      <c r="AH14" s="3">
        <v>42</v>
      </c>
      <c r="AJ14" s="3">
        <v>42</v>
      </c>
      <c r="AL14" s="3">
        <v>42</v>
      </c>
      <c r="AN14" s="3">
        <v>42</v>
      </c>
      <c r="AP14" s="3">
        <v>42</v>
      </c>
      <c r="AQ14">
        <v>2</v>
      </c>
      <c r="AR14" s="3">
        <v>42</v>
      </c>
      <c r="AT14" s="3">
        <v>42</v>
      </c>
      <c r="AV14" s="3">
        <v>42</v>
      </c>
      <c r="AX14" s="3">
        <v>42</v>
      </c>
      <c r="AZ14" s="3">
        <v>42</v>
      </c>
      <c r="BA14">
        <v>1</v>
      </c>
      <c r="BB14" s="3">
        <v>42</v>
      </c>
      <c r="BD14" s="3">
        <v>42</v>
      </c>
      <c r="BE14">
        <v>3</v>
      </c>
      <c r="BF14" s="3">
        <v>42</v>
      </c>
      <c r="BG14">
        <v>4</v>
      </c>
      <c r="BH14" s="3">
        <v>42</v>
      </c>
      <c r="BI14">
        <v>0.0</v>
      </c>
      <c r="BJ14" s="3">
        <v>42</v>
      </c>
      <c r="BL14" s="3">
        <v>32</v>
      </c>
      <c r="BN14" s="3">
        <v>32</v>
      </c>
      <c r="BP14" s="3">
        <v>32</v>
      </c>
      <c r="BR14" s="3">
        <v>32</v>
      </c>
      <c r="BT14" s="3">
        <v>32</v>
      </c>
      <c r="BV14" s="3">
        <v>32</v>
      </c>
      <c r="BX14" s="3">
        <v>32</v>
      </c>
      <c r="BY14">
        <v>5</v>
      </c>
      <c r="BZ14" s="3">
        <v>32</v>
      </c>
      <c r="CB14" s="3">
        <v>32</v>
      </c>
      <c r="CC14">
        <v>6</v>
      </c>
      <c r="CD14" s="3">
        <v>32</v>
      </c>
      <c r="CE14">
        <v>3</v>
      </c>
      <c r="CF14" s="3">
        <v>32</v>
      </c>
      <c r="CG14">
        <v>0.0</v>
      </c>
      <c r="CH14" s="3">
        <v>32</v>
      </c>
      <c r="CI14">
        <v>0.0</v>
      </c>
      <c r="CJ14" s="3">
        <v>32</v>
      </c>
      <c r="CL14" s="3">
        <v>32</v>
      </c>
      <c r="CN14" s="3">
        <v>32</v>
      </c>
      <c r="CP14" s="3">
        <v>32</v>
      </c>
      <c r="CQ14">
        <v>0.0</v>
      </c>
      <c r="CR14" s="3">
        <v>32</v>
      </c>
      <c r="CT14" s="3">
        <v>32</v>
      </c>
      <c r="CV14" s="3">
        <v>32</v>
      </c>
      <c r="CX14" s="3">
        <v>32</v>
      </c>
      <c r="CZ14" s="3">
        <v>32</v>
      </c>
      <c r="DB14" s="3">
        <v>32</v>
      </c>
      <c r="DD14" s="3">
        <v>32</v>
      </c>
    </row>
    <row r="15" spans="1:108" customHeight="1" ht="12.75">
      <c r="A15">
        <v>0.0</v>
      </c>
      <c r="B15" s="3">
        <v>43</v>
      </c>
      <c r="C15">
        <v>2</v>
      </c>
      <c r="D15" s="3">
        <v>43</v>
      </c>
      <c r="E15">
        <v>1</v>
      </c>
      <c r="F15" s="3">
        <v>43</v>
      </c>
      <c r="G15">
        <v>3</v>
      </c>
      <c r="H15" s="3">
        <v>43</v>
      </c>
      <c r="J15" s="3">
        <v>43</v>
      </c>
      <c r="L15" s="3">
        <v>43</v>
      </c>
      <c r="N15" s="3">
        <v>43</v>
      </c>
      <c r="O15">
        <v>4</v>
      </c>
      <c r="P15" s="3">
        <v>43</v>
      </c>
      <c r="Q15">
        <v>1</v>
      </c>
      <c r="R15" s="3">
        <v>43</v>
      </c>
      <c r="S15">
        <v>2</v>
      </c>
      <c r="T15" s="3">
        <v>43</v>
      </c>
      <c r="V15" s="3">
        <v>43</v>
      </c>
      <c r="W15">
        <v>3</v>
      </c>
      <c r="X15" s="3">
        <v>43</v>
      </c>
      <c r="Z15" s="3">
        <v>43</v>
      </c>
      <c r="AB15" s="3">
        <v>43</v>
      </c>
      <c r="AC15">
        <v>5</v>
      </c>
      <c r="AD15" s="3">
        <v>43</v>
      </c>
      <c r="AF15" s="3">
        <v>43</v>
      </c>
      <c r="AH15" s="3">
        <v>43</v>
      </c>
      <c r="AJ15" s="3">
        <v>43</v>
      </c>
      <c r="AK15">
        <v>2</v>
      </c>
      <c r="AL15" s="3">
        <v>43</v>
      </c>
      <c r="AM15">
        <v>3</v>
      </c>
      <c r="AN15" s="3">
        <v>43</v>
      </c>
      <c r="AO15">
        <v>2</v>
      </c>
      <c r="AP15" s="3">
        <v>43</v>
      </c>
      <c r="AR15" s="3">
        <v>43</v>
      </c>
      <c r="AT15" s="3">
        <v>43</v>
      </c>
      <c r="AU15">
        <v>3</v>
      </c>
      <c r="AV15" s="3">
        <v>43</v>
      </c>
      <c r="AX15" s="3">
        <v>43</v>
      </c>
      <c r="AY15">
        <v>2</v>
      </c>
      <c r="AZ15" s="3">
        <v>43</v>
      </c>
      <c r="BB15" s="3">
        <v>43</v>
      </c>
      <c r="BC15">
        <v>2</v>
      </c>
      <c r="BD15" s="3">
        <v>43</v>
      </c>
      <c r="BF15" s="3">
        <v>43</v>
      </c>
      <c r="BH15" s="3">
        <v>43</v>
      </c>
      <c r="BJ15" s="3">
        <v>43</v>
      </c>
      <c r="BL15" s="3">
        <v>33</v>
      </c>
      <c r="BN15" s="3">
        <v>33</v>
      </c>
      <c r="BP15" s="3">
        <v>33</v>
      </c>
      <c r="BR15" s="3">
        <v>33</v>
      </c>
      <c r="BT15" s="3">
        <v>33</v>
      </c>
      <c r="BV15" s="3">
        <v>33</v>
      </c>
      <c r="BX15" s="3">
        <v>33</v>
      </c>
      <c r="BY15">
        <v>6</v>
      </c>
      <c r="BZ15" s="3">
        <v>33</v>
      </c>
      <c r="CB15" s="3">
        <v>33</v>
      </c>
      <c r="CC15">
        <v>7</v>
      </c>
      <c r="CD15" s="3">
        <v>33</v>
      </c>
      <c r="CE15">
        <v>4</v>
      </c>
      <c r="CF15" s="3">
        <v>33</v>
      </c>
      <c r="CG15">
        <v>1</v>
      </c>
      <c r="CH15" s="3">
        <v>33</v>
      </c>
      <c r="CI15">
        <v>1</v>
      </c>
      <c r="CJ15" s="3">
        <v>33</v>
      </c>
      <c r="CL15" s="3">
        <v>33</v>
      </c>
      <c r="CN15" s="3">
        <v>33</v>
      </c>
      <c r="CP15" s="3">
        <v>33</v>
      </c>
      <c r="CR15" s="3">
        <v>33</v>
      </c>
      <c r="CT15" s="3">
        <v>33</v>
      </c>
      <c r="CV15" s="3">
        <v>33</v>
      </c>
      <c r="CX15" s="3">
        <v>33</v>
      </c>
      <c r="CY15">
        <v>6</v>
      </c>
      <c r="CZ15" s="3">
        <v>33</v>
      </c>
      <c r="DA15">
        <v>11</v>
      </c>
      <c r="DB15" s="3">
        <v>33</v>
      </c>
      <c r="DC15">
        <v>14</v>
      </c>
      <c r="DD15" s="3">
        <v>33</v>
      </c>
    </row>
    <row r="16" spans="1:108" customHeight="1" ht="12.75">
      <c r="B16" s="3">
        <v>44</v>
      </c>
      <c r="D16" s="3">
        <v>44</v>
      </c>
      <c r="F16" s="3">
        <v>44</v>
      </c>
      <c r="H16" s="3">
        <v>44</v>
      </c>
      <c r="I16">
        <v>4</v>
      </c>
      <c r="J16" s="3">
        <v>44</v>
      </c>
      <c r="K16">
        <v>2</v>
      </c>
      <c r="L16" s="3">
        <v>44</v>
      </c>
      <c r="M16">
        <v>7</v>
      </c>
      <c r="N16" s="3">
        <v>44</v>
      </c>
      <c r="P16" s="3">
        <v>44</v>
      </c>
      <c r="R16" s="3">
        <v>44</v>
      </c>
      <c r="T16" s="3">
        <v>44</v>
      </c>
      <c r="U16">
        <v>2</v>
      </c>
      <c r="V16" s="3">
        <v>44</v>
      </c>
      <c r="X16" s="3">
        <v>44</v>
      </c>
      <c r="Z16" s="3">
        <v>44</v>
      </c>
      <c r="AB16" s="3">
        <v>44</v>
      </c>
      <c r="AD16" s="3">
        <v>44</v>
      </c>
      <c r="AF16" s="3">
        <v>44</v>
      </c>
      <c r="AH16" s="3">
        <v>44</v>
      </c>
      <c r="AI16">
        <v>5</v>
      </c>
      <c r="AJ16" s="3">
        <v>44</v>
      </c>
      <c r="AL16" s="3">
        <v>44</v>
      </c>
      <c r="AN16" s="3">
        <v>44</v>
      </c>
      <c r="AP16" s="3">
        <v>44</v>
      </c>
      <c r="AR16" s="3">
        <v>44</v>
      </c>
      <c r="AS16">
        <v>3</v>
      </c>
      <c r="AT16" s="3">
        <v>44</v>
      </c>
      <c r="AV16" s="3">
        <v>44</v>
      </c>
      <c r="AX16" s="3">
        <v>44</v>
      </c>
      <c r="AZ16" s="3">
        <v>44</v>
      </c>
      <c r="BB16" s="3">
        <v>44</v>
      </c>
      <c r="BD16" s="3">
        <v>44</v>
      </c>
      <c r="BF16" s="3">
        <v>44</v>
      </c>
      <c r="BH16" s="3">
        <v>44</v>
      </c>
      <c r="BJ16" s="3">
        <v>44</v>
      </c>
      <c r="BL16" s="3">
        <v>34</v>
      </c>
      <c r="BM16">
        <v>0.0</v>
      </c>
      <c r="BN16" s="3">
        <v>34</v>
      </c>
      <c r="BP16" s="3">
        <v>34</v>
      </c>
      <c r="BR16" s="3">
        <v>34</v>
      </c>
      <c r="BS16">
        <v>8</v>
      </c>
      <c r="BT16" s="3">
        <v>34</v>
      </c>
      <c r="BV16" s="3">
        <v>34</v>
      </c>
      <c r="BX16" s="3">
        <v>34</v>
      </c>
      <c r="BY16">
        <v>7</v>
      </c>
      <c r="BZ16" s="3">
        <v>34</v>
      </c>
      <c r="CB16" s="3">
        <v>34</v>
      </c>
      <c r="CC16">
        <v>8</v>
      </c>
      <c r="CD16" s="3">
        <v>34</v>
      </c>
      <c r="CF16" s="3">
        <v>34</v>
      </c>
      <c r="CH16" s="3">
        <v>34</v>
      </c>
      <c r="CI16">
        <v>2</v>
      </c>
      <c r="CJ16" s="3">
        <v>34</v>
      </c>
      <c r="CL16" s="3">
        <v>34</v>
      </c>
      <c r="CN16" s="3">
        <v>34</v>
      </c>
      <c r="CP16" s="3">
        <v>34</v>
      </c>
      <c r="CQ16">
        <v>1</v>
      </c>
      <c r="CR16" s="3">
        <v>34</v>
      </c>
      <c r="CT16" s="3">
        <v>34</v>
      </c>
      <c r="CV16" s="3">
        <v>34</v>
      </c>
      <c r="CX16" s="3">
        <v>34</v>
      </c>
      <c r="CZ16" s="3">
        <v>34</v>
      </c>
      <c r="DB16" s="3">
        <v>34</v>
      </c>
      <c r="DD16" s="3">
        <v>34</v>
      </c>
    </row>
    <row r="17" spans="1:108" customHeight="1" ht="12.75">
      <c r="B17" s="3">
        <v>45</v>
      </c>
      <c r="D17" s="3">
        <v>45</v>
      </c>
      <c r="E17">
        <v>2</v>
      </c>
      <c r="F17" s="3">
        <v>45</v>
      </c>
      <c r="G17">
        <v>4</v>
      </c>
      <c r="H17" s="3">
        <v>45</v>
      </c>
      <c r="J17" s="3">
        <v>45</v>
      </c>
      <c r="L17" s="3">
        <v>45</v>
      </c>
      <c r="N17" s="3">
        <v>45</v>
      </c>
      <c r="O17">
        <v>5</v>
      </c>
      <c r="P17" s="3">
        <v>45</v>
      </c>
      <c r="Q17">
        <v>2</v>
      </c>
      <c r="R17" s="3">
        <v>45</v>
      </c>
      <c r="T17" s="3">
        <v>45</v>
      </c>
      <c r="V17" s="3">
        <v>45</v>
      </c>
      <c r="W17">
        <v>4</v>
      </c>
      <c r="X17" s="3">
        <v>45</v>
      </c>
      <c r="Y17">
        <v>5</v>
      </c>
      <c r="Z17" s="3">
        <v>45</v>
      </c>
      <c r="AA17">
        <v>6</v>
      </c>
      <c r="AB17" s="3">
        <v>45</v>
      </c>
      <c r="AD17" s="3">
        <v>45</v>
      </c>
      <c r="AE17">
        <v>6</v>
      </c>
      <c r="AF17" s="3">
        <v>45</v>
      </c>
      <c r="AG17">
        <v>2</v>
      </c>
      <c r="AH17" s="3">
        <v>45</v>
      </c>
      <c r="AJ17" s="3">
        <v>45</v>
      </c>
      <c r="AL17" s="3">
        <v>45</v>
      </c>
      <c r="AN17" s="3">
        <v>45</v>
      </c>
      <c r="AP17" s="3">
        <v>45</v>
      </c>
      <c r="AQ17">
        <v>3</v>
      </c>
      <c r="AR17" s="3">
        <v>45</v>
      </c>
      <c r="AT17" s="3">
        <v>45</v>
      </c>
      <c r="AV17" s="3">
        <v>45</v>
      </c>
      <c r="AW17">
        <v>2</v>
      </c>
      <c r="AX17" s="3">
        <v>45</v>
      </c>
      <c r="AY17">
        <v>3</v>
      </c>
      <c r="AZ17" s="3">
        <v>45</v>
      </c>
      <c r="BA17">
        <v>2</v>
      </c>
      <c r="BB17" s="3">
        <v>45</v>
      </c>
      <c r="BC17">
        <v>3</v>
      </c>
      <c r="BD17" s="3">
        <v>45</v>
      </c>
      <c r="BE17">
        <v>4</v>
      </c>
      <c r="BF17" s="3">
        <v>45</v>
      </c>
      <c r="BG17">
        <v>5</v>
      </c>
      <c r="BH17" s="3">
        <v>45</v>
      </c>
      <c r="BJ17" s="3">
        <v>45</v>
      </c>
      <c r="BL17" s="3">
        <v>35</v>
      </c>
      <c r="BN17" s="3">
        <v>35</v>
      </c>
      <c r="BP17" s="3">
        <v>35</v>
      </c>
      <c r="BR17" s="3">
        <v>35</v>
      </c>
      <c r="BT17" s="3">
        <v>35</v>
      </c>
      <c r="BV17" s="3">
        <v>35</v>
      </c>
      <c r="BW17">
        <v>1</v>
      </c>
      <c r="BX17" s="3">
        <v>35</v>
      </c>
      <c r="BZ17" s="3">
        <v>35</v>
      </c>
      <c r="CA17">
        <v>0.0</v>
      </c>
      <c r="CB17" s="3">
        <v>35</v>
      </c>
      <c r="CC17">
        <v>9</v>
      </c>
      <c r="CD17" s="3">
        <v>35</v>
      </c>
      <c r="CE17">
        <v>5</v>
      </c>
      <c r="CF17" s="3">
        <v>35</v>
      </c>
      <c r="CG17">
        <v>2</v>
      </c>
      <c r="CH17" s="3">
        <v>35</v>
      </c>
      <c r="CI17">
        <v>3</v>
      </c>
      <c r="CJ17" s="3">
        <v>35</v>
      </c>
      <c r="CL17" s="3">
        <v>35</v>
      </c>
      <c r="CN17" s="3">
        <v>35</v>
      </c>
      <c r="CP17" s="3">
        <v>35</v>
      </c>
      <c r="CQ17">
        <v>2</v>
      </c>
      <c r="CR17" s="3">
        <v>35</v>
      </c>
      <c r="CT17" s="3">
        <v>35</v>
      </c>
      <c r="CV17" s="3">
        <v>35</v>
      </c>
      <c r="CX17" s="3">
        <v>35</v>
      </c>
      <c r="CY17">
        <v>7</v>
      </c>
      <c r="CZ17" s="3">
        <v>35</v>
      </c>
      <c r="DA17">
        <v>12</v>
      </c>
      <c r="DB17" s="3">
        <v>35</v>
      </c>
      <c r="DC17">
        <v>15</v>
      </c>
      <c r="DD17" s="3">
        <v>35</v>
      </c>
    </row>
    <row r="18" spans="1:108" customHeight="1" ht="12.75">
      <c r="A18">
        <v>1</v>
      </c>
      <c r="B18" s="3">
        <v>46</v>
      </c>
      <c r="C18">
        <v>3</v>
      </c>
      <c r="D18" s="3">
        <v>46</v>
      </c>
      <c r="F18" s="3">
        <v>46</v>
      </c>
      <c r="H18" s="3">
        <v>46</v>
      </c>
      <c r="J18" s="3">
        <v>46</v>
      </c>
      <c r="L18" s="3">
        <v>46</v>
      </c>
      <c r="M18">
        <v>8</v>
      </c>
      <c r="N18" s="3">
        <v>46</v>
      </c>
      <c r="P18" s="3">
        <v>46</v>
      </c>
      <c r="R18" s="3">
        <v>46</v>
      </c>
      <c r="S18">
        <v>3</v>
      </c>
      <c r="T18" s="3">
        <v>46</v>
      </c>
      <c r="V18" s="3">
        <v>46</v>
      </c>
      <c r="X18" s="3">
        <v>46</v>
      </c>
      <c r="Z18" s="3">
        <v>46</v>
      </c>
      <c r="AB18" s="3">
        <v>46</v>
      </c>
      <c r="AC18">
        <v>6</v>
      </c>
      <c r="AD18" s="3">
        <v>46</v>
      </c>
      <c r="AF18" s="3">
        <v>46</v>
      </c>
      <c r="AH18" s="3">
        <v>46</v>
      </c>
      <c r="AJ18" s="3">
        <v>46</v>
      </c>
      <c r="AK18">
        <v>3</v>
      </c>
      <c r="AL18" s="3">
        <v>46</v>
      </c>
      <c r="AM18">
        <v>4</v>
      </c>
      <c r="AN18" s="3">
        <v>46</v>
      </c>
      <c r="AO18">
        <v>3</v>
      </c>
      <c r="AP18" s="3">
        <v>46</v>
      </c>
      <c r="AR18" s="3">
        <v>46</v>
      </c>
      <c r="AT18" s="3">
        <v>46</v>
      </c>
      <c r="AU18">
        <v>4</v>
      </c>
      <c r="AV18" s="3">
        <v>46</v>
      </c>
      <c r="AX18" s="3">
        <v>46</v>
      </c>
      <c r="AZ18" s="3">
        <v>46</v>
      </c>
      <c r="BB18" s="3">
        <v>46</v>
      </c>
      <c r="BD18" s="3">
        <v>46</v>
      </c>
      <c r="BF18" s="3">
        <v>46</v>
      </c>
      <c r="BH18" s="3">
        <v>46</v>
      </c>
      <c r="BI18">
        <v>1</v>
      </c>
      <c r="BJ18" s="3">
        <v>46</v>
      </c>
      <c r="BL18" s="3">
        <v>36</v>
      </c>
      <c r="BN18" s="3">
        <v>36</v>
      </c>
      <c r="BP18" s="3">
        <v>36</v>
      </c>
      <c r="BR18" s="3">
        <v>36</v>
      </c>
      <c r="BS18">
        <v>9</v>
      </c>
      <c r="BT18" s="3">
        <v>36</v>
      </c>
      <c r="BV18" s="3">
        <v>36</v>
      </c>
      <c r="BW18">
        <v>2</v>
      </c>
      <c r="BX18" s="3">
        <v>36</v>
      </c>
      <c r="BY18">
        <v>8</v>
      </c>
      <c r="BZ18" s="3">
        <v>36</v>
      </c>
      <c r="CA18">
        <v>1</v>
      </c>
      <c r="CB18" s="3">
        <v>36</v>
      </c>
      <c r="CC18">
        <v>10</v>
      </c>
      <c r="CD18" s="3">
        <v>36</v>
      </c>
      <c r="CE18">
        <v>6</v>
      </c>
      <c r="CF18" s="3">
        <v>36</v>
      </c>
      <c r="CG18">
        <v>3</v>
      </c>
      <c r="CH18" s="3">
        <v>36</v>
      </c>
      <c r="CI18">
        <v>4</v>
      </c>
      <c r="CJ18" s="3">
        <v>36</v>
      </c>
      <c r="CK18">
        <v>0.0</v>
      </c>
      <c r="CL18" s="3">
        <v>36</v>
      </c>
      <c r="CN18" s="3">
        <v>36</v>
      </c>
      <c r="CP18" s="3">
        <v>36</v>
      </c>
      <c r="CQ18">
        <v>3</v>
      </c>
      <c r="CR18" s="3">
        <v>36</v>
      </c>
      <c r="CT18" s="3">
        <v>36</v>
      </c>
      <c r="CV18" s="3">
        <v>36</v>
      </c>
      <c r="CX18" s="3">
        <v>36</v>
      </c>
      <c r="CZ18" s="3">
        <v>36</v>
      </c>
      <c r="DA18">
        <v>13</v>
      </c>
      <c r="DB18" s="3">
        <v>36</v>
      </c>
      <c r="DD18" s="3">
        <v>36</v>
      </c>
    </row>
    <row r="19" spans="1:108" customHeight="1" ht="12.75">
      <c r="B19" s="3">
        <v>47</v>
      </c>
      <c r="D19" s="3">
        <v>47</v>
      </c>
      <c r="E19">
        <v>3</v>
      </c>
      <c r="F19" s="3">
        <v>47</v>
      </c>
      <c r="H19" s="3">
        <v>47</v>
      </c>
      <c r="I19">
        <v>5</v>
      </c>
      <c r="J19" s="3">
        <v>47</v>
      </c>
      <c r="K19">
        <v>3</v>
      </c>
      <c r="L19" s="3">
        <v>47</v>
      </c>
      <c r="N19" s="3">
        <v>47</v>
      </c>
      <c r="P19" s="3">
        <v>47</v>
      </c>
      <c r="R19" s="3">
        <v>47</v>
      </c>
      <c r="T19" s="3">
        <v>47</v>
      </c>
      <c r="U19">
        <v>3</v>
      </c>
      <c r="V19" s="3">
        <v>47</v>
      </c>
      <c r="X19" s="3">
        <v>47</v>
      </c>
      <c r="Z19" s="3">
        <v>47</v>
      </c>
      <c r="AA19">
        <v>7</v>
      </c>
      <c r="AB19" s="3">
        <v>47</v>
      </c>
      <c r="AD19" s="3">
        <v>47</v>
      </c>
      <c r="AF19" s="3">
        <v>47</v>
      </c>
      <c r="AH19" s="3">
        <v>47</v>
      </c>
      <c r="AI19">
        <v>6</v>
      </c>
      <c r="AJ19" s="3">
        <v>47</v>
      </c>
      <c r="AL19" s="3">
        <v>47</v>
      </c>
      <c r="AN19" s="3">
        <v>47</v>
      </c>
      <c r="AP19" s="3">
        <v>47</v>
      </c>
      <c r="AR19" s="3">
        <v>47</v>
      </c>
      <c r="AS19">
        <v>4</v>
      </c>
      <c r="AT19" s="3">
        <v>47</v>
      </c>
      <c r="AV19" s="3">
        <v>47</v>
      </c>
      <c r="AX19" s="3">
        <v>47</v>
      </c>
      <c r="AZ19" s="3">
        <v>47</v>
      </c>
      <c r="BB19" s="3">
        <v>47</v>
      </c>
      <c r="BD19" s="3">
        <v>47</v>
      </c>
      <c r="BF19" s="3">
        <v>47</v>
      </c>
      <c r="BH19" s="3">
        <v>47</v>
      </c>
      <c r="BJ19" s="3">
        <v>47</v>
      </c>
      <c r="BL19" s="3">
        <v>37</v>
      </c>
      <c r="BM19">
        <v>1</v>
      </c>
      <c r="BN19" s="3">
        <v>37</v>
      </c>
      <c r="BP19" s="3">
        <v>37</v>
      </c>
      <c r="BR19" s="3">
        <v>37</v>
      </c>
      <c r="BT19" s="3">
        <v>37</v>
      </c>
      <c r="BV19" s="3">
        <v>37</v>
      </c>
      <c r="BW19">
        <v>3</v>
      </c>
      <c r="BX19" s="3">
        <v>37</v>
      </c>
      <c r="BY19">
        <v>9</v>
      </c>
      <c r="BZ19" s="3">
        <v>37</v>
      </c>
      <c r="CA19">
        <v>2</v>
      </c>
      <c r="CB19" s="3">
        <v>37</v>
      </c>
      <c r="CC19">
        <v>11</v>
      </c>
      <c r="CD19" s="3">
        <v>37</v>
      </c>
      <c r="CE19">
        <v>7</v>
      </c>
      <c r="CF19" s="3">
        <v>37</v>
      </c>
      <c r="CG19">
        <v>4</v>
      </c>
      <c r="CH19" s="3">
        <v>37</v>
      </c>
      <c r="CI19">
        <v>5</v>
      </c>
      <c r="CJ19" s="3">
        <v>37</v>
      </c>
      <c r="CK19">
        <v>1</v>
      </c>
      <c r="CL19" s="3">
        <v>37</v>
      </c>
      <c r="CN19" s="3">
        <v>37</v>
      </c>
      <c r="CP19" s="3">
        <v>37</v>
      </c>
      <c r="CQ19">
        <v>4</v>
      </c>
      <c r="CR19" s="3">
        <v>37</v>
      </c>
      <c r="CT19" s="3">
        <v>37</v>
      </c>
      <c r="CU19">
        <v>0.0</v>
      </c>
      <c r="CV19" s="3">
        <v>37</v>
      </c>
      <c r="CW19">
        <v>0.0</v>
      </c>
      <c r="CX19" s="3">
        <v>37</v>
      </c>
      <c r="CZ19" s="3">
        <v>37</v>
      </c>
      <c r="DB19" s="3">
        <v>37</v>
      </c>
      <c r="DC19">
        <v>16</v>
      </c>
      <c r="DD19" s="3">
        <v>37</v>
      </c>
    </row>
    <row r="20" spans="1:108" customHeight="1" ht="12.75">
      <c r="B20" s="3">
        <v>48</v>
      </c>
      <c r="D20" s="3">
        <v>48</v>
      </c>
      <c r="F20" s="3">
        <v>48</v>
      </c>
      <c r="G20">
        <v>5</v>
      </c>
      <c r="H20" s="3">
        <v>48</v>
      </c>
      <c r="J20" s="3">
        <v>48</v>
      </c>
      <c r="L20" s="3">
        <v>48</v>
      </c>
      <c r="N20" s="3">
        <v>48</v>
      </c>
      <c r="O20">
        <v>6</v>
      </c>
      <c r="P20" s="3">
        <v>48</v>
      </c>
      <c r="Q20">
        <v>3</v>
      </c>
      <c r="R20" s="3">
        <v>48</v>
      </c>
      <c r="T20" s="3">
        <v>48</v>
      </c>
      <c r="V20" s="3">
        <v>48</v>
      </c>
      <c r="W20">
        <v>5</v>
      </c>
      <c r="X20" s="3">
        <v>48</v>
      </c>
      <c r="Y20">
        <v>6</v>
      </c>
      <c r="Z20" s="3">
        <v>48</v>
      </c>
      <c r="AB20" s="3">
        <v>48</v>
      </c>
      <c r="AC20">
        <v>7</v>
      </c>
      <c r="AD20" s="3">
        <v>48</v>
      </c>
      <c r="AE20">
        <v>7</v>
      </c>
      <c r="AF20" s="3">
        <v>48</v>
      </c>
      <c r="AG20">
        <v>3</v>
      </c>
      <c r="AH20" s="3">
        <v>48</v>
      </c>
      <c r="AJ20" s="3">
        <v>48</v>
      </c>
      <c r="AL20" s="3">
        <v>48</v>
      </c>
      <c r="AN20" s="3">
        <v>48</v>
      </c>
      <c r="AP20" s="3">
        <v>48</v>
      </c>
      <c r="AQ20">
        <v>4</v>
      </c>
      <c r="AR20" s="3">
        <v>48</v>
      </c>
      <c r="AT20" s="3">
        <v>48</v>
      </c>
      <c r="AV20" s="3">
        <v>48</v>
      </c>
      <c r="AX20" s="3">
        <v>48</v>
      </c>
      <c r="AY20">
        <v>4</v>
      </c>
      <c r="AZ20" s="3">
        <v>48</v>
      </c>
      <c r="BB20" s="3">
        <v>48</v>
      </c>
      <c r="BC20">
        <v>4</v>
      </c>
      <c r="BD20" s="3">
        <v>48</v>
      </c>
      <c r="BE20">
        <v>5</v>
      </c>
      <c r="BF20" s="3">
        <v>48</v>
      </c>
      <c r="BG20">
        <v>6</v>
      </c>
      <c r="BH20" s="3">
        <v>48</v>
      </c>
      <c r="BJ20" s="3">
        <v>48</v>
      </c>
      <c r="BL20" s="3">
        <v>38</v>
      </c>
      <c r="BN20" s="3">
        <v>38</v>
      </c>
      <c r="BP20" s="3">
        <v>38</v>
      </c>
      <c r="BR20" s="3">
        <v>38</v>
      </c>
      <c r="BS20">
        <v>10</v>
      </c>
      <c r="BT20" s="3">
        <v>38</v>
      </c>
      <c r="BV20" s="3">
        <v>38</v>
      </c>
      <c r="BW20">
        <v>4</v>
      </c>
      <c r="BX20" s="3">
        <v>38</v>
      </c>
      <c r="BY20">
        <v>10</v>
      </c>
      <c r="BZ20" s="3">
        <v>38</v>
      </c>
      <c r="CA20">
        <v>3</v>
      </c>
      <c r="CB20" s="3">
        <v>38</v>
      </c>
      <c r="CC20">
        <v>12</v>
      </c>
      <c r="CD20" s="3">
        <v>38</v>
      </c>
      <c r="CE20">
        <v>8</v>
      </c>
      <c r="CF20" s="3">
        <v>38</v>
      </c>
      <c r="CG20">
        <v>5</v>
      </c>
      <c r="CH20" s="3">
        <v>38</v>
      </c>
      <c r="CI20">
        <v>6</v>
      </c>
      <c r="CJ20" s="3">
        <v>38</v>
      </c>
      <c r="CK20">
        <v>2</v>
      </c>
      <c r="CL20" s="3">
        <v>38</v>
      </c>
      <c r="CN20" s="3">
        <v>38</v>
      </c>
      <c r="CP20" s="3">
        <v>38</v>
      </c>
      <c r="CQ20">
        <v>5</v>
      </c>
      <c r="CR20" s="3">
        <v>38</v>
      </c>
      <c r="CT20" s="3">
        <v>38</v>
      </c>
      <c r="CV20" s="3">
        <v>38</v>
      </c>
      <c r="CX20" s="3">
        <v>38</v>
      </c>
      <c r="CY20">
        <v>8</v>
      </c>
      <c r="CZ20" s="3">
        <v>38</v>
      </c>
      <c r="DA20">
        <v>14</v>
      </c>
      <c r="DB20" s="3">
        <v>38</v>
      </c>
      <c r="DC20">
        <v>17</v>
      </c>
      <c r="DD20" s="3">
        <v>38</v>
      </c>
    </row>
    <row r="21" spans="1:108" customHeight="1" ht="12.75">
      <c r="A21">
        <v>2</v>
      </c>
      <c r="B21" s="3">
        <v>49</v>
      </c>
      <c r="C21">
        <v>4</v>
      </c>
      <c r="D21" s="3">
        <v>49</v>
      </c>
      <c r="F21" s="3">
        <v>49</v>
      </c>
      <c r="H21" s="3">
        <v>49</v>
      </c>
      <c r="I21">
        <v>6</v>
      </c>
      <c r="J21" s="3">
        <v>49</v>
      </c>
      <c r="L21" s="3">
        <v>49</v>
      </c>
      <c r="M21">
        <v>9</v>
      </c>
      <c r="N21" s="3">
        <v>49</v>
      </c>
      <c r="P21" s="3">
        <v>49</v>
      </c>
      <c r="R21" s="3">
        <v>49</v>
      </c>
      <c r="S21">
        <v>4</v>
      </c>
      <c r="T21" s="3">
        <v>49</v>
      </c>
      <c r="V21" s="3">
        <v>49</v>
      </c>
      <c r="X21" s="3">
        <v>49</v>
      </c>
      <c r="Z21" s="3">
        <v>49</v>
      </c>
      <c r="AA21">
        <v>8</v>
      </c>
      <c r="AB21" s="3">
        <v>49</v>
      </c>
      <c r="AD21" s="3">
        <v>49</v>
      </c>
      <c r="AF21" s="3">
        <v>49</v>
      </c>
      <c r="AH21" s="3">
        <v>49</v>
      </c>
      <c r="AI21">
        <v>7</v>
      </c>
      <c r="AJ21" s="3">
        <v>49</v>
      </c>
      <c r="AL21" s="3">
        <v>49</v>
      </c>
      <c r="AM21">
        <v>5</v>
      </c>
      <c r="AN21" s="3">
        <v>49</v>
      </c>
      <c r="AO21">
        <v>4</v>
      </c>
      <c r="AP21" s="3">
        <v>49</v>
      </c>
      <c r="AR21" s="3">
        <v>49</v>
      </c>
      <c r="AT21" s="3">
        <v>49</v>
      </c>
      <c r="AV21" s="3">
        <v>49</v>
      </c>
      <c r="AW21">
        <v>3</v>
      </c>
      <c r="AX21" s="3">
        <v>49</v>
      </c>
      <c r="AZ21" s="3">
        <v>49</v>
      </c>
      <c r="BA21">
        <v>3</v>
      </c>
      <c r="BB21" s="3">
        <v>49</v>
      </c>
      <c r="BD21" s="3">
        <v>49</v>
      </c>
      <c r="BF21" s="3">
        <v>49</v>
      </c>
      <c r="BH21" s="3">
        <v>49</v>
      </c>
      <c r="BI21">
        <v>2</v>
      </c>
      <c r="BJ21" s="3">
        <v>49</v>
      </c>
      <c r="BL21" s="3">
        <v>39</v>
      </c>
      <c r="BN21" s="3">
        <v>39</v>
      </c>
      <c r="BP21" s="3">
        <v>39</v>
      </c>
      <c r="BR21" s="3">
        <v>39</v>
      </c>
      <c r="BT21" s="3">
        <v>39</v>
      </c>
      <c r="BU21">
        <v>0.0</v>
      </c>
      <c r="BV21" s="3">
        <v>39</v>
      </c>
      <c r="BW21">
        <v>5</v>
      </c>
      <c r="BX21" s="3">
        <v>39</v>
      </c>
      <c r="BY21">
        <v>11</v>
      </c>
      <c r="BZ21" s="3">
        <v>39</v>
      </c>
      <c r="CA21">
        <v>4</v>
      </c>
      <c r="CB21" s="3">
        <v>39</v>
      </c>
      <c r="CC21">
        <v>13</v>
      </c>
      <c r="CD21" s="3">
        <v>39</v>
      </c>
      <c r="CE21">
        <v>9</v>
      </c>
      <c r="CF21" s="3">
        <v>39</v>
      </c>
      <c r="CH21" s="3">
        <v>39</v>
      </c>
      <c r="CI21">
        <v>7</v>
      </c>
      <c r="CJ21" s="3">
        <v>39</v>
      </c>
      <c r="CK21">
        <v>3</v>
      </c>
      <c r="CL21" s="3">
        <v>39</v>
      </c>
      <c r="CN21" s="3">
        <v>39</v>
      </c>
      <c r="CP21" s="3">
        <v>39</v>
      </c>
      <c r="CR21" s="3">
        <v>39</v>
      </c>
      <c r="CT21" s="3">
        <v>39</v>
      </c>
      <c r="CU21">
        <v>1</v>
      </c>
      <c r="CV21" s="3">
        <v>39</v>
      </c>
      <c r="CW21">
        <v>1</v>
      </c>
      <c r="CX21" s="3">
        <v>39</v>
      </c>
      <c r="CZ21" s="3">
        <v>39</v>
      </c>
      <c r="DB21" s="3">
        <v>39</v>
      </c>
      <c r="DD21" s="3">
        <v>39</v>
      </c>
    </row>
    <row r="22" spans="1:108" customHeight="1" ht="12.75">
      <c r="B22" s="3">
        <v>50</v>
      </c>
      <c r="D22" s="3">
        <v>50</v>
      </c>
      <c r="E22">
        <v>4</v>
      </c>
      <c r="F22" s="3">
        <v>50</v>
      </c>
      <c r="G22">
        <v>6</v>
      </c>
      <c r="H22" s="3">
        <v>50</v>
      </c>
      <c r="J22" s="3">
        <v>50</v>
      </c>
      <c r="K22">
        <v>4</v>
      </c>
      <c r="L22" s="3">
        <v>50</v>
      </c>
      <c r="N22" s="3">
        <v>50</v>
      </c>
      <c r="P22" s="3">
        <v>50</v>
      </c>
      <c r="Q22">
        <v>4</v>
      </c>
      <c r="R22" s="3">
        <v>50</v>
      </c>
      <c r="T22" s="3">
        <v>50</v>
      </c>
      <c r="U22">
        <v>4</v>
      </c>
      <c r="V22" s="3">
        <v>50</v>
      </c>
      <c r="W22">
        <v>6</v>
      </c>
      <c r="X22" s="3">
        <v>50</v>
      </c>
      <c r="Z22" s="3">
        <v>50</v>
      </c>
      <c r="AB22" s="3">
        <v>50</v>
      </c>
      <c r="AC22">
        <v>8</v>
      </c>
      <c r="AD22" s="3">
        <v>50</v>
      </c>
      <c r="AF22" s="3">
        <v>50</v>
      </c>
      <c r="AH22" s="3">
        <v>50</v>
      </c>
      <c r="AJ22" s="3">
        <v>50</v>
      </c>
      <c r="AK22">
        <v>4</v>
      </c>
      <c r="AL22" s="3">
        <v>50</v>
      </c>
      <c r="AN22" s="3">
        <v>50</v>
      </c>
      <c r="AP22" s="3">
        <v>50</v>
      </c>
      <c r="AR22" s="3">
        <v>50</v>
      </c>
      <c r="AS22">
        <v>5</v>
      </c>
      <c r="AT22" s="3">
        <v>50</v>
      </c>
      <c r="AU22">
        <v>5</v>
      </c>
      <c r="AV22" s="3">
        <v>50</v>
      </c>
      <c r="AX22" s="3">
        <v>50</v>
      </c>
      <c r="AY22">
        <v>5</v>
      </c>
      <c r="AZ22" s="3">
        <v>50</v>
      </c>
      <c r="BB22" s="3">
        <v>50</v>
      </c>
      <c r="BD22" s="3">
        <v>50</v>
      </c>
      <c r="BF22" s="3">
        <v>50</v>
      </c>
      <c r="BH22" s="3">
        <v>50</v>
      </c>
      <c r="BJ22" s="3">
        <v>50</v>
      </c>
      <c r="BL22" s="3">
        <v>40</v>
      </c>
      <c r="BM22">
        <v>2</v>
      </c>
      <c r="BN22" s="3">
        <v>40</v>
      </c>
      <c r="BO22">
        <v>0.0</v>
      </c>
      <c r="BP22" s="3">
        <v>40</v>
      </c>
      <c r="BR22" s="3">
        <v>40</v>
      </c>
      <c r="BT22" s="3">
        <v>40</v>
      </c>
      <c r="BU22">
        <v>1</v>
      </c>
      <c r="BV22" s="3">
        <v>40</v>
      </c>
      <c r="BW22">
        <v>6</v>
      </c>
      <c r="BX22" s="3">
        <v>40</v>
      </c>
      <c r="BY22">
        <v>12</v>
      </c>
      <c r="BZ22" s="3">
        <v>40</v>
      </c>
      <c r="CA22">
        <v>5</v>
      </c>
      <c r="CB22" s="3">
        <v>40</v>
      </c>
      <c r="CC22">
        <v>14</v>
      </c>
      <c r="CD22" s="3">
        <v>40</v>
      </c>
      <c r="CE22">
        <v>10</v>
      </c>
      <c r="CF22" s="3">
        <v>40</v>
      </c>
      <c r="CG22">
        <v>6</v>
      </c>
      <c r="CH22" s="3">
        <v>40</v>
      </c>
      <c r="CI22">
        <v>8</v>
      </c>
      <c r="CJ22" s="3">
        <v>40</v>
      </c>
      <c r="CK22">
        <v>4</v>
      </c>
      <c r="CL22" s="3">
        <v>40</v>
      </c>
      <c r="CN22" s="3">
        <v>40</v>
      </c>
      <c r="CP22" s="3">
        <v>40</v>
      </c>
      <c r="CQ22">
        <v>6</v>
      </c>
      <c r="CR22" s="3">
        <v>40</v>
      </c>
      <c r="CT22" s="3">
        <v>40</v>
      </c>
      <c r="CV22" s="3">
        <v>40</v>
      </c>
      <c r="CX22" s="3">
        <v>40</v>
      </c>
      <c r="CY22">
        <v>9</v>
      </c>
      <c r="CZ22" s="3">
        <v>40</v>
      </c>
      <c r="DA22">
        <v>15</v>
      </c>
      <c r="DB22" s="3">
        <v>40</v>
      </c>
      <c r="DC22">
        <v>18</v>
      </c>
      <c r="DD22" s="3">
        <v>40</v>
      </c>
    </row>
    <row r="23" spans="1:108" customHeight="1" ht="12.75">
      <c r="A23">
        <v>3</v>
      </c>
      <c r="B23" s="3">
        <v>51</v>
      </c>
      <c r="C23">
        <v>5</v>
      </c>
      <c r="D23" s="3">
        <v>51</v>
      </c>
      <c r="F23" s="3">
        <v>51</v>
      </c>
      <c r="H23" s="3">
        <v>51</v>
      </c>
      <c r="J23" s="3">
        <v>51</v>
      </c>
      <c r="L23" s="3">
        <v>51</v>
      </c>
      <c r="N23" s="3">
        <v>51</v>
      </c>
      <c r="O23">
        <v>7</v>
      </c>
      <c r="P23" s="3">
        <v>51</v>
      </c>
      <c r="R23" s="3">
        <v>51</v>
      </c>
      <c r="T23" s="3">
        <v>51</v>
      </c>
      <c r="V23" s="3">
        <v>51</v>
      </c>
      <c r="X23" s="3">
        <v>51</v>
      </c>
      <c r="Y23">
        <v>7</v>
      </c>
      <c r="Z23" s="3">
        <v>51</v>
      </c>
      <c r="AA23">
        <v>9</v>
      </c>
      <c r="AB23" s="3">
        <v>51</v>
      </c>
      <c r="AD23" s="3">
        <v>51</v>
      </c>
      <c r="AE23">
        <v>8</v>
      </c>
      <c r="AF23" s="3">
        <v>51</v>
      </c>
      <c r="AG23">
        <v>4</v>
      </c>
      <c r="AH23" s="3">
        <v>51</v>
      </c>
      <c r="AJ23" s="3">
        <v>51</v>
      </c>
      <c r="AL23" s="3">
        <v>51</v>
      </c>
      <c r="AM23">
        <v>6</v>
      </c>
      <c r="AN23" s="3">
        <v>51</v>
      </c>
      <c r="AP23" s="3">
        <v>51</v>
      </c>
      <c r="AQ23">
        <v>5</v>
      </c>
      <c r="AR23" s="3">
        <v>51</v>
      </c>
      <c r="AT23" s="3">
        <v>51</v>
      </c>
      <c r="AV23" s="3">
        <v>51</v>
      </c>
      <c r="AX23" s="3">
        <v>51</v>
      </c>
      <c r="AZ23" s="3">
        <v>51</v>
      </c>
      <c r="BB23" s="3">
        <v>51</v>
      </c>
      <c r="BC23">
        <v>5</v>
      </c>
      <c r="BD23" s="3">
        <v>51</v>
      </c>
      <c r="BE23">
        <v>6</v>
      </c>
      <c r="BF23" s="3">
        <v>51</v>
      </c>
      <c r="BG23">
        <v>7</v>
      </c>
      <c r="BH23" s="3">
        <v>51</v>
      </c>
      <c r="BJ23" s="3">
        <v>51</v>
      </c>
      <c r="BL23" s="3">
        <v>41</v>
      </c>
      <c r="BN23" s="3">
        <v>41</v>
      </c>
      <c r="BP23" s="3">
        <v>41</v>
      </c>
      <c r="BR23" s="3">
        <v>41</v>
      </c>
      <c r="BS23">
        <v>11</v>
      </c>
      <c r="BT23" s="3">
        <v>41</v>
      </c>
      <c r="BU23">
        <v>2</v>
      </c>
      <c r="BV23" s="3">
        <v>41</v>
      </c>
      <c r="BW23">
        <v>7</v>
      </c>
      <c r="BX23" s="3">
        <v>41</v>
      </c>
      <c r="BZ23" s="3">
        <v>41</v>
      </c>
      <c r="CA23">
        <v>6</v>
      </c>
      <c r="CB23" s="3">
        <v>41</v>
      </c>
      <c r="CC23">
        <v>15</v>
      </c>
      <c r="CD23" s="3">
        <v>41</v>
      </c>
      <c r="CE23">
        <v>11</v>
      </c>
      <c r="CF23" s="3">
        <v>41</v>
      </c>
      <c r="CG23">
        <v>7</v>
      </c>
      <c r="CH23" s="3">
        <v>41</v>
      </c>
      <c r="CI23">
        <v>9</v>
      </c>
      <c r="CJ23" s="3">
        <v>41</v>
      </c>
      <c r="CK23">
        <v>5</v>
      </c>
      <c r="CL23" s="3">
        <v>41</v>
      </c>
      <c r="CM23">
        <v>0.0</v>
      </c>
      <c r="CN23" s="3">
        <v>41</v>
      </c>
      <c r="CP23" s="3">
        <v>41</v>
      </c>
      <c r="CQ23">
        <v>7</v>
      </c>
      <c r="CR23" s="3">
        <v>41</v>
      </c>
      <c r="CT23" s="3">
        <v>41</v>
      </c>
      <c r="CU23">
        <v>2</v>
      </c>
      <c r="CV23" s="3">
        <v>41</v>
      </c>
      <c r="CX23" s="3">
        <v>41</v>
      </c>
      <c r="CZ23" s="3">
        <v>41</v>
      </c>
      <c r="DB23" s="3">
        <v>41</v>
      </c>
      <c r="DD23" s="3">
        <v>41</v>
      </c>
    </row>
    <row r="24" spans="1:108" customHeight="1" ht="12.75">
      <c r="B24" s="3">
        <v>52</v>
      </c>
      <c r="D24" s="3">
        <v>52</v>
      </c>
      <c r="E24">
        <v>5</v>
      </c>
      <c r="F24" s="3">
        <v>52</v>
      </c>
      <c r="G24">
        <v>7</v>
      </c>
      <c r="H24" s="3">
        <v>52</v>
      </c>
      <c r="I24">
        <v>7</v>
      </c>
      <c r="J24" s="3">
        <v>52</v>
      </c>
      <c r="K24">
        <v>5</v>
      </c>
      <c r="L24" s="3">
        <v>52</v>
      </c>
      <c r="M24">
        <v>10</v>
      </c>
      <c r="N24" s="3">
        <v>52</v>
      </c>
      <c r="P24" s="3">
        <v>52</v>
      </c>
      <c r="R24" s="3">
        <v>52</v>
      </c>
      <c r="S24">
        <v>5</v>
      </c>
      <c r="T24" s="3">
        <v>52</v>
      </c>
      <c r="V24" s="3">
        <v>52</v>
      </c>
      <c r="X24" s="3">
        <v>52</v>
      </c>
      <c r="Z24" s="3">
        <v>52</v>
      </c>
      <c r="AB24" s="3">
        <v>52</v>
      </c>
      <c r="AD24" s="3">
        <v>52</v>
      </c>
      <c r="AF24" s="3">
        <v>52</v>
      </c>
      <c r="AH24" s="3">
        <v>52</v>
      </c>
      <c r="AI24">
        <v>8</v>
      </c>
      <c r="AJ24" s="3">
        <v>52</v>
      </c>
      <c r="AL24" s="3">
        <v>52</v>
      </c>
      <c r="AN24" s="3">
        <v>52</v>
      </c>
      <c r="AO24">
        <v>5</v>
      </c>
      <c r="AP24" s="3">
        <v>52</v>
      </c>
      <c r="AR24" s="3">
        <v>52</v>
      </c>
      <c r="AT24" s="3">
        <v>52</v>
      </c>
      <c r="AV24" s="3">
        <v>52</v>
      </c>
      <c r="AX24" s="3">
        <v>52</v>
      </c>
      <c r="AY24">
        <v>6</v>
      </c>
      <c r="AZ24" s="3">
        <v>52</v>
      </c>
      <c r="BA24">
        <v>4</v>
      </c>
      <c r="BB24" s="3">
        <v>52</v>
      </c>
      <c r="BD24" s="3">
        <v>52</v>
      </c>
      <c r="BF24" s="3">
        <v>52</v>
      </c>
      <c r="BH24" s="3">
        <v>52</v>
      </c>
      <c r="BI24">
        <v>3</v>
      </c>
      <c r="BJ24" s="3">
        <v>52</v>
      </c>
      <c r="BL24" s="3">
        <v>42</v>
      </c>
      <c r="BN24" s="3">
        <v>42</v>
      </c>
      <c r="BP24" s="3">
        <v>42</v>
      </c>
      <c r="BR24" s="3">
        <v>42</v>
      </c>
      <c r="BT24" s="3">
        <v>42</v>
      </c>
      <c r="BU24">
        <v>3</v>
      </c>
      <c r="BV24" s="3">
        <v>42</v>
      </c>
      <c r="BW24">
        <v>8</v>
      </c>
      <c r="BX24" s="3">
        <v>42</v>
      </c>
      <c r="BY24">
        <v>13</v>
      </c>
      <c r="BZ24" s="3">
        <v>42</v>
      </c>
      <c r="CA24">
        <v>7</v>
      </c>
      <c r="CB24" s="3">
        <v>42</v>
      </c>
      <c r="CC24">
        <v>16</v>
      </c>
      <c r="CD24" s="3">
        <v>42</v>
      </c>
      <c r="CF24" s="3">
        <v>42</v>
      </c>
      <c r="CG24">
        <v>8</v>
      </c>
      <c r="CH24" s="3">
        <v>42</v>
      </c>
      <c r="CI24">
        <v>10</v>
      </c>
      <c r="CJ24" s="3">
        <v>42</v>
      </c>
      <c r="CK24">
        <v>6</v>
      </c>
      <c r="CL24" s="3">
        <v>42</v>
      </c>
      <c r="CN24" s="3">
        <v>42</v>
      </c>
      <c r="CO24">
        <v>0.0</v>
      </c>
      <c r="CP24" s="3">
        <v>42</v>
      </c>
      <c r="CQ24">
        <v>8</v>
      </c>
      <c r="CR24" s="3">
        <v>42</v>
      </c>
      <c r="CT24" s="3">
        <v>42</v>
      </c>
      <c r="CV24" s="3">
        <v>42</v>
      </c>
      <c r="CX24" s="3">
        <v>42</v>
      </c>
      <c r="CY24">
        <v>10</v>
      </c>
      <c r="CZ24" s="3">
        <v>42</v>
      </c>
      <c r="DA24">
        <v>16</v>
      </c>
      <c r="DB24" s="3">
        <v>42</v>
      </c>
      <c r="DC24">
        <v>19</v>
      </c>
      <c r="DD24" s="3">
        <v>42</v>
      </c>
    </row>
    <row r="25" spans="1:108" customHeight="1" ht="12.75">
      <c r="B25" s="3">
        <v>53</v>
      </c>
      <c r="D25" s="3">
        <v>53</v>
      </c>
      <c r="F25" s="3">
        <v>53</v>
      </c>
      <c r="H25" s="3">
        <v>53</v>
      </c>
      <c r="J25" s="3">
        <v>53</v>
      </c>
      <c r="L25" s="3">
        <v>53</v>
      </c>
      <c r="N25" s="3">
        <v>53</v>
      </c>
      <c r="P25" s="3">
        <v>53</v>
      </c>
      <c r="Q25">
        <v>5</v>
      </c>
      <c r="R25" s="3">
        <v>53</v>
      </c>
      <c r="T25" s="3">
        <v>53</v>
      </c>
      <c r="U25">
        <v>5</v>
      </c>
      <c r="V25" s="3">
        <v>53</v>
      </c>
      <c r="W25">
        <v>7</v>
      </c>
      <c r="X25" s="3">
        <v>53</v>
      </c>
      <c r="Z25" s="3">
        <v>53</v>
      </c>
      <c r="AB25" s="3">
        <v>53</v>
      </c>
      <c r="AC25">
        <v>9</v>
      </c>
      <c r="AD25" s="3">
        <v>53</v>
      </c>
      <c r="AF25" s="3">
        <v>53</v>
      </c>
      <c r="AH25" s="3">
        <v>53</v>
      </c>
      <c r="AJ25" s="3">
        <v>53</v>
      </c>
      <c r="AK25">
        <v>5</v>
      </c>
      <c r="AL25" s="3">
        <v>53</v>
      </c>
      <c r="AN25" s="3">
        <v>53</v>
      </c>
      <c r="AP25" s="3">
        <v>53</v>
      </c>
      <c r="AR25" s="3">
        <v>53</v>
      </c>
      <c r="AS25">
        <v>6</v>
      </c>
      <c r="AT25" s="3">
        <v>53</v>
      </c>
      <c r="AU25">
        <v>6</v>
      </c>
      <c r="AV25" s="3">
        <v>53</v>
      </c>
      <c r="AW25">
        <v>4</v>
      </c>
      <c r="AX25" s="3">
        <v>53</v>
      </c>
      <c r="AZ25" s="3">
        <v>53</v>
      </c>
      <c r="BB25" s="3">
        <v>53</v>
      </c>
      <c r="BC25">
        <v>6</v>
      </c>
      <c r="BD25" s="3">
        <v>53</v>
      </c>
      <c r="BE25">
        <v>7</v>
      </c>
      <c r="BF25" s="3">
        <v>53</v>
      </c>
      <c r="BH25" s="3">
        <v>53</v>
      </c>
      <c r="BJ25" s="3">
        <v>53</v>
      </c>
      <c r="BL25" s="3">
        <v>43</v>
      </c>
      <c r="BM25">
        <v>3</v>
      </c>
      <c r="BN25" s="3">
        <v>43</v>
      </c>
      <c r="BP25" s="3">
        <v>43</v>
      </c>
      <c r="BR25" s="3">
        <v>43</v>
      </c>
      <c r="BS25">
        <v>12</v>
      </c>
      <c r="BT25" s="3">
        <v>43</v>
      </c>
      <c r="BU25">
        <v>4</v>
      </c>
      <c r="BV25" s="3">
        <v>43</v>
      </c>
      <c r="BW25">
        <v>9</v>
      </c>
      <c r="BX25" s="3">
        <v>43</v>
      </c>
      <c r="BY25">
        <v>14</v>
      </c>
      <c r="BZ25" s="3">
        <v>43</v>
      </c>
      <c r="CA25">
        <v>8</v>
      </c>
      <c r="CB25" s="3">
        <v>43</v>
      </c>
      <c r="CC25">
        <v>17</v>
      </c>
      <c r="CD25" s="3">
        <v>43</v>
      </c>
      <c r="CE25">
        <v>12</v>
      </c>
      <c r="CF25" s="3">
        <v>43</v>
      </c>
      <c r="CH25" s="3">
        <v>43</v>
      </c>
      <c r="CI25">
        <v>11</v>
      </c>
      <c r="CJ25" s="3">
        <v>43</v>
      </c>
      <c r="CK25">
        <v>7</v>
      </c>
      <c r="CL25" s="3">
        <v>43</v>
      </c>
      <c r="CM25">
        <v>1</v>
      </c>
      <c r="CN25" s="3">
        <v>43</v>
      </c>
      <c r="CP25" s="3">
        <v>43</v>
      </c>
      <c r="CQ25">
        <v>9</v>
      </c>
      <c r="CR25" s="3">
        <v>43</v>
      </c>
      <c r="CS25">
        <v>0.0</v>
      </c>
      <c r="CT25" s="3">
        <v>43</v>
      </c>
      <c r="CV25" s="3">
        <v>43</v>
      </c>
      <c r="CX25" s="3">
        <v>43</v>
      </c>
      <c r="CZ25" s="3">
        <v>43</v>
      </c>
      <c r="DB25" s="3">
        <v>43</v>
      </c>
      <c r="DD25" s="3">
        <v>43</v>
      </c>
    </row>
    <row r="26" spans="1:108" customHeight="1" ht="12.75">
      <c r="A26">
        <v>4</v>
      </c>
      <c r="B26" s="3">
        <v>54</v>
      </c>
      <c r="C26">
        <v>6</v>
      </c>
      <c r="D26" s="3">
        <v>54</v>
      </c>
      <c r="E26">
        <v>6</v>
      </c>
      <c r="F26" s="3">
        <v>54</v>
      </c>
      <c r="H26" s="3">
        <v>54</v>
      </c>
      <c r="J26" s="3">
        <v>54</v>
      </c>
      <c r="L26" s="3">
        <v>54</v>
      </c>
      <c r="M26">
        <v>11</v>
      </c>
      <c r="N26" s="3">
        <v>54</v>
      </c>
      <c r="O26">
        <v>8</v>
      </c>
      <c r="P26" s="3">
        <v>54</v>
      </c>
      <c r="R26" s="3">
        <v>54</v>
      </c>
      <c r="T26" s="3">
        <v>54</v>
      </c>
      <c r="V26" s="3">
        <v>54</v>
      </c>
      <c r="X26" s="3">
        <v>54</v>
      </c>
      <c r="Y26">
        <v>8</v>
      </c>
      <c r="Z26" s="3">
        <v>54</v>
      </c>
      <c r="AA26">
        <v>10</v>
      </c>
      <c r="AB26" s="3">
        <v>54</v>
      </c>
      <c r="AD26" s="3">
        <v>54</v>
      </c>
      <c r="AE26">
        <v>9</v>
      </c>
      <c r="AF26" s="3">
        <v>54</v>
      </c>
      <c r="AG26">
        <v>5</v>
      </c>
      <c r="AH26" s="3">
        <v>54</v>
      </c>
      <c r="AJ26" s="3">
        <v>54</v>
      </c>
      <c r="AL26" s="3">
        <v>54</v>
      </c>
      <c r="AM26">
        <v>7</v>
      </c>
      <c r="AN26" s="3">
        <v>54</v>
      </c>
      <c r="AP26" s="3">
        <v>54</v>
      </c>
      <c r="AQ26">
        <v>6</v>
      </c>
      <c r="AR26" s="3">
        <v>54</v>
      </c>
      <c r="AT26" s="3">
        <v>54</v>
      </c>
      <c r="AV26" s="3">
        <v>54</v>
      </c>
      <c r="AX26" s="3">
        <v>54</v>
      </c>
      <c r="AZ26" s="3">
        <v>54</v>
      </c>
      <c r="BB26" s="3">
        <v>54</v>
      </c>
      <c r="BD26" s="3">
        <v>54</v>
      </c>
      <c r="BF26" s="3">
        <v>54</v>
      </c>
      <c r="BG26">
        <v>8</v>
      </c>
      <c r="BH26" s="3">
        <v>54</v>
      </c>
      <c r="BJ26" s="3">
        <v>54</v>
      </c>
      <c r="BL26" s="3">
        <v>44</v>
      </c>
      <c r="BN26" s="3">
        <v>44</v>
      </c>
      <c r="BO26">
        <v>1</v>
      </c>
      <c r="BP26" s="3">
        <v>44</v>
      </c>
      <c r="BQ26">
        <v>0.0</v>
      </c>
      <c r="BR26" s="3">
        <v>44</v>
      </c>
      <c r="BT26" s="3">
        <v>44</v>
      </c>
      <c r="BU26">
        <v>5</v>
      </c>
      <c r="BV26" s="3">
        <v>44</v>
      </c>
      <c r="BW26">
        <v>10</v>
      </c>
      <c r="BX26" s="3">
        <v>44</v>
      </c>
      <c r="BY26">
        <v>15</v>
      </c>
      <c r="BZ26" s="3">
        <v>44</v>
      </c>
      <c r="CA26">
        <v>9</v>
      </c>
      <c r="CB26" s="3">
        <v>44</v>
      </c>
      <c r="CD26" s="3">
        <v>44</v>
      </c>
      <c r="CE26">
        <v>13</v>
      </c>
      <c r="CF26" s="3">
        <v>44</v>
      </c>
      <c r="CG26">
        <v>9</v>
      </c>
      <c r="CH26" s="3">
        <v>44</v>
      </c>
      <c r="CI26">
        <v>12</v>
      </c>
      <c r="CJ26" s="3">
        <v>44</v>
      </c>
      <c r="CK26">
        <v>8</v>
      </c>
      <c r="CL26" s="3">
        <v>44</v>
      </c>
      <c r="CN26" s="3">
        <v>44</v>
      </c>
      <c r="CO26">
        <v>1</v>
      </c>
      <c r="CP26" s="3">
        <v>44</v>
      </c>
      <c r="CQ26">
        <v>10</v>
      </c>
      <c r="CR26" s="3">
        <v>44</v>
      </c>
      <c r="CT26" s="3">
        <v>44</v>
      </c>
      <c r="CU26">
        <v>3</v>
      </c>
      <c r="CV26" s="3">
        <v>44</v>
      </c>
      <c r="CX26" s="3">
        <v>44</v>
      </c>
      <c r="CY26">
        <v>11</v>
      </c>
      <c r="CZ26" s="3">
        <v>44</v>
      </c>
      <c r="DA26">
        <v>17</v>
      </c>
      <c r="DB26" s="3">
        <v>44</v>
      </c>
      <c r="DC26">
        <v>20</v>
      </c>
      <c r="DD26" s="3">
        <v>44</v>
      </c>
    </row>
    <row r="27" spans="1:108" customHeight="1" ht="12.75">
      <c r="B27" s="3">
        <v>55</v>
      </c>
      <c r="D27" s="3">
        <v>55</v>
      </c>
      <c r="F27" s="3">
        <v>55</v>
      </c>
      <c r="G27">
        <v>8</v>
      </c>
      <c r="H27" s="3">
        <v>55</v>
      </c>
      <c r="I27">
        <v>8</v>
      </c>
      <c r="J27" s="3">
        <v>55</v>
      </c>
      <c r="K27">
        <v>6</v>
      </c>
      <c r="L27" s="3">
        <v>55</v>
      </c>
      <c r="N27" s="3">
        <v>55</v>
      </c>
      <c r="P27" s="3">
        <v>55</v>
      </c>
      <c r="Q27">
        <v>6</v>
      </c>
      <c r="R27" s="3">
        <v>55</v>
      </c>
      <c r="S27">
        <v>6</v>
      </c>
      <c r="T27" s="3">
        <v>55</v>
      </c>
      <c r="U27">
        <v>6</v>
      </c>
      <c r="V27" s="3">
        <v>55</v>
      </c>
      <c r="W27">
        <v>8</v>
      </c>
      <c r="X27" s="3">
        <v>55</v>
      </c>
      <c r="Z27" s="3">
        <v>55</v>
      </c>
      <c r="AB27" s="3">
        <v>55</v>
      </c>
      <c r="AC27">
        <v>10</v>
      </c>
      <c r="AD27" s="3">
        <v>55</v>
      </c>
      <c r="AF27" s="3">
        <v>55</v>
      </c>
      <c r="AH27" s="3">
        <v>55</v>
      </c>
      <c r="AI27">
        <v>9</v>
      </c>
      <c r="AJ27" s="3">
        <v>55</v>
      </c>
      <c r="AL27" s="3">
        <v>55</v>
      </c>
      <c r="AN27" s="3">
        <v>55</v>
      </c>
      <c r="AO27">
        <v>6</v>
      </c>
      <c r="AP27" s="3">
        <v>55</v>
      </c>
      <c r="AR27" s="3">
        <v>55</v>
      </c>
      <c r="AT27" s="3">
        <v>55</v>
      </c>
      <c r="AV27" s="3">
        <v>55</v>
      </c>
      <c r="AX27" s="3">
        <v>55</v>
      </c>
      <c r="AY27">
        <v>7</v>
      </c>
      <c r="AZ27" s="3">
        <v>55</v>
      </c>
      <c r="BA27">
        <v>5</v>
      </c>
      <c r="BB27" s="3">
        <v>55</v>
      </c>
      <c r="BD27" s="3">
        <v>55</v>
      </c>
      <c r="BF27" s="3">
        <v>55</v>
      </c>
      <c r="BH27" s="3">
        <v>55</v>
      </c>
      <c r="BJ27" s="3">
        <v>55</v>
      </c>
      <c r="BL27" s="3">
        <v>45</v>
      </c>
      <c r="BN27" s="3">
        <v>45</v>
      </c>
      <c r="BP27" s="3">
        <v>45</v>
      </c>
      <c r="BR27" s="3">
        <v>45</v>
      </c>
      <c r="BS27">
        <v>13</v>
      </c>
      <c r="BT27" s="3">
        <v>45</v>
      </c>
      <c r="BU27">
        <v>6</v>
      </c>
      <c r="BV27" s="3">
        <v>45</v>
      </c>
      <c r="BW27">
        <v>11</v>
      </c>
      <c r="BX27" s="3">
        <v>45</v>
      </c>
      <c r="BY27">
        <v>16</v>
      </c>
      <c r="BZ27" s="3">
        <v>45</v>
      </c>
      <c r="CA27">
        <v>10</v>
      </c>
      <c r="CB27" s="3">
        <v>45</v>
      </c>
      <c r="CC27">
        <v>18</v>
      </c>
      <c r="CD27" s="3">
        <v>45</v>
      </c>
      <c r="CE27">
        <v>14</v>
      </c>
      <c r="CF27" s="3">
        <v>45</v>
      </c>
      <c r="CG27">
        <v>10</v>
      </c>
      <c r="CH27" s="3">
        <v>45</v>
      </c>
      <c r="CI27">
        <v>13</v>
      </c>
      <c r="CJ27" s="3">
        <v>45</v>
      </c>
      <c r="CK27">
        <v>9</v>
      </c>
      <c r="CL27" s="3">
        <v>45</v>
      </c>
      <c r="CM27">
        <v>2</v>
      </c>
      <c r="CN27" s="3">
        <v>45</v>
      </c>
      <c r="CP27" s="3">
        <v>45</v>
      </c>
      <c r="CQ27">
        <v>11</v>
      </c>
      <c r="CR27" s="3">
        <v>45</v>
      </c>
      <c r="CS27">
        <v>1</v>
      </c>
      <c r="CT27" s="3">
        <v>45</v>
      </c>
      <c r="CV27" s="3">
        <v>45</v>
      </c>
      <c r="CW27">
        <v>3</v>
      </c>
      <c r="CX27" s="3">
        <v>45</v>
      </c>
      <c r="CZ27" s="3">
        <v>45</v>
      </c>
      <c r="DA27">
        <v>18</v>
      </c>
      <c r="DB27" s="3">
        <v>45</v>
      </c>
      <c r="DD27" s="3">
        <v>45</v>
      </c>
    </row>
    <row r="28" spans="1:108" customHeight="1" ht="12.75">
      <c r="B28" s="3">
        <v>56</v>
      </c>
      <c r="D28" s="3">
        <v>56</v>
      </c>
      <c r="F28" s="3">
        <v>56</v>
      </c>
      <c r="H28" s="3">
        <v>56</v>
      </c>
      <c r="J28" s="3">
        <v>56</v>
      </c>
      <c r="L28" s="3">
        <v>56</v>
      </c>
      <c r="N28" s="3">
        <v>56</v>
      </c>
      <c r="O28">
        <v>9</v>
      </c>
      <c r="P28" s="3">
        <v>56</v>
      </c>
      <c r="R28" s="3">
        <v>56</v>
      </c>
      <c r="T28" s="3">
        <v>56</v>
      </c>
      <c r="V28" s="3">
        <v>56</v>
      </c>
      <c r="X28" s="3">
        <v>56</v>
      </c>
      <c r="Z28" s="3">
        <v>56</v>
      </c>
      <c r="AA28">
        <v>11</v>
      </c>
      <c r="AB28" s="3">
        <v>56</v>
      </c>
      <c r="AD28" s="3">
        <v>56</v>
      </c>
      <c r="AF28" s="3">
        <v>56</v>
      </c>
      <c r="AH28" s="3">
        <v>56</v>
      </c>
      <c r="AJ28" s="3">
        <v>56</v>
      </c>
      <c r="AK28">
        <v>6</v>
      </c>
      <c r="AL28" s="3">
        <v>56</v>
      </c>
      <c r="AM28">
        <v>8</v>
      </c>
      <c r="AN28" s="3">
        <v>56</v>
      </c>
      <c r="AP28" s="3">
        <v>56</v>
      </c>
      <c r="AR28" s="3">
        <v>56</v>
      </c>
      <c r="AS28">
        <v>7</v>
      </c>
      <c r="AT28" s="3">
        <v>56</v>
      </c>
      <c r="AU28">
        <v>7</v>
      </c>
      <c r="AV28" s="3">
        <v>56</v>
      </c>
      <c r="AX28" s="3">
        <v>56</v>
      </c>
      <c r="AZ28" s="3">
        <v>56</v>
      </c>
      <c r="BB28" s="3">
        <v>56</v>
      </c>
      <c r="BC28">
        <v>7</v>
      </c>
      <c r="BD28" s="3">
        <v>56</v>
      </c>
      <c r="BE28">
        <v>8</v>
      </c>
      <c r="BF28" s="3">
        <v>56</v>
      </c>
      <c r="BG28">
        <v>9</v>
      </c>
      <c r="BH28" s="3">
        <v>56</v>
      </c>
      <c r="BI28">
        <v>4</v>
      </c>
      <c r="BJ28" s="3">
        <v>56</v>
      </c>
      <c r="BL28" s="3">
        <v>46</v>
      </c>
      <c r="BM28">
        <v>4</v>
      </c>
      <c r="BN28" s="3">
        <v>46</v>
      </c>
      <c r="BP28" s="3">
        <v>46</v>
      </c>
      <c r="BR28" s="3">
        <v>46</v>
      </c>
      <c r="BT28" s="3">
        <v>46</v>
      </c>
      <c r="BU28">
        <v>7</v>
      </c>
      <c r="BV28" s="3">
        <v>46</v>
      </c>
      <c r="BW28">
        <v>12</v>
      </c>
      <c r="BX28" s="3">
        <v>46</v>
      </c>
      <c r="BY28">
        <v>17</v>
      </c>
      <c r="BZ28" s="3">
        <v>46</v>
      </c>
      <c r="CB28" s="3">
        <v>46</v>
      </c>
      <c r="CC28">
        <v>19</v>
      </c>
      <c r="CD28" s="3">
        <v>46</v>
      </c>
      <c r="CE28">
        <v>15</v>
      </c>
      <c r="CF28" s="3">
        <v>46</v>
      </c>
      <c r="CG28">
        <v>11</v>
      </c>
      <c r="CH28" s="3">
        <v>46</v>
      </c>
      <c r="CI28">
        <v>14</v>
      </c>
      <c r="CJ28" s="3">
        <v>46</v>
      </c>
      <c r="CL28" s="3">
        <v>46</v>
      </c>
      <c r="CN28" s="3">
        <v>46</v>
      </c>
      <c r="CO28">
        <v>2</v>
      </c>
      <c r="CP28" s="3">
        <v>46</v>
      </c>
      <c r="CR28" s="3">
        <v>46</v>
      </c>
      <c r="CT28" s="3">
        <v>46</v>
      </c>
      <c r="CU28">
        <v>4</v>
      </c>
      <c r="CV28" s="3">
        <v>46</v>
      </c>
      <c r="CX28" s="3">
        <v>46</v>
      </c>
      <c r="CY28">
        <v>12</v>
      </c>
      <c r="CZ28" s="3">
        <v>46</v>
      </c>
      <c r="DB28" s="3">
        <v>46</v>
      </c>
      <c r="DC28">
        <v>21</v>
      </c>
      <c r="DD28" s="3">
        <v>46</v>
      </c>
    </row>
    <row r="29" spans="1:108" customHeight="1" ht="12.75">
      <c r="A29">
        <v>5</v>
      </c>
      <c r="B29" s="3">
        <v>57</v>
      </c>
      <c r="C29">
        <v>7</v>
      </c>
      <c r="D29" s="3">
        <v>57</v>
      </c>
      <c r="E29">
        <v>7</v>
      </c>
      <c r="F29" s="3">
        <v>57</v>
      </c>
      <c r="G29">
        <v>9</v>
      </c>
      <c r="H29" s="3">
        <v>57</v>
      </c>
      <c r="I29">
        <v>9</v>
      </c>
      <c r="J29" s="3">
        <v>57</v>
      </c>
      <c r="L29" s="3">
        <v>57</v>
      </c>
      <c r="M29">
        <v>12</v>
      </c>
      <c r="N29" s="3">
        <v>57</v>
      </c>
      <c r="P29" s="3">
        <v>57</v>
      </c>
      <c r="R29" s="3">
        <v>57</v>
      </c>
      <c r="T29" s="3">
        <v>57</v>
      </c>
      <c r="V29" s="3">
        <v>57</v>
      </c>
      <c r="W29">
        <v>9</v>
      </c>
      <c r="X29" s="3">
        <v>57</v>
      </c>
      <c r="Y29">
        <v>9</v>
      </c>
      <c r="Z29" s="3">
        <v>57</v>
      </c>
      <c r="AB29" s="3">
        <v>57</v>
      </c>
      <c r="AC29">
        <v>11</v>
      </c>
      <c r="AD29" s="3">
        <v>57</v>
      </c>
      <c r="AE29">
        <v>10</v>
      </c>
      <c r="AF29" s="3">
        <v>57</v>
      </c>
      <c r="AG29">
        <v>6</v>
      </c>
      <c r="AH29" s="3">
        <v>57</v>
      </c>
      <c r="AJ29" s="3">
        <v>57</v>
      </c>
      <c r="AL29" s="3">
        <v>57</v>
      </c>
      <c r="AN29" s="3">
        <v>57</v>
      </c>
      <c r="AP29" s="3">
        <v>57</v>
      </c>
      <c r="AQ29">
        <v>7</v>
      </c>
      <c r="AR29" s="3">
        <v>57</v>
      </c>
      <c r="AT29" s="3">
        <v>57</v>
      </c>
      <c r="AV29" s="3">
        <v>57</v>
      </c>
      <c r="AW29">
        <v>5</v>
      </c>
      <c r="AX29" s="3">
        <v>57</v>
      </c>
      <c r="AY29">
        <v>8</v>
      </c>
      <c r="AZ29" s="3">
        <v>57</v>
      </c>
      <c r="BB29" s="3">
        <v>57</v>
      </c>
      <c r="BD29" s="3">
        <v>57</v>
      </c>
      <c r="BF29" s="3">
        <v>57</v>
      </c>
      <c r="BH29" s="3">
        <v>57</v>
      </c>
      <c r="BJ29" s="3">
        <v>57</v>
      </c>
      <c r="BL29" s="3">
        <v>47</v>
      </c>
      <c r="BN29" s="3">
        <v>47</v>
      </c>
      <c r="BO29">
        <v>2</v>
      </c>
      <c r="BP29" s="3">
        <v>47</v>
      </c>
      <c r="BQ29">
        <v>1</v>
      </c>
      <c r="BR29" s="3">
        <v>47</v>
      </c>
      <c r="BT29" s="3">
        <v>47</v>
      </c>
      <c r="BU29">
        <v>8</v>
      </c>
      <c r="BV29" s="3">
        <v>47</v>
      </c>
      <c r="BW29">
        <v>13</v>
      </c>
      <c r="BX29" s="3">
        <v>47</v>
      </c>
      <c r="BZ29" s="3">
        <v>47</v>
      </c>
      <c r="CA29">
        <v>11</v>
      </c>
      <c r="CB29" s="3">
        <v>47</v>
      </c>
      <c r="CC29">
        <v>20</v>
      </c>
      <c r="CD29" s="3">
        <v>47</v>
      </c>
      <c r="CE29">
        <v>16</v>
      </c>
      <c r="CF29" s="3">
        <v>47</v>
      </c>
      <c r="CG29">
        <v>12</v>
      </c>
      <c r="CH29" s="3">
        <v>47</v>
      </c>
      <c r="CI29">
        <v>15</v>
      </c>
      <c r="CJ29" s="3">
        <v>47</v>
      </c>
      <c r="CK29">
        <v>10</v>
      </c>
      <c r="CL29" s="3">
        <v>47</v>
      </c>
      <c r="CM29">
        <v>3</v>
      </c>
      <c r="CN29" s="3">
        <v>47</v>
      </c>
      <c r="CP29" s="3">
        <v>47</v>
      </c>
      <c r="CQ29">
        <v>12</v>
      </c>
      <c r="CR29" s="3">
        <v>47</v>
      </c>
      <c r="CS29">
        <v>2</v>
      </c>
      <c r="CT29" s="3">
        <v>47</v>
      </c>
      <c r="CV29" s="3">
        <v>47</v>
      </c>
      <c r="CX29" s="3">
        <v>47</v>
      </c>
      <c r="CZ29" s="3">
        <v>47</v>
      </c>
      <c r="DA29">
        <v>19</v>
      </c>
      <c r="DB29" s="3">
        <v>47</v>
      </c>
      <c r="DC29">
        <v>22</v>
      </c>
      <c r="DD29" s="3">
        <v>47</v>
      </c>
    </row>
    <row r="30" spans="1:108" customHeight="1" ht="12.75">
      <c r="B30" s="3">
        <v>58</v>
      </c>
      <c r="D30" s="3">
        <v>58</v>
      </c>
      <c r="F30" s="3">
        <v>58</v>
      </c>
      <c r="H30" s="3">
        <v>58</v>
      </c>
      <c r="J30" s="3">
        <v>58</v>
      </c>
      <c r="K30">
        <v>7</v>
      </c>
      <c r="L30" s="3">
        <v>58</v>
      </c>
      <c r="N30" s="3">
        <v>58</v>
      </c>
      <c r="P30" s="3">
        <v>58</v>
      </c>
      <c r="Q30">
        <v>7</v>
      </c>
      <c r="R30" s="3">
        <v>58</v>
      </c>
      <c r="S30">
        <v>7</v>
      </c>
      <c r="T30" s="3">
        <v>58</v>
      </c>
      <c r="U30">
        <v>7</v>
      </c>
      <c r="V30" s="3">
        <v>58</v>
      </c>
      <c r="X30" s="3">
        <v>58</v>
      </c>
      <c r="Z30" s="3">
        <v>58</v>
      </c>
      <c r="AA30">
        <v>12</v>
      </c>
      <c r="AB30" s="3">
        <v>58</v>
      </c>
      <c r="AD30" s="3">
        <v>58</v>
      </c>
      <c r="AF30" s="3">
        <v>58</v>
      </c>
      <c r="AH30" s="3">
        <v>58</v>
      </c>
      <c r="AI30">
        <v>10</v>
      </c>
      <c r="AJ30" s="3">
        <v>58</v>
      </c>
      <c r="AL30" s="3">
        <v>58</v>
      </c>
      <c r="AN30" s="3">
        <v>58</v>
      </c>
      <c r="AO30">
        <v>7</v>
      </c>
      <c r="AP30" s="3">
        <v>58</v>
      </c>
      <c r="AR30" s="3">
        <v>58</v>
      </c>
      <c r="AT30" s="3">
        <v>58</v>
      </c>
      <c r="AV30" s="3">
        <v>58</v>
      </c>
      <c r="AX30" s="3">
        <v>58</v>
      </c>
      <c r="AZ30" s="3">
        <v>58</v>
      </c>
      <c r="BB30" s="3">
        <v>58</v>
      </c>
      <c r="BD30" s="3">
        <v>58</v>
      </c>
      <c r="BF30" s="3">
        <v>58</v>
      </c>
      <c r="BH30" s="3">
        <v>58</v>
      </c>
      <c r="BJ30" s="3">
        <v>58</v>
      </c>
      <c r="BL30" s="3">
        <v>48</v>
      </c>
      <c r="BN30" s="3">
        <v>48</v>
      </c>
      <c r="BP30" s="3">
        <v>48</v>
      </c>
      <c r="BR30" s="3">
        <v>48</v>
      </c>
      <c r="BS30">
        <v>14</v>
      </c>
      <c r="BT30" s="3">
        <v>48</v>
      </c>
      <c r="BU30">
        <v>9</v>
      </c>
      <c r="BV30" s="3">
        <v>48</v>
      </c>
      <c r="BW30">
        <v>14</v>
      </c>
      <c r="BX30" s="3">
        <v>48</v>
      </c>
      <c r="BY30">
        <v>18</v>
      </c>
      <c r="BZ30" s="3">
        <v>48</v>
      </c>
      <c r="CA30">
        <v>12</v>
      </c>
      <c r="CB30" s="3">
        <v>48</v>
      </c>
      <c r="CC30">
        <v>21</v>
      </c>
      <c r="CD30" s="3">
        <v>48</v>
      </c>
      <c r="CE30">
        <v>17</v>
      </c>
      <c r="CF30" s="3">
        <v>48</v>
      </c>
      <c r="CH30" s="3">
        <v>48</v>
      </c>
      <c r="CI30">
        <v>16</v>
      </c>
      <c r="CJ30" s="3">
        <v>48</v>
      </c>
      <c r="CK30">
        <v>11</v>
      </c>
      <c r="CL30" s="3">
        <v>48</v>
      </c>
      <c r="CN30" s="3">
        <v>48</v>
      </c>
      <c r="CO30">
        <v>3</v>
      </c>
      <c r="CP30" s="3">
        <v>48</v>
      </c>
      <c r="CQ30">
        <v>13</v>
      </c>
      <c r="CR30" s="3">
        <v>48</v>
      </c>
      <c r="CT30" s="3">
        <v>48</v>
      </c>
      <c r="CU30">
        <v>5</v>
      </c>
      <c r="CV30" s="3">
        <v>48</v>
      </c>
      <c r="CW30">
        <v>4</v>
      </c>
      <c r="CX30" s="3">
        <v>48</v>
      </c>
      <c r="CY30">
        <v>13</v>
      </c>
      <c r="CZ30" s="3">
        <v>48</v>
      </c>
      <c r="DB30" s="3">
        <v>48</v>
      </c>
      <c r="DD30" s="3">
        <v>48</v>
      </c>
    </row>
    <row r="31" spans="1:108" customHeight="1" ht="12.75">
      <c r="B31" s="3">
        <v>59</v>
      </c>
      <c r="C31">
        <v>8</v>
      </c>
      <c r="D31" s="3">
        <v>59</v>
      </c>
      <c r="E31">
        <v>8</v>
      </c>
      <c r="F31" s="3">
        <v>59</v>
      </c>
      <c r="G31">
        <v>10</v>
      </c>
      <c r="H31" s="3">
        <v>59</v>
      </c>
      <c r="J31" s="3">
        <v>59</v>
      </c>
      <c r="L31" s="3">
        <v>59</v>
      </c>
      <c r="N31" s="3">
        <v>59</v>
      </c>
      <c r="O31">
        <v>10</v>
      </c>
      <c r="P31" s="3">
        <v>59</v>
      </c>
      <c r="R31" s="3">
        <v>59</v>
      </c>
      <c r="T31" s="3">
        <v>59</v>
      </c>
      <c r="V31" s="3">
        <v>59</v>
      </c>
      <c r="X31" s="3">
        <v>59</v>
      </c>
      <c r="Z31" s="3">
        <v>59</v>
      </c>
      <c r="AB31" s="3">
        <v>59</v>
      </c>
      <c r="AD31" s="3">
        <v>59</v>
      </c>
      <c r="AF31" s="3">
        <v>59</v>
      </c>
      <c r="AH31" s="3">
        <v>59</v>
      </c>
      <c r="AJ31" s="3">
        <v>59</v>
      </c>
      <c r="AL31" s="3">
        <v>59</v>
      </c>
      <c r="AM31">
        <v>9</v>
      </c>
      <c r="AN31" s="3">
        <v>59</v>
      </c>
      <c r="AP31" s="3">
        <v>59</v>
      </c>
      <c r="AR31" s="3">
        <v>59</v>
      </c>
      <c r="AS31">
        <v>8</v>
      </c>
      <c r="AT31" s="3">
        <v>59</v>
      </c>
      <c r="AU31">
        <v>8</v>
      </c>
      <c r="AV31" s="3">
        <v>59</v>
      </c>
      <c r="AX31" s="3">
        <v>59</v>
      </c>
      <c r="AY31">
        <v>9</v>
      </c>
      <c r="AZ31" s="3">
        <v>59</v>
      </c>
      <c r="BA31">
        <v>6</v>
      </c>
      <c r="BB31" s="3">
        <v>59</v>
      </c>
      <c r="BC31">
        <v>8</v>
      </c>
      <c r="BD31" s="3">
        <v>59</v>
      </c>
      <c r="BE31">
        <v>9</v>
      </c>
      <c r="BF31" s="3">
        <v>59</v>
      </c>
      <c r="BG31">
        <v>10</v>
      </c>
      <c r="BH31" s="3">
        <v>59</v>
      </c>
      <c r="BI31">
        <v>5</v>
      </c>
      <c r="BJ31" s="3">
        <v>59</v>
      </c>
      <c r="BL31" s="3">
        <v>49</v>
      </c>
      <c r="BM31">
        <v>5</v>
      </c>
      <c r="BN31" s="3">
        <v>49</v>
      </c>
      <c r="BP31" s="3">
        <v>49</v>
      </c>
      <c r="BR31" s="3">
        <v>49</v>
      </c>
      <c r="BT31" s="3">
        <v>49</v>
      </c>
      <c r="BU31">
        <v>10</v>
      </c>
      <c r="BV31" s="3">
        <v>49</v>
      </c>
      <c r="BW31">
        <v>15</v>
      </c>
      <c r="BX31" s="3">
        <v>49</v>
      </c>
      <c r="BY31">
        <v>19</v>
      </c>
      <c r="BZ31" s="3">
        <v>49</v>
      </c>
      <c r="CA31">
        <v>13</v>
      </c>
      <c r="CB31" s="3">
        <v>49</v>
      </c>
      <c r="CC31">
        <v>22</v>
      </c>
      <c r="CD31" s="3">
        <v>49</v>
      </c>
      <c r="CE31">
        <v>18</v>
      </c>
      <c r="CF31" s="3">
        <v>49</v>
      </c>
      <c r="CG31">
        <v>13</v>
      </c>
      <c r="CH31" s="3">
        <v>49</v>
      </c>
      <c r="CI31">
        <v>17</v>
      </c>
      <c r="CJ31" s="3">
        <v>49</v>
      </c>
      <c r="CK31">
        <v>12</v>
      </c>
      <c r="CL31" s="3">
        <v>49</v>
      </c>
      <c r="CM31">
        <v>4</v>
      </c>
      <c r="CN31" s="3">
        <v>49</v>
      </c>
      <c r="CP31" s="3">
        <v>49</v>
      </c>
      <c r="CQ31">
        <v>14</v>
      </c>
      <c r="CR31" s="3">
        <v>49</v>
      </c>
      <c r="CS31">
        <v>3</v>
      </c>
      <c r="CT31" s="3">
        <v>49</v>
      </c>
      <c r="CV31" s="3">
        <v>49</v>
      </c>
      <c r="CX31" s="3">
        <v>49</v>
      </c>
      <c r="CZ31" s="3">
        <v>49</v>
      </c>
      <c r="DA31">
        <v>20</v>
      </c>
      <c r="DB31" s="3">
        <v>49</v>
      </c>
      <c r="DC31">
        <v>23</v>
      </c>
      <c r="DD31" s="3">
        <v>49</v>
      </c>
    </row>
    <row r="32" spans="1:108" customHeight="1" ht="12.75">
      <c r="A32">
        <v>6</v>
      </c>
      <c r="B32" s="3">
        <v>60</v>
      </c>
      <c r="D32" s="3">
        <v>60</v>
      </c>
      <c r="F32" s="3">
        <v>60</v>
      </c>
      <c r="H32" s="3">
        <v>60</v>
      </c>
      <c r="I32">
        <v>10</v>
      </c>
      <c r="J32" s="3">
        <v>60</v>
      </c>
      <c r="L32" s="3">
        <v>60</v>
      </c>
      <c r="M32">
        <v>13</v>
      </c>
      <c r="N32" s="3">
        <v>60</v>
      </c>
      <c r="P32" s="3">
        <v>60</v>
      </c>
      <c r="Q32">
        <v>8</v>
      </c>
      <c r="R32" s="3">
        <v>60</v>
      </c>
      <c r="T32" s="3">
        <v>60</v>
      </c>
      <c r="V32" s="3">
        <v>60</v>
      </c>
      <c r="W32">
        <v>10</v>
      </c>
      <c r="X32" s="3">
        <v>60</v>
      </c>
      <c r="Y32">
        <v>10</v>
      </c>
      <c r="Z32" s="3">
        <v>60</v>
      </c>
      <c r="AB32" s="3">
        <v>60</v>
      </c>
      <c r="AC32">
        <v>12</v>
      </c>
      <c r="AD32" s="3">
        <v>60</v>
      </c>
      <c r="AE32">
        <v>11</v>
      </c>
      <c r="AF32" s="3">
        <v>60</v>
      </c>
      <c r="AG32">
        <v>7</v>
      </c>
      <c r="AH32" s="3">
        <v>60</v>
      </c>
      <c r="AJ32" s="3">
        <v>60</v>
      </c>
      <c r="AK32">
        <v>7</v>
      </c>
      <c r="AL32" s="3">
        <v>60</v>
      </c>
      <c r="AN32" s="3">
        <v>60</v>
      </c>
      <c r="AP32" s="3">
        <v>60</v>
      </c>
      <c r="AQ32">
        <v>8</v>
      </c>
      <c r="AR32" s="3">
        <v>60</v>
      </c>
      <c r="AT32" s="3">
        <v>60</v>
      </c>
      <c r="AV32" s="3">
        <v>60</v>
      </c>
      <c r="AW32">
        <v>6</v>
      </c>
      <c r="AX32" s="3">
        <v>60</v>
      </c>
      <c r="AZ32" s="3">
        <v>60</v>
      </c>
      <c r="BB32" s="3">
        <v>60</v>
      </c>
      <c r="BD32" s="3">
        <v>60</v>
      </c>
      <c r="BF32" s="3">
        <v>60</v>
      </c>
      <c r="BH32" s="3">
        <v>60</v>
      </c>
      <c r="BJ32" s="3">
        <v>60</v>
      </c>
      <c r="BL32" s="3">
        <v>50</v>
      </c>
      <c r="BN32" s="3">
        <v>50</v>
      </c>
      <c r="BP32" s="3">
        <v>50</v>
      </c>
      <c r="BR32" s="3">
        <v>50</v>
      </c>
      <c r="BS32">
        <v>15</v>
      </c>
      <c r="BT32" s="3">
        <v>50</v>
      </c>
      <c r="BU32">
        <v>11</v>
      </c>
      <c r="BV32" s="3">
        <v>50</v>
      </c>
      <c r="BW32">
        <v>16</v>
      </c>
      <c r="BX32" s="3">
        <v>50</v>
      </c>
      <c r="BY32">
        <v>20</v>
      </c>
      <c r="BZ32" s="3">
        <v>50</v>
      </c>
      <c r="CA32">
        <v>14</v>
      </c>
      <c r="CB32" s="3">
        <v>50</v>
      </c>
      <c r="CC32">
        <v>23</v>
      </c>
      <c r="CD32" s="3">
        <v>50</v>
      </c>
      <c r="CF32" s="3">
        <v>50</v>
      </c>
      <c r="CG32">
        <v>14</v>
      </c>
      <c r="CH32" s="3">
        <v>50</v>
      </c>
      <c r="CI32">
        <v>18</v>
      </c>
      <c r="CJ32" s="3">
        <v>50</v>
      </c>
      <c r="CK32">
        <v>13</v>
      </c>
      <c r="CL32" s="3">
        <v>50</v>
      </c>
      <c r="CM32">
        <v>5</v>
      </c>
      <c r="CN32" s="3">
        <v>50</v>
      </c>
      <c r="CO32">
        <v>4</v>
      </c>
      <c r="CP32" s="3">
        <v>50</v>
      </c>
      <c r="CQ32">
        <v>15</v>
      </c>
      <c r="CR32" s="3">
        <v>50</v>
      </c>
      <c r="CT32" s="3">
        <v>50</v>
      </c>
      <c r="CU32">
        <v>6</v>
      </c>
      <c r="CV32" s="3">
        <v>50</v>
      </c>
      <c r="CW32">
        <v>5</v>
      </c>
      <c r="CX32" s="3">
        <v>50</v>
      </c>
      <c r="CY32">
        <v>14</v>
      </c>
      <c r="CZ32" s="3">
        <v>50</v>
      </c>
      <c r="DA32">
        <v>1</v>
      </c>
      <c r="DB32" s="3">
        <v>50</v>
      </c>
      <c r="DD32" s="3">
        <v>50</v>
      </c>
    </row>
    <row r="33" spans="1:108" customHeight="1" ht="12.75">
      <c r="B33" s="3">
        <v>61</v>
      </c>
      <c r="D33" s="3">
        <v>61</v>
      </c>
      <c r="F33" s="3">
        <v>61</v>
      </c>
      <c r="G33">
        <v>11</v>
      </c>
      <c r="H33" s="3">
        <v>61</v>
      </c>
      <c r="J33" s="3">
        <v>61</v>
      </c>
      <c r="K33">
        <v>8</v>
      </c>
      <c r="L33" s="3">
        <v>61</v>
      </c>
      <c r="N33" s="3">
        <v>61</v>
      </c>
      <c r="P33" s="3">
        <v>61</v>
      </c>
      <c r="R33" s="3">
        <v>61</v>
      </c>
      <c r="S33">
        <v>8</v>
      </c>
      <c r="T33" s="3">
        <v>61</v>
      </c>
      <c r="U33">
        <v>8</v>
      </c>
      <c r="V33" s="3">
        <v>61</v>
      </c>
      <c r="X33" s="3">
        <v>61</v>
      </c>
      <c r="Z33" s="3">
        <v>61</v>
      </c>
      <c r="AA33">
        <v>13</v>
      </c>
      <c r="AB33" s="3">
        <v>61</v>
      </c>
      <c r="AD33" s="3">
        <v>61</v>
      </c>
      <c r="AF33" s="3">
        <v>61</v>
      </c>
      <c r="AH33" s="3">
        <v>61</v>
      </c>
      <c r="AI33">
        <v>11</v>
      </c>
      <c r="AJ33" s="3">
        <v>61</v>
      </c>
      <c r="AL33" s="3">
        <v>61</v>
      </c>
      <c r="AM33">
        <v>10</v>
      </c>
      <c r="AN33" s="3">
        <v>61</v>
      </c>
      <c r="AO33">
        <v>8</v>
      </c>
      <c r="AP33" s="3">
        <v>61</v>
      </c>
      <c r="AR33" s="3">
        <v>61</v>
      </c>
      <c r="AT33" s="3">
        <v>61</v>
      </c>
      <c r="AV33" s="3">
        <v>61</v>
      </c>
      <c r="AX33" s="3">
        <v>61</v>
      </c>
      <c r="AY33">
        <v>10</v>
      </c>
      <c r="AZ33" s="3">
        <v>61</v>
      </c>
      <c r="BB33" s="3">
        <v>61</v>
      </c>
      <c r="BD33" s="3">
        <v>61</v>
      </c>
      <c r="BF33" s="3">
        <v>61</v>
      </c>
      <c r="BH33" s="3">
        <v>61</v>
      </c>
      <c r="BJ33" s="3">
        <v>61</v>
      </c>
      <c r="BL33" s="3">
        <v>51</v>
      </c>
      <c r="BN33" s="3">
        <v>51</v>
      </c>
      <c r="BO33">
        <v>3</v>
      </c>
      <c r="BP33" s="3">
        <v>51</v>
      </c>
      <c r="BQ33">
        <v>2</v>
      </c>
      <c r="BR33" s="3">
        <v>51</v>
      </c>
      <c r="BT33" s="3">
        <v>51</v>
      </c>
      <c r="BU33">
        <v>12</v>
      </c>
      <c r="BV33" s="3">
        <v>51</v>
      </c>
      <c r="BW33">
        <v>17</v>
      </c>
      <c r="BX33" s="3">
        <v>51</v>
      </c>
      <c r="BY33">
        <v>21</v>
      </c>
      <c r="BZ33" s="3">
        <v>51</v>
      </c>
      <c r="CA33">
        <v>15</v>
      </c>
      <c r="CB33" s="3">
        <v>51</v>
      </c>
      <c r="CC33">
        <v>24</v>
      </c>
      <c r="CD33" s="3">
        <v>51</v>
      </c>
      <c r="CE33">
        <v>19</v>
      </c>
      <c r="CF33" s="3">
        <v>51</v>
      </c>
      <c r="CG33">
        <v>15</v>
      </c>
      <c r="CH33" s="3">
        <v>51</v>
      </c>
      <c r="CI33">
        <v>19</v>
      </c>
      <c r="CJ33" s="3">
        <v>51</v>
      </c>
      <c r="CK33">
        <v>14</v>
      </c>
      <c r="CL33" s="3">
        <v>51</v>
      </c>
      <c r="CN33" s="3">
        <v>51</v>
      </c>
      <c r="CP33" s="3">
        <v>51</v>
      </c>
      <c r="CQ33">
        <v>16</v>
      </c>
      <c r="CR33" s="3">
        <v>51</v>
      </c>
      <c r="CS33">
        <v>4</v>
      </c>
      <c r="CT33" s="3">
        <v>51</v>
      </c>
      <c r="CV33" s="3">
        <v>51</v>
      </c>
      <c r="CX33" s="3">
        <v>51</v>
      </c>
      <c r="CZ33" s="3">
        <v>51</v>
      </c>
      <c r="DB33" s="3">
        <v>51</v>
      </c>
      <c r="DC33">
        <v>24</v>
      </c>
      <c r="DD33" s="3">
        <v>51</v>
      </c>
    </row>
    <row r="34" spans="1:108" customHeight="1" ht="12.75">
      <c r="B34" s="3">
        <v>62</v>
      </c>
      <c r="C34">
        <v>9</v>
      </c>
      <c r="D34" s="3">
        <v>62</v>
      </c>
      <c r="E34">
        <v>9</v>
      </c>
      <c r="F34" s="3">
        <v>62</v>
      </c>
      <c r="H34" s="3">
        <v>62</v>
      </c>
      <c r="I34">
        <v>11</v>
      </c>
      <c r="J34" s="3">
        <v>62</v>
      </c>
      <c r="L34" s="3">
        <v>62</v>
      </c>
      <c r="M34">
        <v>14</v>
      </c>
      <c r="N34" s="3">
        <v>62</v>
      </c>
      <c r="O34">
        <v>11</v>
      </c>
      <c r="P34" s="3">
        <v>62</v>
      </c>
      <c r="Q34">
        <v>9</v>
      </c>
      <c r="R34" s="3">
        <v>62</v>
      </c>
      <c r="T34" s="3">
        <v>62</v>
      </c>
      <c r="V34" s="3">
        <v>62</v>
      </c>
      <c r="W34">
        <v>11</v>
      </c>
      <c r="X34" s="3">
        <v>62</v>
      </c>
      <c r="Z34" s="3">
        <v>62</v>
      </c>
      <c r="AB34" s="3">
        <v>62</v>
      </c>
      <c r="AC34">
        <v>13</v>
      </c>
      <c r="AD34" s="3">
        <v>62</v>
      </c>
      <c r="AF34" s="3">
        <v>62</v>
      </c>
      <c r="AH34" s="3">
        <v>62</v>
      </c>
      <c r="AJ34" s="3">
        <v>62</v>
      </c>
      <c r="AL34" s="3">
        <v>62</v>
      </c>
      <c r="AN34" s="3">
        <v>62</v>
      </c>
      <c r="AP34" s="3">
        <v>62</v>
      </c>
      <c r="AR34" s="3">
        <v>62</v>
      </c>
      <c r="AS34">
        <v>9</v>
      </c>
      <c r="AT34" s="3">
        <v>62</v>
      </c>
      <c r="AU34">
        <v>9</v>
      </c>
      <c r="AV34" s="3">
        <v>62</v>
      </c>
      <c r="AX34" s="3">
        <v>62</v>
      </c>
      <c r="AZ34" s="3">
        <v>62</v>
      </c>
      <c r="BA34">
        <v>7</v>
      </c>
      <c r="BB34" s="3">
        <v>62</v>
      </c>
      <c r="BC34">
        <v>9</v>
      </c>
      <c r="BD34" s="3">
        <v>62</v>
      </c>
      <c r="BE34">
        <v>10</v>
      </c>
      <c r="BF34" s="3">
        <v>62</v>
      </c>
      <c r="BG34">
        <v>11</v>
      </c>
      <c r="BH34" s="3">
        <v>62</v>
      </c>
      <c r="BJ34" s="3">
        <v>62</v>
      </c>
      <c r="BL34" s="3">
        <v>52</v>
      </c>
      <c r="BM34">
        <v>6</v>
      </c>
      <c r="BN34" s="3">
        <v>52</v>
      </c>
      <c r="BP34" s="3">
        <v>52</v>
      </c>
      <c r="BR34" s="3">
        <v>52</v>
      </c>
      <c r="BS34">
        <v>16</v>
      </c>
      <c r="BT34" s="3">
        <v>52</v>
      </c>
      <c r="BU34">
        <v>13</v>
      </c>
      <c r="BV34" s="3">
        <v>52</v>
      </c>
      <c r="BW34">
        <v>19</v>
      </c>
      <c r="BX34" s="3">
        <v>52</v>
      </c>
      <c r="BZ34" s="3">
        <v>52</v>
      </c>
      <c r="CA34">
        <v>16</v>
      </c>
      <c r="CB34" s="3">
        <v>52</v>
      </c>
      <c r="CC34">
        <v>25</v>
      </c>
      <c r="CD34" s="3">
        <v>52</v>
      </c>
      <c r="CE34">
        <v>20</v>
      </c>
      <c r="CF34" s="3">
        <v>52</v>
      </c>
      <c r="CH34" s="3">
        <v>52</v>
      </c>
      <c r="CI34">
        <v>20</v>
      </c>
      <c r="CJ34" s="3">
        <v>52</v>
      </c>
      <c r="CK34">
        <v>15</v>
      </c>
      <c r="CL34" s="3">
        <v>52</v>
      </c>
      <c r="CM34">
        <v>6</v>
      </c>
      <c r="CN34" s="3">
        <v>52</v>
      </c>
      <c r="CO34">
        <v>5</v>
      </c>
      <c r="CP34" s="3">
        <v>52</v>
      </c>
      <c r="CR34" s="3">
        <v>52</v>
      </c>
      <c r="CT34" s="3">
        <v>52</v>
      </c>
      <c r="CV34" s="3">
        <v>52</v>
      </c>
      <c r="CX34" s="3">
        <v>52</v>
      </c>
      <c r="CZ34" s="3">
        <v>52</v>
      </c>
      <c r="DB34" s="3">
        <v>52</v>
      </c>
      <c r="DD34" s="3">
        <v>52</v>
      </c>
    </row>
    <row r="35" spans="1:108" customHeight="1" ht="12.75">
      <c r="A35">
        <v>7</v>
      </c>
      <c r="B35" s="3">
        <v>63</v>
      </c>
      <c r="D35" s="3">
        <v>63</v>
      </c>
      <c r="F35" s="3">
        <v>63</v>
      </c>
      <c r="H35" s="3">
        <v>63</v>
      </c>
      <c r="J35" s="3">
        <v>63</v>
      </c>
      <c r="L35" s="3">
        <v>63</v>
      </c>
      <c r="N35" s="3">
        <v>63</v>
      </c>
      <c r="P35" s="3">
        <v>63</v>
      </c>
      <c r="R35" s="3">
        <v>63</v>
      </c>
      <c r="T35" s="3">
        <v>63</v>
      </c>
      <c r="V35" s="3">
        <v>63</v>
      </c>
      <c r="X35" s="3">
        <v>63</v>
      </c>
      <c r="Y35">
        <v>11</v>
      </c>
      <c r="Z35" s="3">
        <v>63</v>
      </c>
      <c r="AA35">
        <v>14</v>
      </c>
      <c r="AB35" s="3">
        <v>63</v>
      </c>
      <c r="AD35" s="3">
        <v>63</v>
      </c>
      <c r="AE35">
        <v>12</v>
      </c>
      <c r="AF35" s="3">
        <v>63</v>
      </c>
      <c r="AG35">
        <v>8</v>
      </c>
      <c r="AH35" s="3">
        <v>63</v>
      </c>
      <c r="AJ35" s="3">
        <v>63</v>
      </c>
      <c r="AK35">
        <v>8</v>
      </c>
      <c r="AL35" s="3">
        <v>63</v>
      </c>
      <c r="AN35" s="3">
        <v>63</v>
      </c>
      <c r="AP35" s="3">
        <v>63</v>
      </c>
      <c r="AQ35">
        <v>9</v>
      </c>
      <c r="AR35" s="3">
        <v>63</v>
      </c>
      <c r="AT35" s="3">
        <v>63</v>
      </c>
      <c r="AV35" s="3">
        <v>63</v>
      </c>
      <c r="AX35" s="3">
        <v>63</v>
      </c>
      <c r="AZ35" s="3">
        <v>63</v>
      </c>
      <c r="BB35" s="3">
        <v>63</v>
      </c>
      <c r="BD35" s="3">
        <v>63</v>
      </c>
      <c r="BF35" s="3">
        <v>63</v>
      </c>
      <c r="BH35" s="3">
        <v>63</v>
      </c>
      <c r="BI35">
        <v>6</v>
      </c>
      <c r="BJ35" s="3">
        <v>63</v>
      </c>
      <c r="BL35" s="3">
        <v>53</v>
      </c>
      <c r="BN35" s="3">
        <v>53</v>
      </c>
      <c r="BP35" s="3">
        <v>53</v>
      </c>
      <c r="BR35" s="3">
        <v>53</v>
      </c>
      <c r="BT35" s="3">
        <v>53</v>
      </c>
      <c r="BU35">
        <v>14</v>
      </c>
      <c r="BV35" s="3">
        <v>53</v>
      </c>
      <c r="BW35">
        <v>20</v>
      </c>
      <c r="BX35" s="3">
        <v>53</v>
      </c>
      <c r="BY35">
        <v>22</v>
      </c>
      <c r="BZ35" s="3">
        <v>53</v>
      </c>
      <c r="CA35">
        <v>17</v>
      </c>
      <c r="CB35" s="3">
        <v>53</v>
      </c>
      <c r="CC35">
        <v>26</v>
      </c>
      <c r="CD35" s="3">
        <v>53</v>
      </c>
      <c r="CE35">
        <v>21</v>
      </c>
      <c r="CF35" s="3">
        <v>53</v>
      </c>
      <c r="CG35">
        <v>16</v>
      </c>
      <c r="CH35" s="3">
        <v>53</v>
      </c>
      <c r="CI35">
        <v>21</v>
      </c>
      <c r="CJ35" s="3">
        <v>53</v>
      </c>
      <c r="CK35">
        <v>16</v>
      </c>
      <c r="CL35" s="3">
        <v>53</v>
      </c>
      <c r="CN35" s="3">
        <v>53</v>
      </c>
      <c r="CP35" s="3">
        <v>53</v>
      </c>
      <c r="CQ35">
        <v>17</v>
      </c>
      <c r="CR35" s="3">
        <v>53</v>
      </c>
      <c r="CT35" s="3">
        <v>53</v>
      </c>
      <c r="CU35">
        <v>7</v>
      </c>
      <c r="CV35" s="3">
        <v>53</v>
      </c>
      <c r="CW35">
        <v>6</v>
      </c>
      <c r="CX35" s="3">
        <v>53</v>
      </c>
      <c r="CY35">
        <v>15</v>
      </c>
      <c r="CZ35" s="3">
        <v>53</v>
      </c>
      <c r="DA35">
        <v>22</v>
      </c>
      <c r="DB35" s="3">
        <v>53</v>
      </c>
      <c r="DC35">
        <v>25</v>
      </c>
      <c r="DD35" s="3">
        <v>53</v>
      </c>
    </row>
    <row r="36" spans="1:108" customHeight="1" ht="12.75">
      <c r="B36" s="3">
        <v>64</v>
      </c>
      <c r="D36" s="3">
        <v>64</v>
      </c>
      <c r="E36">
        <v>10</v>
      </c>
      <c r="F36" s="3">
        <v>64</v>
      </c>
      <c r="G36">
        <v>12</v>
      </c>
      <c r="H36" s="3">
        <v>64</v>
      </c>
      <c r="J36" s="3">
        <v>64</v>
      </c>
      <c r="K36">
        <v>9</v>
      </c>
      <c r="L36" s="3">
        <v>64</v>
      </c>
      <c r="N36" s="3">
        <v>64</v>
      </c>
      <c r="P36" s="3">
        <v>64</v>
      </c>
      <c r="R36" s="3">
        <v>64</v>
      </c>
      <c r="S36">
        <v>9</v>
      </c>
      <c r="T36" s="3">
        <v>64</v>
      </c>
      <c r="U36">
        <v>9</v>
      </c>
      <c r="V36" s="3">
        <v>64</v>
      </c>
      <c r="X36" s="3">
        <v>64</v>
      </c>
      <c r="Z36" s="3">
        <v>64</v>
      </c>
      <c r="AB36" s="3">
        <v>64</v>
      </c>
      <c r="AC36">
        <v>14</v>
      </c>
      <c r="AD36" s="3">
        <v>64</v>
      </c>
      <c r="AF36" s="3">
        <v>64</v>
      </c>
      <c r="AH36" s="3">
        <v>64</v>
      </c>
      <c r="AI36">
        <v>12</v>
      </c>
      <c r="AJ36" s="3">
        <v>64</v>
      </c>
      <c r="AL36" s="3">
        <v>64</v>
      </c>
      <c r="AM36">
        <v>11</v>
      </c>
      <c r="AN36" s="3">
        <v>64</v>
      </c>
      <c r="AO36">
        <v>9</v>
      </c>
      <c r="AP36" s="3">
        <v>64</v>
      </c>
      <c r="AR36" s="3">
        <v>64</v>
      </c>
      <c r="AT36" s="3">
        <v>64</v>
      </c>
      <c r="AV36" s="3">
        <v>64</v>
      </c>
      <c r="AW36">
        <v>7</v>
      </c>
      <c r="AX36" s="3">
        <v>64</v>
      </c>
      <c r="AY36">
        <v>11</v>
      </c>
      <c r="AZ36" s="3">
        <v>64</v>
      </c>
      <c r="BB36" s="3">
        <v>64</v>
      </c>
      <c r="BC36">
        <v>10</v>
      </c>
      <c r="BD36" s="3">
        <v>64</v>
      </c>
      <c r="BE36">
        <v>11</v>
      </c>
      <c r="BF36" s="3">
        <v>64</v>
      </c>
      <c r="BH36" s="3">
        <v>64</v>
      </c>
      <c r="BJ36" s="3">
        <v>64</v>
      </c>
      <c r="BL36" s="3">
        <v>54</v>
      </c>
      <c r="BN36" s="3">
        <v>54</v>
      </c>
      <c r="BP36" s="3">
        <v>54</v>
      </c>
      <c r="BR36" s="3">
        <v>54</v>
      </c>
      <c r="BS36">
        <v>17</v>
      </c>
      <c r="BT36" s="3">
        <v>54</v>
      </c>
      <c r="BU36">
        <v>15</v>
      </c>
      <c r="BV36" s="3">
        <v>54</v>
      </c>
      <c r="BW36">
        <v>21</v>
      </c>
      <c r="BX36" s="3">
        <v>54</v>
      </c>
      <c r="BY36">
        <v>23</v>
      </c>
      <c r="BZ36" s="3">
        <v>54</v>
      </c>
      <c r="CA36">
        <v>18</v>
      </c>
      <c r="CB36" s="3">
        <v>54</v>
      </c>
      <c r="CC36">
        <v>27</v>
      </c>
      <c r="CD36" s="3">
        <v>54</v>
      </c>
      <c r="CE36">
        <v>22</v>
      </c>
      <c r="CF36" s="3">
        <v>54</v>
      </c>
      <c r="CG36">
        <v>17</v>
      </c>
      <c r="CH36" s="3">
        <v>54</v>
      </c>
      <c r="CI36">
        <v>22</v>
      </c>
      <c r="CJ36" s="3">
        <v>54</v>
      </c>
      <c r="CK36">
        <v>17</v>
      </c>
      <c r="CL36" s="3">
        <v>54</v>
      </c>
      <c r="CM36">
        <v>7</v>
      </c>
      <c r="CN36" s="3">
        <v>54</v>
      </c>
      <c r="CO36">
        <v>6</v>
      </c>
      <c r="CP36" s="3">
        <v>54</v>
      </c>
      <c r="CQ36">
        <v>18</v>
      </c>
      <c r="CR36" s="3">
        <v>54</v>
      </c>
      <c r="CS36">
        <v>5</v>
      </c>
      <c r="CT36" s="3">
        <v>54</v>
      </c>
      <c r="CV36" s="3">
        <v>54</v>
      </c>
      <c r="CX36" s="3">
        <v>54</v>
      </c>
      <c r="CZ36" s="3">
        <v>54</v>
      </c>
      <c r="DA36">
        <v>23</v>
      </c>
      <c r="DB36" s="3">
        <v>54</v>
      </c>
      <c r="DC36">
        <v>26</v>
      </c>
      <c r="DD36" s="3">
        <v>54</v>
      </c>
    </row>
    <row r="37" spans="1:108" customHeight="1" ht="12.75">
      <c r="B37" s="3">
        <v>65</v>
      </c>
      <c r="C37">
        <v>10</v>
      </c>
      <c r="D37" s="3">
        <v>65</v>
      </c>
      <c r="F37" s="3">
        <v>65</v>
      </c>
      <c r="H37" s="3">
        <v>65</v>
      </c>
      <c r="I37">
        <v>12</v>
      </c>
      <c r="J37" s="3">
        <v>65</v>
      </c>
      <c r="L37" s="3">
        <v>65</v>
      </c>
      <c r="M37">
        <v>15</v>
      </c>
      <c r="N37" s="3">
        <v>65</v>
      </c>
      <c r="O37">
        <v>12</v>
      </c>
      <c r="P37" s="3">
        <v>65</v>
      </c>
      <c r="Q37">
        <v>10</v>
      </c>
      <c r="R37" s="3">
        <v>65</v>
      </c>
      <c r="T37" s="3">
        <v>65</v>
      </c>
      <c r="V37" s="3">
        <v>65</v>
      </c>
      <c r="W37">
        <v>12</v>
      </c>
      <c r="X37" s="3">
        <v>65</v>
      </c>
      <c r="Z37" s="3">
        <v>65</v>
      </c>
      <c r="AA37">
        <v>15</v>
      </c>
      <c r="AB37" s="3">
        <v>65</v>
      </c>
      <c r="AD37" s="3">
        <v>65</v>
      </c>
      <c r="AF37" s="3">
        <v>65</v>
      </c>
      <c r="AH37" s="3">
        <v>65</v>
      </c>
      <c r="AJ37" s="3">
        <v>65</v>
      </c>
      <c r="AL37" s="3">
        <v>65</v>
      </c>
      <c r="AN37" s="3">
        <v>65</v>
      </c>
      <c r="AP37" s="3">
        <v>65</v>
      </c>
      <c r="AR37" s="3">
        <v>65</v>
      </c>
      <c r="AS37">
        <v>10</v>
      </c>
      <c r="AT37" s="3">
        <v>65</v>
      </c>
      <c r="AU37">
        <v>10</v>
      </c>
      <c r="AV37" s="3">
        <v>65</v>
      </c>
      <c r="AX37" s="3">
        <v>65</v>
      </c>
      <c r="AZ37" s="3">
        <v>65</v>
      </c>
      <c r="BA37">
        <v>8</v>
      </c>
      <c r="BB37" s="3">
        <v>65</v>
      </c>
      <c r="BD37" s="3">
        <v>65</v>
      </c>
      <c r="BF37" s="3">
        <v>65</v>
      </c>
      <c r="BG37">
        <v>12</v>
      </c>
      <c r="BH37" s="3">
        <v>65</v>
      </c>
      <c r="BJ37" s="3">
        <v>65</v>
      </c>
      <c r="BL37" s="3">
        <v>55</v>
      </c>
      <c r="BM37">
        <v>7</v>
      </c>
      <c r="BN37" s="3">
        <v>55</v>
      </c>
      <c r="BO37">
        <v>4</v>
      </c>
      <c r="BP37" s="3">
        <v>55</v>
      </c>
      <c r="BQ37">
        <v>3</v>
      </c>
      <c r="BR37" s="3">
        <v>55</v>
      </c>
      <c r="BT37" s="3">
        <v>55</v>
      </c>
      <c r="BU37">
        <v>16</v>
      </c>
      <c r="BV37" s="3">
        <v>55</v>
      </c>
      <c r="BW37">
        <v>22</v>
      </c>
      <c r="BX37" s="3">
        <v>55</v>
      </c>
      <c r="BY37">
        <v>24</v>
      </c>
      <c r="BZ37" s="3">
        <v>55</v>
      </c>
      <c r="CA37">
        <v>19</v>
      </c>
      <c r="CB37" s="3">
        <v>55</v>
      </c>
      <c r="CC37">
        <v>28</v>
      </c>
      <c r="CD37" s="3">
        <v>55</v>
      </c>
      <c r="CE37">
        <v>23</v>
      </c>
      <c r="CF37" s="3">
        <v>55</v>
      </c>
      <c r="CG37">
        <v>18</v>
      </c>
      <c r="CH37" s="3">
        <v>55</v>
      </c>
      <c r="CI37">
        <v>23</v>
      </c>
      <c r="CJ37" s="3">
        <v>55</v>
      </c>
      <c r="CK37">
        <v>18</v>
      </c>
      <c r="CL37" s="3">
        <v>55</v>
      </c>
      <c r="CN37" s="3">
        <v>55</v>
      </c>
      <c r="CP37" s="3">
        <v>55</v>
      </c>
      <c r="CQ37">
        <v>19</v>
      </c>
      <c r="CR37" s="3">
        <v>55</v>
      </c>
      <c r="CT37" s="3">
        <v>55</v>
      </c>
      <c r="CU37">
        <v>8</v>
      </c>
      <c r="CV37" s="3">
        <v>55</v>
      </c>
      <c r="CX37" s="3">
        <v>55</v>
      </c>
      <c r="CY37">
        <v>16</v>
      </c>
      <c r="CZ37" s="3">
        <v>55</v>
      </c>
      <c r="DB37" s="3">
        <v>55</v>
      </c>
      <c r="DD37" s="3">
        <v>55</v>
      </c>
    </row>
    <row r="38" spans="1:108" customHeight="1" ht="12.75">
      <c r="A38">
        <v>8</v>
      </c>
      <c r="B38" s="3">
        <v>66</v>
      </c>
      <c r="D38" s="3">
        <v>66</v>
      </c>
      <c r="E38">
        <v>11</v>
      </c>
      <c r="F38" s="3">
        <v>66</v>
      </c>
      <c r="G38">
        <v>13</v>
      </c>
      <c r="H38" s="3">
        <v>66</v>
      </c>
      <c r="J38" s="3">
        <v>66</v>
      </c>
      <c r="K38">
        <v>10</v>
      </c>
      <c r="L38" s="3">
        <v>66</v>
      </c>
      <c r="N38" s="3">
        <v>66</v>
      </c>
      <c r="P38" s="3">
        <v>66</v>
      </c>
      <c r="R38" s="3">
        <v>66</v>
      </c>
      <c r="T38" s="3">
        <v>66</v>
      </c>
      <c r="U38">
        <v>10</v>
      </c>
      <c r="V38" s="3">
        <v>66</v>
      </c>
      <c r="X38" s="3">
        <v>66</v>
      </c>
      <c r="Z38" s="3">
        <v>66</v>
      </c>
      <c r="AB38" s="3">
        <v>66</v>
      </c>
      <c r="AD38" s="3">
        <v>66</v>
      </c>
      <c r="AE38">
        <v>13</v>
      </c>
      <c r="AF38" s="3">
        <v>66</v>
      </c>
      <c r="AG38">
        <v>9</v>
      </c>
      <c r="AH38" s="3">
        <v>66</v>
      </c>
      <c r="AI38">
        <v>13</v>
      </c>
      <c r="AJ38" s="3">
        <v>66</v>
      </c>
      <c r="AK38">
        <v>9</v>
      </c>
      <c r="AL38" s="3">
        <v>66</v>
      </c>
      <c r="AM38">
        <v>12</v>
      </c>
      <c r="AN38" s="3">
        <v>66</v>
      </c>
      <c r="AP38" s="3">
        <v>66</v>
      </c>
      <c r="AQ38">
        <v>10</v>
      </c>
      <c r="AR38" s="3">
        <v>66</v>
      </c>
      <c r="AT38" s="3">
        <v>66</v>
      </c>
      <c r="AV38" s="3">
        <v>66</v>
      </c>
      <c r="AX38" s="3">
        <v>66</v>
      </c>
      <c r="AY38">
        <v>12</v>
      </c>
      <c r="AZ38" s="3">
        <v>66</v>
      </c>
      <c r="BB38" s="3">
        <v>66</v>
      </c>
      <c r="BD38" s="3">
        <v>66</v>
      </c>
      <c r="BF38" s="3">
        <v>66</v>
      </c>
      <c r="BH38" s="3">
        <v>66</v>
      </c>
      <c r="BI38">
        <v>7</v>
      </c>
      <c r="BJ38" s="3">
        <v>66</v>
      </c>
      <c r="BL38" s="3">
        <v>56</v>
      </c>
      <c r="BN38" s="3">
        <v>56</v>
      </c>
      <c r="BP38" s="3">
        <v>56</v>
      </c>
      <c r="BR38" s="3">
        <v>56</v>
      </c>
      <c r="BT38" s="3">
        <v>56</v>
      </c>
      <c r="BU38">
        <v>17</v>
      </c>
      <c r="BV38" s="3">
        <v>56</v>
      </c>
      <c r="BW38">
        <v>23</v>
      </c>
      <c r="BX38" s="3">
        <v>56</v>
      </c>
      <c r="BY38">
        <v>25</v>
      </c>
      <c r="BZ38" s="3">
        <v>56</v>
      </c>
      <c r="CA38">
        <v>20</v>
      </c>
      <c r="CB38" s="3">
        <v>56</v>
      </c>
      <c r="CC38">
        <v>29</v>
      </c>
      <c r="CD38" s="3">
        <v>56</v>
      </c>
      <c r="CE38">
        <v>24</v>
      </c>
      <c r="CF38" s="3">
        <v>56</v>
      </c>
      <c r="CG38">
        <v>19</v>
      </c>
      <c r="CH38" s="3">
        <v>56</v>
      </c>
      <c r="CI38">
        <v>24</v>
      </c>
      <c r="CJ38" s="3">
        <v>56</v>
      </c>
      <c r="CK38">
        <v>19</v>
      </c>
      <c r="CL38" s="3">
        <v>56</v>
      </c>
      <c r="CM38">
        <v>8</v>
      </c>
      <c r="CN38" s="3">
        <v>56</v>
      </c>
      <c r="CO38">
        <v>7</v>
      </c>
      <c r="CP38" s="3">
        <v>56</v>
      </c>
      <c r="CQ38">
        <v>20</v>
      </c>
      <c r="CR38" s="3">
        <v>56</v>
      </c>
      <c r="CS38">
        <v>6</v>
      </c>
      <c r="CT38" s="3">
        <v>56</v>
      </c>
      <c r="CV38" s="3">
        <v>56</v>
      </c>
      <c r="CW38">
        <v>7</v>
      </c>
      <c r="CX38" s="3">
        <v>56</v>
      </c>
      <c r="CZ38" s="3">
        <v>56</v>
      </c>
      <c r="DA38">
        <v>24</v>
      </c>
      <c r="DB38" s="3">
        <v>56</v>
      </c>
      <c r="DC38">
        <v>27</v>
      </c>
      <c r="DD38" s="3">
        <v>56</v>
      </c>
    </row>
    <row r="39" spans="1:108" customHeight="1" ht="12.75">
      <c r="B39" s="3">
        <v>67</v>
      </c>
      <c r="C39">
        <v>11</v>
      </c>
      <c r="D39" s="3">
        <v>67</v>
      </c>
      <c r="F39" s="3">
        <v>67</v>
      </c>
      <c r="H39" s="3">
        <v>67</v>
      </c>
      <c r="J39" s="3">
        <v>67</v>
      </c>
      <c r="L39" s="3">
        <v>67</v>
      </c>
      <c r="N39" s="3">
        <v>67</v>
      </c>
      <c r="O39">
        <v>13</v>
      </c>
      <c r="P39" s="3">
        <v>67</v>
      </c>
      <c r="Q39">
        <v>11</v>
      </c>
      <c r="R39" s="3">
        <v>67</v>
      </c>
      <c r="S39">
        <v>10</v>
      </c>
      <c r="T39" s="3">
        <v>67</v>
      </c>
      <c r="V39" s="3">
        <v>67</v>
      </c>
      <c r="W39">
        <v>13</v>
      </c>
      <c r="X39" s="3">
        <v>67</v>
      </c>
      <c r="Y39">
        <v>12</v>
      </c>
      <c r="Z39" s="3">
        <v>67</v>
      </c>
      <c r="AA39">
        <v>16</v>
      </c>
      <c r="AB39" s="3">
        <v>67</v>
      </c>
      <c r="AC39">
        <v>15</v>
      </c>
      <c r="AD39" s="3">
        <v>67</v>
      </c>
      <c r="AF39" s="3">
        <v>67</v>
      </c>
      <c r="AH39" s="3">
        <v>67</v>
      </c>
      <c r="AJ39" s="3">
        <v>67</v>
      </c>
      <c r="AL39" s="3">
        <v>67</v>
      </c>
      <c r="AN39" s="3">
        <v>67</v>
      </c>
      <c r="AO39">
        <v>10</v>
      </c>
      <c r="AP39" s="3">
        <v>67</v>
      </c>
      <c r="AR39" s="3">
        <v>67</v>
      </c>
      <c r="AT39" s="3">
        <v>67</v>
      </c>
      <c r="AV39" s="3">
        <v>67</v>
      </c>
      <c r="AX39" s="3">
        <v>67</v>
      </c>
      <c r="AZ39" s="3">
        <v>67</v>
      </c>
      <c r="BB39" s="3">
        <v>67</v>
      </c>
      <c r="BC39">
        <v>11</v>
      </c>
      <c r="BD39" s="3">
        <v>67</v>
      </c>
      <c r="BE39">
        <v>12</v>
      </c>
      <c r="BF39" s="3">
        <v>67</v>
      </c>
      <c r="BH39" s="3">
        <v>67</v>
      </c>
      <c r="BJ39" s="3">
        <v>67</v>
      </c>
      <c r="BL39" s="3">
        <v>57</v>
      </c>
      <c r="BN39" s="3">
        <v>57</v>
      </c>
      <c r="BP39" s="3">
        <v>57</v>
      </c>
      <c r="BR39" s="3">
        <v>57</v>
      </c>
      <c r="BS39">
        <v>18</v>
      </c>
      <c r="BT39" s="3">
        <v>57</v>
      </c>
      <c r="BU39">
        <v>18</v>
      </c>
      <c r="BV39" s="3">
        <v>57</v>
      </c>
      <c r="BW39">
        <v>24</v>
      </c>
      <c r="BX39" s="3">
        <v>57</v>
      </c>
      <c r="BY39">
        <v>26</v>
      </c>
      <c r="BZ39" s="3">
        <v>57</v>
      </c>
      <c r="CA39">
        <v>21</v>
      </c>
      <c r="CB39" s="3">
        <v>57</v>
      </c>
      <c r="CD39" s="3">
        <v>57</v>
      </c>
      <c r="CF39" s="3">
        <v>57</v>
      </c>
      <c r="CH39" s="3">
        <v>57</v>
      </c>
      <c r="CI39">
        <v>25</v>
      </c>
      <c r="CJ39" s="3">
        <v>57</v>
      </c>
      <c r="CL39" s="3">
        <v>57</v>
      </c>
      <c r="CM39">
        <v>9</v>
      </c>
      <c r="CN39" s="3">
        <v>57</v>
      </c>
      <c r="CP39" s="3">
        <v>57</v>
      </c>
      <c r="CQ39">
        <v>21</v>
      </c>
      <c r="CR39" s="3">
        <v>57</v>
      </c>
      <c r="CT39" s="3">
        <v>57</v>
      </c>
      <c r="CU39">
        <v>9</v>
      </c>
      <c r="CV39" s="3">
        <v>57</v>
      </c>
      <c r="CX39" s="3">
        <v>57</v>
      </c>
      <c r="CY39">
        <v>17</v>
      </c>
      <c r="CZ39" s="3">
        <v>57</v>
      </c>
      <c r="DB39" s="3">
        <v>57</v>
      </c>
      <c r="DD39" s="3">
        <v>57</v>
      </c>
    </row>
    <row r="40" spans="1:108" customHeight="1" ht="12.75">
      <c r="B40" s="3">
        <v>68</v>
      </c>
      <c r="D40" s="3">
        <v>68</v>
      </c>
      <c r="F40" s="3">
        <v>68</v>
      </c>
      <c r="G40">
        <v>14</v>
      </c>
      <c r="H40" s="3">
        <v>68</v>
      </c>
      <c r="I40">
        <v>13</v>
      </c>
      <c r="J40" s="3">
        <v>68</v>
      </c>
      <c r="L40" s="3">
        <v>68</v>
      </c>
      <c r="M40">
        <v>16</v>
      </c>
      <c r="N40" s="3">
        <v>68</v>
      </c>
      <c r="P40" s="3">
        <v>68</v>
      </c>
      <c r="R40" s="3">
        <v>68</v>
      </c>
      <c r="T40" s="3">
        <v>68</v>
      </c>
      <c r="V40" s="3">
        <v>68</v>
      </c>
      <c r="X40" s="3">
        <v>68</v>
      </c>
      <c r="Z40" s="3">
        <v>68</v>
      </c>
      <c r="AB40" s="3">
        <v>68</v>
      </c>
      <c r="AD40" s="3">
        <v>68</v>
      </c>
      <c r="AF40" s="3">
        <v>68</v>
      </c>
      <c r="AH40" s="3">
        <v>68</v>
      </c>
      <c r="AJ40" s="3">
        <v>68</v>
      </c>
      <c r="AL40" s="3">
        <v>68</v>
      </c>
      <c r="AN40" s="3">
        <v>68</v>
      </c>
      <c r="AP40" s="3">
        <v>68</v>
      </c>
      <c r="AR40" s="3">
        <v>68</v>
      </c>
      <c r="AS40">
        <v>11</v>
      </c>
      <c r="AT40" s="3">
        <v>68</v>
      </c>
      <c r="AU40">
        <v>11</v>
      </c>
      <c r="AV40" s="3">
        <v>68</v>
      </c>
      <c r="AW40">
        <v>8</v>
      </c>
      <c r="AX40" s="3">
        <v>68</v>
      </c>
      <c r="AY40">
        <v>13</v>
      </c>
      <c r="AZ40" s="3">
        <v>68</v>
      </c>
      <c r="BB40" s="3">
        <v>68</v>
      </c>
      <c r="BD40" s="3">
        <v>68</v>
      </c>
      <c r="BF40" s="3">
        <v>68</v>
      </c>
      <c r="BG40">
        <v>13</v>
      </c>
      <c r="BH40" s="3">
        <v>68</v>
      </c>
      <c r="BJ40" s="3">
        <v>68</v>
      </c>
      <c r="BL40" s="3">
        <v>58</v>
      </c>
      <c r="BM40">
        <v>8</v>
      </c>
      <c r="BN40" s="3">
        <v>58</v>
      </c>
      <c r="BP40" s="3">
        <v>58</v>
      </c>
      <c r="BR40" s="3">
        <v>58</v>
      </c>
      <c r="BT40" s="3">
        <v>58</v>
      </c>
      <c r="BU40">
        <v>19</v>
      </c>
      <c r="BV40" s="3">
        <v>58</v>
      </c>
      <c r="BW40">
        <v>25</v>
      </c>
      <c r="BX40" s="3">
        <v>58</v>
      </c>
      <c r="BZ40" s="3">
        <v>58</v>
      </c>
      <c r="CA40">
        <v>22</v>
      </c>
      <c r="CB40" s="3">
        <v>58</v>
      </c>
      <c r="CC40">
        <v>30</v>
      </c>
      <c r="CD40" s="3">
        <v>58</v>
      </c>
      <c r="CE40">
        <v>25</v>
      </c>
      <c r="CF40" s="3">
        <v>58</v>
      </c>
      <c r="CG40">
        <v>20</v>
      </c>
      <c r="CH40" s="3">
        <v>58</v>
      </c>
      <c r="CI40">
        <v>26</v>
      </c>
      <c r="CJ40" s="3">
        <v>58</v>
      </c>
      <c r="CK40">
        <v>20</v>
      </c>
      <c r="CL40" s="3">
        <v>58</v>
      </c>
      <c r="CN40" s="3">
        <v>58</v>
      </c>
      <c r="CO40">
        <v>8</v>
      </c>
      <c r="CP40" s="3">
        <v>58</v>
      </c>
      <c r="CR40" s="3">
        <v>58</v>
      </c>
      <c r="CS40">
        <v>7</v>
      </c>
      <c r="CT40" s="3">
        <v>58</v>
      </c>
      <c r="CV40" s="3">
        <v>58</v>
      </c>
      <c r="CW40">
        <v>8</v>
      </c>
      <c r="CX40" s="3">
        <v>58</v>
      </c>
      <c r="CZ40" s="3">
        <v>58</v>
      </c>
      <c r="DA40">
        <v>25</v>
      </c>
      <c r="DB40" s="3">
        <v>58</v>
      </c>
      <c r="DC40">
        <v>28</v>
      </c>
      <c r="DD40" s="3">
        <v>58</v>
      </c>
    </row>
    <row r="41" spans="1:108" customHeight="1" ht="12.75">
      <c r="A41">
        <v>9</v>
      </c>
      <c r="B41" s="3">
        <v>69</v>
      </c>
      <c r="D41" s="3">
        <v>69</v>
      </c>
      <c r="E41">
        <v>12</v>
      </c>
      <c r="F41" s="3">
        <v>69</v>
      </c>
      <c r="H41" s="3">
        <v>69</v>
      </c>
      <c r="J41" s="3">
        <v>69</v>
      </c>
      <c r="K41">
        <v>11</v>
      </c>
      <c r="L41" s="3">
        <v>69</v>
      </c>
      <c r="N41" s="3">
        <v>69</v>
      </c>
      <c r="P41" s="3">
        <v>69</v>
      </c>
      <c r="R41" s="3">
        <v>69</v>
      </c>
      <c r="S41">
        <v>11</v>
      </c>
      <c r="T41" s="3">
        <v>69</v>
      </c>
      <c r="U41">
        <v>11</v>
      </c>
      <c r="V41" s="3">
        <v>69</v>
      </c>
      <c r="W41">
        <v>14</v>
      </c>
      <c r="X41" s="3">
        <v>69</v>
      </c>
      <c r="Z41" s="3">
        <v>69</v>
      </c>
      <c r="AB41" s="3">
        <v>69</v>
      </c>
      <c r="AC41">
        <v>16</v>
      </c>
      <c r="AD41" s="3">
        <v>69</v>
      </c>
      <c r="AE41">
        <v>14</v>
      </c>
      <c r="AF41" s="3">
        <v>69</v>
      </c>
      <c r="AG41">
        <v>10</v>
      </c>
      <c r="AH41" s="3">
        <v>69</v>
      </c>
      <c r="AI41">
        <v>14</v>
      </c>
      <c r="AJ41" s="3">
        <v>69</v>
      </c>
      <c r="AK41">
        <v>10</v>
      </c>
      <c r="AL41" s="3">
        <v>69</v>
      </c>
      <c r="AM41">
        <v>13</v>
      </c>
      <c r="AN41" s="3">
        <v>69</v>
      </c>
      <c r="AP41" s="3">
        <v>69</v>
      </c>
      <c r="AQ41">
        <v>11</v>
      </c>
      <c r="AR41" s="3">
        <v>69</v>
      </c>
      <c r="AT41" s="3">
        <v>69</v>
      </c>
      <c r="AV41" s="3">
        <v>69</v>
      </c>
      <c r="AX41" s="3">
        <v>69</v>
      </c>
      <c r="AZ41" s="3">
        <v>69</v>
      </c>
      <c r="BA41">
        <v>9</v>
      </c>
      <c r="BB41" s="3">
        <v>69</v>
      </c>
      <c r="BD41" s="3">
        <v>69</v>
      </c>
      <c r="BF41" s="3">
        <v>69</v>
      </c>
      <c r="BH41" s="3">
        <v>69</v>
      </c>
      <c r="BI41">
        <v>8</v>
      </c>
      <c r="BJ41" s="3">
        <v>69</v>
      </c>
      <c r="BL41" s="3">
        <v>59</v>
      </c>
      <c r="BN41" s="3">
        <v>59</v>
      </c>
      <c r="BO41">
        <v>5</v>
      </c>
      <c r="BP41" s="3">
        <v>59</v>
      </c>
      <c r="BQ41">
        <v>4</v>
      </c>
      <c r="BR41" s="3">
        <v>59</v>
      </c>
      <c r="BS41">
        <v>19</v>
      </c>
      <c r="BT41" s="3">
        <v>59</v>
      </c>
      <c r="BU41">
        <v>20</v>
      </c>
      <c r="BV41" s="3">
        <v>59</v>
      </c>
      <c r="BW41">
        <v>26</v>
      </c>
      <c r="BX41" s="3">
        <v>59</v>
      </c>
      <c r="BY41">
        <v>27</v>
      </c>
      <c r="BZ41" s="3">
        <v>59</v>
      </c>
      <c r="CA41">
        <v>23</v>
      </c>
      <c r="CB41" s="3">
        <v>59</v>
      </c>
      <c r="CC41">
        <v>31</v>
      </c>
      <c r="CD41" s="3">
        <v>59</v>
      </c>
      <c r="CE41">
        <v>26</v>
      </c>
      <c r="CF41" s="3">
        <v>59</v>
      </c>
      <c r="CG41">
        <v>21</v>
      </c>
      <c r="CH41" s="3">
        <v>59</v>
      </c>
      <c r="CI41">
        <v>27</v>
      </c>
      <c r="CJ41" s="3">
        <v>59</v>
      </c>
      <c r="CK41">
        <v>21</v>
      </c>
      <c r="CL41" s="3">
        <v>59</v>
      </c>
      <c r="CM41">
        <v>10</v>
      </c>
      <c r="CN41" s="3">
        <v>59</v>
      </c>
      <c r="CP41" s="3">
        <v>59</v>
      </c>
      <c r="CQ41">
        <v>22</v>
      </c>
      <c r="CR41" s="3">
        <v>59</v>
      </c>
      <c r="CT41" s="3">
        <v>59</v>
      </c>
      <c r="CU41">
        <v>10</v>
      </c>
      <c r="CV41" s="3">
        <v>59</v>
      </c>
      <c r="CX41" s="3">
        <v>59</v>
      </c>
      <c r="CY41">
        <v>18</v>
      </c>
      <c r="CZ41" s="3">
        <v>59</v>
      </c>
      <c r="DB41" s="3">
        <v>59</v>
      </c>
      <c r="DD41" s="3">
        <v>59</v>
      </c>
    </row>
    <row r="42" spans="1:108" customHeight="1" ht="12.75">
      <c r="B42" s="3">
        <v>70</v>
      </c>
      <c r="C42">
        <v>12</v>
      </c>
      <c r="D42" s="3">
        <v>70</v>
      </c>
      <c r="F42" s="3">
        <v>70</v>
      </c>
      <c r="H42" s="3">
        <v>70</v>
      </c>
      <c r="I42">
        <v>14</v>
      </c>
      <c r="J42" s="3">
        <v>70</v>
      </c>
      <c r="L42" s="3">
        <v>70</v>
      </c>
      <c r="M42">
        <v>17</v>
      </c>
      <c r="N42" s="3">
        <v>70</v>
      </c>
      <c r="O42">
        <v>14</v>
      </c>
      <c r="P42" s="3">
        <v>70</v>
      </c>
      <c r="Q42">
        <v>12</v>
      </c>
      <c r="R42" s="3">
        <v>70</v>
      </c>
      <c r="T42" s="3">
        <v>70</v>
      </c>
      <c r="V42" s="3">
        <v>70</v>
      </c>
      <c r="X42" s="3">
        <v>70</v>
      </c>
      <c r="Y42">
        <v>13</v>
      </c>
      <c r="Z42" s="3">
        <v>70</v>
      </c>
      <c r="AA42">
        <v>17</v>
      </c>
      <c r="AB42" s="3">
        <v>70</v>
      </c>
      <c r="AD42" s="3">
        <v>70</v>
      </c>
      <c r="AF42" s="3">
        <v>70</v>
      </c>
      <c r="AH42" s="3">
        <v>70</v>
      </c>
      <c r="AJ42" s="3">
        <v>70</v>
      </c>
      <c r="AL42" s="3">
        <v>70</v>
      </c>
      <c r="AN42" s="3">
        <v>70</v>
      </c>
      <c r="AO42">
        <v>11</v>
      </c>
      <c r="AP42" s="3">
        <v>70</v>
      </c>
      <c r="AR42" s="3">
        <v>70</v>
      </c>
      <c r="AT42" s="3">
        <v>70</v>
      </c>
      <c r="AV42" s="3">
        <v>70</v>
      </c>
      <c r="AX42" s="3">
        <v>70</v>
      </c>
      <c r="AY42">
        <v>14</v>
      </c>
      <c r="AZ42" s="3">
        <v>70</v>
      </c>
      <c r="BB42" s="3">
        <v>70</v>
      </c>
      <c r="BC42">
        <v>12</v>
      </c>
      <c r="BD42" s="3">
        <v>70</v>
      </c>
      <c r="BE42">
        <v>13</v>
      </c>
      <c r="BF42" s="3">
        <v>70</v>
      </c>
      <c r="BH42" s="3">
        <v>70</v>
      </c>
      <c r="BJ42" s="3">
        <v>70</v>
      </c>
      <c r="BL42" s="3">
        <v>60</v>
      </c>
      <c r="BN42" s="3">
        <v>60</v>
      </c>
      <c r="BP42" s="3">
        <v>60</v>
      </c>
      <c r="BR42" s="3">
        <v>60</v>
      </c>
      <c r="BT42" s="3">
        <v>60</v>
      </c>
      <c r="BU42">
        <v>21</v>
      </c>
      <c r="BV42" s="3">
        <v>60</v>
      </c>
      <c r="BW42">
        <v>27</v>
      </c>
      <c r="BX42" s="3">
        <v>60</v>
      </c>
      <c r="BY42">
        <v>28</v>
      </c>
      <c r="BZ42" s="3">
        <v>60</v>
      </c>
      <c r="CA42">
        <v>24</v>
      </c>
      <c r="CB42" s="3">
        <v>60</v>
      </c>
      <c r="CC42">
        <v>32</v>
      </c>
      <c r="CD42" s="3">
        <v>60</v>
      </c>
      <c r="CE42">
        <v>27</v>
      </c>
      <c r="CF42" s="3">
        <v>60</v>
      </c>
      <c r="CG42">
        <v>22</v>
      </c>
      <c r="CH42" s="3">
        <v>60</v>
      </c>
      <c r="CI42">
        <v>28</v>
      </c>
      <c r="CJ42" s="3">
        <v>60</v>
      </c>
      <c r="CK42">
        <v>22</v>
      </c>
      <c r="CL42" s="3">
        <v>60</v>
      </c>
      <c r="CN42" s="3">
        <v>60</v>
      </c>
      <c r="CO42">
        <v>9</v>
      </c>
      <c r="CP42" s="3">
        <v>60</v>
      </c>
      <c r="CQ42">
        <v>23</v>
      </c>
      <c r="CR42" s="3">
        <v>60</v>
      </c>
      <c r="CS42">
        <v>8</v>
      </c>
      <c r="CT42" s="3">
        <v>60</v>
      </c>
      <c r="CV42" s="3">
        <v>60</v>
      </c>
      <c r="CX42" s="3">
        <v>60</v>
      </c>
      <c r="CZ42" s="3">
        <v>60</v>
      </c>
      <c r="DA42">
        <v>26</v>
      </c>
      <c r="DB42" s="3">
        <v>60</v>
      </c>
      <c r="DC42">
        <v>29</v>
      </c>
      <c r="DD42" s="3">
        <v>60</v>
      </c>
    </row>
    <row r="43" spans="1:108" customHeight="1" ht="12.75">
      <c r="B43" s="3">
        <v>71</v>
      </c>
      <c r="D43" s="3">
        <v>71</v>
      </c>
      <c r="E43">
        <v>13</v>
      </c>
      <c r="F43" s="3">
        <v>71</v>
      </c>
      <c r="G43">
        <v>15</v>
      </c>
      <c r="H43" s="3">
        <v>71</v>
      </c>
      <c r="J43" s="3">
        <v>71</v>
      </c>
      <c r="L43" s="3">
        <v>71</v>
      </c>
      <c r="N43" s="3">
        <v>71</v>
      </c>
      <c r="P43" s="3">
        <v>71</v>
      </c>
      <c r="R43" s="3">
        <v>71</v>
      </c>
      <c r="T43" s="3">
        <v>71</v>
      </c>
      <c r="V43" s="3">
        <v>71</v>
      </c>
      <c r="X43" s="3">
        <v>71</v>
      </c>
      <c r="Z43" s="3">
        <v>71</v>
      </c>
      <c r="AB43" s="3">
        <v>71</v>
      </c>
      <c r="AC43">
        <v>17</v>
      </c>
      <c r="AD43" s="3">
        <v>71</v>
      </c>
      <c r="AF43" s="3">
        <v>71</v>
      </c>
      <c r="AH43" s="3">
        <v>71</v>
      </c>
      <c r="AJ43" s="3">
        <v>71</v>
      </c>
      <c r="AL43" s="3">
        <v>71</v>
      </c>
      <c r="AM43">
        <v>14</v>
      </c>
      <c r="AN43" s="3">
        <v>71</v>
      </c>
      <c r="AP43" s="3">
        <v>71</v>
      </c>
      <c r="AR43" s="3">
        <v>71</v>
      </c>
      <c r="AS43">
        <v>12</v>
      </c>
      <c r="AT43" s="3">
        <v>71</v>
      </c>
      <c r="AV43" s="3">
        <v>71</v>
      </c>
      <c r="AX43" s="3">
        <v>71</v>
      </c>
      <c r="AZ43" s="3">
        <v>71</v>
      </c>
      <c r="BB43" s="3">
        <v>71</v>
      </c>
      <c r="BD43" s="3">
        <v>71</v>
      </c>
      <c r="BF43" s="3">
        <v>71</v>
      </c>
      <c r="BG43">
        <v>14</v>
      </c>
      <c r="BH43" s="3">
        <v>71</v>
      </c>
      <c r="BJ43" s="3">
        <v>71</v>
      </c>
      <c r="BL43" s="3">
        <v>61</v>
      </c>
      <c r="BM43">
        <v>9</v>
      </c>
      <c r="BN43" s="3">
        <v>61</v>
      </c>
      <c r="BP43" s="3">
        <v>61</v>
      </c>
      <c r="BR43" s="3">
        <v>61</v>
      </c>
      <c r="BS43">
        <v>20</v>
      </c>
      <c r="BT43" s="3">
        <v>61</v>
      </c>
      <c r="BU43">
        <v>22</v>
      </c>
      <c r="BV43" s="3">
        <v>61</v>
      </c>
      <c r="BW43">
        <v>28</v>
      </c>
      <c r="BX43" s="3">
        <v>61</v>
      </c>
      <c r="BY43">
        <v>29</v>
      </c>
      <c r="BZ43" s="3">
        <v>61</v>
      </c>
      <c r="CA43">
        <v>25</v>
      </c>
      <c r="CB43" s="3">
        <v>61</v>
      </c>
      <c r="CC43">
        <v>33</v>
      </c>
      <c r="CD43" s="3">
        <v>61</v>
      </c>
      <c r="CE43">
        <v>28</v>
      </c>
      <c r="CF43" s="3">
        <v>61</v>
      </c>
      <c r="CH43" s="3">
        <v>61</v>
      </c>
      <c r="CI43">
        <v>29</v>
      </c>
      <c r="CJ43" s="3">
        <v>61</v>
      </c>
      <c r="CK43">
        <v>23</v>
      </c>
      <c r="CL43" s="3">
        <v>61</v>
      </c>
      <c r="CM43">
        <v>11</v>
      </c>
      <c r="CN43" s="3">
        <v>61</v>
      </c>
      <c r="CP43" s="3">
        <v>61</v>
      </c>
      <c r="CQ43">
        <v>24</v>
      </c>
      <c r="CR43" s="3">
        <v>61</v>
      </c>
      <c r="CT43" s="3">
        <v>61</v>
      </c>
      <c r="CV43" s="3">
        <v>61</v>
      </c>
      <c r="CW43">
        <v>9</v>
      </c>
      <c r="CX43" s="3">
        <v>61</v>
      </c>
      <c r="CY43">
        <v>19</v>
      </c>
      <c r="CZ43" s="3">
        <v>61</v>
      </c>
      <c r="DA43">
        <v>27</v>
      </c>
      <c r="DB43" s="3">
        <v>61</v>
      </c>
      <c r="DD43" s="3">
        <v>61</v>
      </c>
    </row>
    <row r="44" spans="1:108" customHeight="1" ht="12.75">
      <c r="A44">
        <v>10</v>
      </c>
      <c r="B44" s="3">
        <v>72</v>
      </c>
      <c r="D44" s="3">
        <v>72</v>
      </c>
      <c r="F44" s="3">
        <v>72</v>
      </c>
      <c r="H44" s="3">
        <v>72</v>
      </c>
      <c r="J44" s="3">
        <v>72</v>
      </c>
      <c r="K44">
        <v>12</v>
      </c>
      <c r="L44" s="3">
        <v>72</v>
      </c>
      <c r="N44" s="3">
        <v>72</v>
      </c>
      <c r="P44" s="3">
        <v>72</v>
      </c>
      <c r="Q44">
        <v>13</v>
      </c>
      <c r="R44" s="3">
        <v>72</v>
      </c>
      <c r="S44">
        <v>12</v>
      </c>
      <c r="T44" s="3">
        <v>72</v>
      </c>
      <c r="U44">
        <v>12</v>
      </c>
      <c r="V44" s="3">
        <v>72</v>
      </c>
      <c r="W44">
        <v>15</v>
      </c>
      <c r="X44" s="3">
        <v>72</v>
      </c>
      <c r="Z44" s="3">
        <v>72</v>
      </c>
      <c r="AA44">
        <v>18</v>
      </c>
      <c r="AB44" s="3">
        <v>72</v>
      </c>
      <c r="AD44" s="3">
        <v>72</v>
      </c>
      <c r="AE44">
        <v>15</v>
      </c>
      <c r="AF44" s="3">
        <v>72</v>
      </c>
      <c r="AG44">
        <v>11</v>
      </c>
      <c r="AH44" s="3">
        <v>72</v>
      </c>
      <c r="AI44">
        <v>15</v>
      </c>
      <c r="AJ44" s="3">
        <v>72</v>
      </c>
      <c r="AK44">
        <v>11</v>
      </c>
      <c r="AL44" s="3">
        <v>72</v>
      </c>
      <c r="AN44" s="3">
        <v>72</v>
      </c>
      <c r="AP44" s="3">
        <v>72</v>
      </c>
      <c r="AQ44">
        <v>12</v>
      </c>
      <c r="AR44" s="3">
        <v>72</v>
      </c>
      <c r="AT44" s="3">
        <v>72</v>
      </c>
      <c r="AU44">
        <v>12</v>
      </c>
      <c r="AV44" s="3">
        <v>72</v>
      </c>
      <c r="AW44">
        <v>9</v>
      </c>
      <c r="AX44" s="3">
        <v>72</v>
      </c>
      <c r="AZ44" s="3">
        <v>72</v>
      </c>
      <c r="BA44">
        <v>10</v>
      </c>
      <c r="BB44" s="3">
        <v>72</v>
      </c>
      <c r="BD44" s="3">
        <v>72</v>
      </c>
      <c r="BF44" s="3">
        <v>72</v>
      </c>
      <c r="BH44" s="3">
        <v>72</v>
      </c>
      <c r="BJ44" s="3">
        <v>72</v>
      </c>
      <c r="BL44" s="3">
        <v>62</v>
      </c>
      <c r="BN44" s="3">
        <v>62</v>
      </c>
      <c r="BP44" s="3">
        <v>62</v>
      </c>
      <c r="BQ44">
        <v>5</v>
      </c>
      <c r="BR44" s="3">
        <v>62</v>
      </c>
      <c r="BT44" s="3">
        <v>62</v>
      </c>
      <c r="BU44">
        <v>23</v>
      </c>
      <c r="BV44" s="3">
        <v>62</v>
      </c>
      <c r="BW44">
        <v>29</v>
      </c>
      <c r="BX44" s="3">
        <v>62</v>
      </c>
      <c r="BY44">
        <v>30</v>
      </c>
      <c r="BZ44" s="3">
        <v>62</v>
      </c>
      <c r="CA44">
        <v>26</v>
      </c>
      <c r="CB44" s="3">
        <v>62</v>
      </c>
      <c r="CC44">
        <v>34</v>
      </c>
      <c r="CD44" s="3">
        <v>62</v>
      </c>
      <c r="CE44">
        <v>29</v>
      </c>
      <c r="CF44" s="3">
        <v>62</v>
      </c>
      <c r="CG44">
        <v>23</v>
      </c>
      <c r="CH44" s="3">
        <v>62</v>
      </c>
      <c r="CI44">
        <v>30</v>
      </c>
      <c r="CJ44" s="3">
        <v>62</v>
      </c>
      <c r="CK44">
        <v>24</v>
      </c>
      <c r="CL44" s="3">
        <v>62</v>
      </c>
      <c r="CN44" s="3">
        <v>62</v>
      </c>
      <c r="CO44">
        <v>10</v>
      </c>
      <c r="CP44" s="3">
        <v>62</v>
      </c>
      <c r="CQ44">
        <v>25</v>
      </c>
      <c r="CR44" s="3">
        <v>62</v>
      </c>
      <c r="CS44">
        <v>9</v>
      </c>
      <c r="CT44" s="3">
        <v>62</v>
      </c>
      <c r="CU44">
        <v>11</v>
      </c>
      <c r="CV44" s="3">
        <v>62</v>
      </c>
      <c r="CX44" s="3">
        <v>62</v>
      </c>
      <c r="CZ44" s="3">
        <v>62</v>
      </c>
      <c r="DB44" s="3">
        <v>62</v>
      </c>
      <c r="DC44">
        <v>30</v>
      </c>
      <c r="DD44" s="3">
        <v>62</v>
      </c>
    </row>
    <row r="45" spans="1:108" customHeight="1" ht="12.75">
      <c r="B45" s="3">
        <v>73</v>
      </c>
      <c r="C45">
        <v>13</v>
      </c>
      <c r="D45" s="3">
        <v>73</v>
      </c>
      <c r="E45">
        <v>14</v>
      </c>
      <c r="F45" s="3">
        <v>73</v>
      </c>
      <c r="G45">
        <v>16</v>
      </c>
      <c r="H45" s="3">
        <v>73</v>
      </c>
      <c r="I45">
        <v>15</v>
      </c>
      <c r="J45" s="3">
        <v>73</v>
      </c>
      <c r="L45" s="3">
        <v>73</v>
      </c>
      <c r="M45">
        <v>18</v>
      </c>
      <c r="N45" s="3">
        <v>73</v>
      </c>
      <c r="O45">
        <v>15</v>
      </c>
      <c r="P45" s="3">
        <v>73</v>
      </c>
      <c r="R45" s="3">
        <v>73</v>
      </c>
      <c r="T45" s="3">
        <v>73</v>
      </c>
      <c r="V45" s="3">
        <v>73</v>
      </c>
      <c r="X45" s="3">
        <v>73</v>
      </c>
      <c r="Y45">
        <v>14</v>
      </c>
      <c r="Z45" s="3">
        <v>73</v>
      </c>
      <c r="AB45" s="3">
        <v>73</v>
      </c>
      <c r="AD45" s="3">
        <v>73</v>
      </c>
      <c r="AF45" s="3">
        <v>73</v>
      </c>
      <c r="AH45" s="3">
        <v>73</v>
      </c>
      <c r="AJ45" s="3">
        <v>73</v>
      </c>
      <c r="AL45" s="3">
        <v>73</v>
      </c>
      <c r="AN45" s="3">
        <v>73</v>
      </c>
      <c r="AO45">
        <v>12</v>
      </c>
      <c r="AP45" s="3">
        <v>73</v>
      </c>
      <c r="AR45" s="3">
        <v>73</v>
      </c>
      <c r="AT45" s="3">
        <v>73</v>
      </c>
      <c r="AV45" s="3">
        <v>73</v>
      </c>
      <c r="AX45" s="3">
        <v>73</v>
      </c>
      <c r="AY45">
        <v>15</v>
      </c>
      <c r="AZ45" s="3">
        <v>73</v>
      </c>
      <c r="BB45" s="3">
        <v>73</v>
      </c>
      <c r="BC45">
        <v>13</v>
      </c>
      <c r="BD45" s="3">
        <v>73</v>
      </c>
      <c r="BE45">
        <v>14</v>
      </c>
      <c r="BF45" s="3">
        <v>73</v>
      </c>
      <c r="BH45" s="3">
        <v>73</v>
      </c>
      <c r="BI45">
        <v>9</v>
      </c>
      <c r="BJ45" s="3">
        <v>73</v>
      </c>
      <c r="BL45" s="3">
        <v>63</v>
      </c>
      <c r="BN45" s="3">
        <v>63</v>
      </c>
      <c r="BO45">
        <v>6</v>
      </c>
      <c r="BP45" s="3">
        <v>63</v>
      </c>
      <c r="BR45" s="3">
        <v>63</v>
      </c>
      <c r="BT45" s="3">
        <v>63</v>
      </c>
      <c r="BU45">
        <v>24</v>
      </c>
      <c r="BV45" s="3">
        <v>63</v>
      </c>
      <c r="BW45">
        <v>30</v>
      </c>
      <c r="BX45" s="3">
        <v>63</v>
      </c>
      <c r="BY45">
        <v>31</v>
      </c>
      <c r="BZ45" s="3">
        <v>63</v>
      </c>
      <c r="CA45">
        <v>27</v>
      </c>
      <c r="CB45" s="3">
        <v>63</v>
      </c>
      <c r="CC45">
        <v>35</v>
      </c>
      <c r="CD45" s="3">
        <v>63</v>
      </c>
      <c r="CE45">
        <v>30</v>
      </c>
      <c r="CF45" s="3">
        <v>63</v>
      </c>
      <c r="CG45">
        <v>24</v>
      </c>
      <c r="CH45" s="3">
        <v>63</v>
      </c>
      <c r="CI45">
        <v>31</v>
      </c>
      <c r="CJ45" s="3">
        <v>63</v>
      </c>
      <c r="CK45">
        <v>25</v>
      </c>
      <c r="CL45" s="3">
        <v>63</v>
      </c>
      <c r="CM45">
        <v>1</v>
      </c>
      <c r="CN45" s="3">
        <v>63</v>
      </c>
      <c r="CP45" s="3">
        <v>63</v>
      </c>
      <c r="CR45" s="3">
        <v>63</v>
      </c>
      <c r="CT45" s="3">
        <v>63</v>
      </c>
      <c r="CV45" s="3">
        <v>63</v>
      </c>
      <c r="CX45" s="3">
        <v>63</v>
      </c>
      <c r="CY45">
        <v>20</v>
      </c>
      <c r="CZ45" s="3">
        <v>63</v>
      </c>
      <c r="DA45">
        <v>28</v>
      </c>
      <c r="DB45" s="3">
        <v>63</v>
      </c>
      <c r="DC45">
        <v>31</v>
      </c>
      <c r="DD45" s="3">
        <v>63</v>
      </c>
    </row>
    <row r="46" spans="1:108" customHeight="1" ht="12.75">
      <c r="B46" s="3">
        <v>74</v>
      </c>
      <c r="D46" s="3">
        <v>74</v>
      </c>
      <c r="F46" s="3">
        <v>74</v>
      </c>
      <c r="H46" s="3">
        <v>74</v>
      </c>
      <c r="J46" s="3">
        <v>74</v>
      </c>
      <c r="L46" s="3">
        <v>74</v>
      </c>
      <c r="N46" s="3">
        <v>74</v>
      </c>
      <c r="P46" s="3">
        <v>74</v>
      </c>
      <c r="R46" s="3">
        <v>74</v>
      </c>
      <c r="T46" s="3">
        <v>74</v>
      </c>
      <c r="U46">
        <v>13</v>
      </c>
      <c r="V46" s="3">
        <v>74</v>
      </c>
      <c r="W46">
        <v>16</v>
      </c>
      <c r="X46" s="3">
        <v>74</v>
      </c>
      <c r="Z46" s="3">
        <v>74</v>
      </c>
      <c r="AA46">
        <v>19</v>
      </c>
      <c r="AB46" s="3">
        <v>74</v>
      </c>
      <c r="AC46">
        <v>18</v>
      </c>
      <c r="AD46" s="3">
        <v>74</v>
      </c>
      <c r="AF46" s="3">
        <v>74</v>
      </c>
      <c r="AH46" s="3">
        <v>74</v>
      </c>
      <c r="AJ46" s="3">
        <v>74</v>
      </c>
      <c r="AL46" s="3">
        <v>74</v>
      </c>
      <c r="AM46">
        <v>15</v>
      </c>
      <c r="AN46" s="3">
        <v>74</v>
      </c>
      <c r="AP46" s="3">
        <v>74</v>
      </c>
      <c r="AR46" s="3">
        <v>74</v>
      </c>
      <c r="AS46">
        <v>13</v>
      </c>
      <c r="AT46" s="3">
        <v>74</v>
      </c>
      <c r="AV46" s="3">
        <v>74</v>
      </c>
      <c r="AX46" s="3">
        <v>74</v>
      </c>
      <c r="AZ46" s="3">
        <v>74</v>
      </c>
      <c r="BB46" s="3">
        <v>74</v>
      </c>
      <c r="BD46" s="3">
        <v>74</v>
      </c>
      <c r="BF46" s="3">
        <v>74</v>
      </c>
      <c r="BG46">
        <v>15</v>
      </c>
      <c r="BH46" s="3">
        <v>74</v>
      </c>
      <c r="BJ46" s="3">
        <v>74</v>
      </c>
      <c r="BL46" s="3">
        <v>64</v>
      </c>
      <c r="BM46">
        <v>10</v>
      </c>
      <c r="BN46" s="3">
        <v>64</v>
      </c>
      <c r="BP46" s="3">
        <v>64</v>
      </c>
      <c r="BR46" s="3">
        <v>64</v>
      </c>
      <c r="BS46">
        <v>21</v>
      </c>
      <c r="BT46" s="3">
        <v>64</v>
      </c>
      <c r="BU46">
        <v>25</v>
      </c>
      <c r="BV46" s="3">
        <v>64</v>
      </c>
      <c r="BW46">
        <v>31</v>
      </c>
      <c r="BX46" s="3">
        <v>64</v>
      </c>
      <c r="BZ46" s="3">
        <v>64</v>
      </c>
      <c r="CB46" s="3">
        <v>64</v>
      </c>
      <c r="CC46">
        <v>36</v>
      </c>
      <c r="CD46" s="3">
        <v>64</v>
      </c>
      <c r="CF46" s="3">
        <v>64</v>
      </c>
      <c r="CG46">
        <v>25</v>
      </c>
      <c r="CH46" s="3">
        <v>64</v>
      </c>
      <c r="CI46">
        <v>32</v>
      </c>
      <c r="CJ46" s="3">
        <v>64</v>
      </c>
      <c r="CK46">
        <v>26</v>
      </c>
      <c r="CL46" s="3">
        <v>64</v>
      </c>
      <c r="CN46" s="3">
        <v>64</v>
      </c>
      <c r="CO46">
        <v>11</v>
      </c>
      <c r="CP46" s="3">
        <v>64</v>
      </c>
      <c r="CQ46">
        <v>26</v>
      </c>
      <c r="CR46" s="3">
        <v>64</v>
      </c>
      <c r="CS46">
        <v>10</v>
      </c>
      <c r="CT46" s="3">
        <v>64</v>
      </c>
      <c r="CU46">
        <v>12</v>
      </c>
      <c r="CV46" s="3">
        <v>64</v>
      </c>
      <c r="CW46">
        <v>10</v>
      </c>
      <c r="CX46" s="3">
        <v>64</v>
      </c>
      <c r="CZ46" s="3">
        <v>64</v>
      </c>
      <c r="DB46" s="3">
        <v>64</v>
      </c>
      <c r="DD46" s="3">
        <v>64</v>
      </c>
    </row>
    <row r="47" spans="1:108" customHeight="1" ht="12.75">
      <c r="A47">
        <v>11</v>
      </c>
      <c r="B47" s="3">
        <v>75</v>
      </c>
      <c r="C47">
        <v>14</v>
      </c>
      <c r="D47" s="3">
        <v>75</v>
      </c>
      <c r="F47" s="3">
        <v>75</v>
      </c>
      <c r="G47">
        <v>17</v>
      </c>
      <c r="H47" s="3">
        <v>75</v>
      </c>
      <c r="I47">
        <v>16</v>
      </c>
      <c r="J47" s="3">
        <v>75</v>
      </c>
      <c r="K47">
        <v>13</v>
      </c>
      <c r="L47" s="3">
        <v>75</v>
      </c>
      <c r="N47" s="3">
        <v>75</v>
      </c>
      <c r="P47" s="3">
        <v>75</v>
      </c>
      <c r="Q47">
        <v>14</v>
      </c>
      <c r="R47" s="3">
        <v>75</v>
      </c>
      <c r="S47">
        <v>13</v>
      </c>
      <c r="T47" s="3">
        <v>75</v>
      </c>
      <c r="V47" s="3">
        <v>75</v>
      </c>
      <c r="X47" s="3">
        <v>75</v>
      </c>
      <c r="Z47" s="3">
        <v>75</v>
      </c>
      <c r="AB47" s="3">
        <v>75</v>
      </c>
      <c r="AD47" s="3">
        <v>75</v>
      </c>
      <c r="AE47">
        <v>16</v>
      </c>
      <c r="AF47" s="3">
        <v>75</v>
      </c>
      <c r="AG47">
        <v>12</v>
      </c>
      <c r="AH47" s="3">
        <v>75</v>
      </c>
      <c r="AI47">
        <v>16</v>
      </c>
      <c r="AJ47" s="3">
        <v>75</v>
      </c>
      <c r="AK47">
        <v>12</v>
      </c>
      <c r="AL47" s="3">
        <v>75</v>
      </c>
      <c r="AN47" s="3">
        <v>75</v>
      </c>
      <c r="AO47">
        <v>13</v>
      </c>
      <c r="AP47" s="3">
        <v>75</v>
      </c>
      <c r="AQ47">
        <v>13</v>
      </c>
      <c r="AR47" s="3">
        <v>75</v>
      </c>
      <c r="AT47" s="3">
        <v>75</v>
      </c>
      <c r="AU47">
        <v>13</v>
      </c>
      <c r="AV47" s="3">
        <v>75</v>
      </c>
      <c r="AX47" s="3">
        <v>75</v>
      </c>
      <c r="AY47">
        <v>16</v>
      </c>
      <c r="AZ47" s="3">
        <v>75</v>
      </c>
      <c r="BA47">
        <v>11</v>
      </c>
      <c r="BB47" s="3">
        <v>75</v>
      </c>
      <c r="BC47">
        <v>14</v>
      </c>
      <c r="BD47" s="3">
        <v>75</v>
      </c>
      <c r="BF47" s="3">
        <v>75</v>
      </c>
      <c r="BH47" s="3">
        <v>75</v>
      </c>
      <c r="BJ47" s="3">
        <v>75</v>
      </c>
      <c r="BL47" s="3">
        <v>65</v>
      </c>
      <c r="BN47" s="3">
        <v>65</v>
      </c>
      <c r="BP47" s="3">
        <v>65</v>
      </c>
      <c r="BR47" s="3">
        <v>65</v>
      </c>
      <c r="BT47" s="3">
        <v>65</v>
      </c>
      <c r="BU47">
        <v>26</v>
      </c>
      <c r="BV47" s="3">
        <v>65</v>
      </c>
      <c r="BW47">
        <v>32</v>
      </c>
      <c r="BX47" s="3">
        <v>65</v>
      </c>
      <c r="BY47">
        <v>32</v>
      </c>
      <c r="BZ47" s="3">
        <v>65</v>
      </c>
      <c r="CA47">
        <v>28</v>
      </c>
      <c r="CB47" s="3">
        <v>65</v>
      </c>
      <c r="CC47">
        <v>37</v>
      </c>
      <c r="CD47" s="3">
        <v>65</v>
      </c>
      <c r="CE47">
        <v>31</v>
      </c>
      <c r="CF47" s="3">
        <v>65</v>
      </c>
      <c r="CG47">
        <v>26</v>
      </c>
      <c r="CH47" s="3">
        <v>65</v>
      </c>
      <c r="CI47">
        <v>33</v>
      </c>
      <c r="CJ47" s="3">
        <v>65</v>
      </c>
      <c r="CK47">
        <v>27</v>
      </c>
      <c r="CL47" s="3">
        <v>65</v>
      </c>
      <c r="CN47" s="3">
        <v>65</v>
      </c>
      <c r="CP47" s="3">
        <v>65</v>
      </c>
      <c r="CQ47">
        <v>27</v>
      </c>
      <c r="CR47" s="3">
        <v>65</v>
      </c>
      <c r="CT47" s="3">
        <v>65</v>
      </c>
      <c r="CV47" s="3">
        <v>65</v>
      </c>
      <c r="CX47" s="3">
        <v>65</v>
      </c>
      <c r="CZ47" s="3">
        <v>65</v>
      </c>
      <c r="DA47">
        <v>29</v>
      </c>
      <c r="DB47" s="3">
        <v>65</v>
      </c>
      <c r="DC47">
        <v>32</v>
      </c>
      <c r="DD47" s="3">
        <v>65</v>
      </c>
    </row>
    <row r="48" spans="1:108" customHeight="1" ht="12.75">
      <c r="B48" s="3">
        <v>76</v>
      </c>
      <c r="D48" s="3">
        <v>76</v>
      </c>
      <c r="E48">
        <v>15</v>
      </c>
      <c r="F48" s="3">
        <v>76</v>
      </c>
      <c r="H48" s="3">
        <v>76</v>
      </c>
      <c r="J48" s="3">
        <v>76</v>
      </c>
      <c r="L48" s="3">
        <v>76</v>
      </c>
      <c r="M48">
        <v>19</v>
      </c>
      <c r="N48" s="3">
        <v>76</v>
      </c>
      <c r="O48">
        <v>16</v>
      </c>
      <c r="P48" s="3">
        <v>76</v>
      </c>
      <c r="R48" s="3">
        <v>76</v>
      </c>
      <c r="T48" s="3">
        <v>76</v>
      </c>
      <c r="V48" s="3">
        <v>76</v>
      </c>
      <c r="X48" s="3">
        <v>76</v>
      </c>
      <c r="Y48">
        <v>15</v>
      </c>
      <c r="Z48" s="3">
        <v>76</v>
      </c>
      <c r="AB48" s="3">
        <v>76</v>
      </c>
      <c r="AC48">
        <v>19</v>
      </c>
      <c r="AD48" s="3">
        <v>76</v>
      </c>
      <c r="AF48" s="3">
        <v>76</v>
      </c>
      <c r="AH48" s="3">
        <v>76</v>
      </c>
      <c r="AJ48" s="3">
        <v>76</v>
      </c>
      <c r="AL48" s="3">
        <v>76</v>
      </c>
      <c r="AM48">
        <v>16</v>
      </c>
      <c r="AN48" s="3">
        <v>76</v>
      </c>
      <c r="AP48" s="3">
        <v>76</v>
      </c>
      <c r="AR48" s="3">
        <v>76</v>
      </c>
      <c r="AT48" s="3">
        <v>76</v>
      </c>
      <c r="AV48" s="3">
        <v>76</v>
      </c>
      <c r="AW48">
        <v>10</v>
      </c>
      <c r="AX48" s="3">
        <v>76</v>
      </c>
      <c r="AZ48" s="3">
        <v>76</v>
      </c>
      <c r="BB48" s="3">
        <v>76</v>
      </c>
      <c r="BD48" s="3">
        <v>76</v>
      </c>
      <c r="BE48">
        <v>15</v>
      </c>
      <c r="BF48" s="3">
        <v>76</v>
      </c>
      <c r="BG48">
        <v>16</v>
      </c>
      <c r="BH48" s="3">
        <v>76</v>
      </c>
      <c r="BI48">
        <v>10</v>
      </c>
      <c r="BJ48" s="3">
        <v>76</v>
      </c>
      <c r="BL48" s="3">
        <v>66</v>
      </c>
      <c r="BN48" s="3">
        <v>66</v>
      </c>
      <c r="BP48" s="3">
        <v>66</v>
      </c>
      <c r="BQ48">
        <v>6</v>
      </c>
      <c r="BR48" s="3">
        <v>66</v>
      </c>
      <c r="BS48">
        <v>22</v>
      </c>
      <c r="BT48" s="3">
        <v>66</v>
      </c>
      <c r="BU48">
        <v>27</v>
      </c>
      <c r="BV48" s="3">
        <v>66</v>
      </c>
      <c r="BW48">
        <v>33</v>
      </c>
      <c r="BX48" s="3">
        <v>66</v>
      </c>
      <c r="BY48">
        <v>33</v>
      </c>
      <c r="BZ48" s="3">
        <v>66</v>
      </c>
      <c r="CA48">
        <v>29</v>
      </c>
      <c r="CB48" s="3">
        <v>66</v>
      </c>
      <c r="CC48">
        <v>38</v>
      </c>
      <c r="CD48" s="3">
        <v>66</v>
      </c>
      <c r="CE48">
        <v>32</v>
      </c>
      <c r="CF48" s="3">
        <v>66</v>
      </c>
      <c r="CH48" s="3">
        <v>66</v>
      </c>
      <c r="CI48">
        <v>34</v>
      </c>
      <c r="CJ48" s="3">
        <v>66</v>
      </c>
      <c r="CK48">
        <v>28</v>
      </c>
      <c r="CL48" s="3">
        <v>66</v>
      </c>
      <c r="CM48">
        <v>14</v>
      </c>
      <c r="CN48" s="3">
        <v>66</v>
      </c>
      <c r="CO48">
        <v>12</v>
      </c>
      <c r="CP48" s="3">
        <v>66</v>
      </c>
      <c r="CQ48">
        <v>28</v>
      </c>
      <c r="CR48" s="3">
        <v>66</v>
      </c>
      <c r="CS48">
        <v>11</v>
      </c>
      <c r="CT48" s="3">
        <v>66</v>
      </c>
      <c r="CU48">
        <v>13</v>
      </c>
      <c r="CV48" s="3">
        <v>66</v>
      </c>
      <c r="CX48" s="3">
        <v>66</v>
      </c>
      <c r="CY48">
        <v>21</v>
      </c>
      <c r="CZ48" s="3">
        <v>66</v>
      </c>
      <c r="DB48" s="3">
        <v>66</v>
      </c>
      <c r="DD48" s="3">
        <v>66</v>
      </c>
    </row>
    <row r="49" spans="1:108" customHeight="1" ht="12.75">
      <c r="B49" s="3">
        <v>77</v>
      </c>
      <c r="D49" s="3">
        <v>77</v>
      </c>
      <c r="F49" s="3">
        <v>77</v>
      </c>
      <c r="H49" s="3">
        <v>77</v>
      </c>
      <c r="J49" s="3">
        <v>77</v>
      </c>
      <c r="L49" s="3">
        <v>77</v>
      </c>
      <c r="N49" s="3">
        <v>77</v>
      </c>
      <c r="P49" s="3">
        <v>77</v>
      </c>
      <c r="Q49">
        <v>15</v>
      </c>
      <c r="R49" s="3">
        <v>77</v>
      </c>
      <c r="T49" s="3">
        <v>77</v>
      </c>
      <c r="U49">
        <v>14</v>
      </c>
      <c r="V49" s="3">
        <v>77</v>
      </c>
      <c r="W49">
        <v>17</v>
      </c>
      <c r="X49" s="3">
        <v>77</v>
      </c>
      <c r="Z49" s="3">
        <v>77</v>
      </c>
      <c r="AA49">
        <v>20</v>
      </c>
      <c r="AB49" s="3">
        <v>77</v>
      </c>
      <c r="AD49" s="3">
        <v>77</v>
      </c>
      <c r="AE49">
        <v>17</v>
      </c>
      <c r="AF49" s="3">
        <v>77</v>
      </c>
      <c r="AG49">
        <v>13</v>
      </c>
      <c r="AH49" s="3">
        <v>77</v>
      </c>
      <c r="AJ49" s="3">
        <v>77</v>
      </c>
      <c r="AL49" s="3">
        <v>77</v>
      </c>
      <c r="AN49" s="3">
        <v>77</v>
      </c>
      <c r="AP49" s="3">
        <v>77</v>
      </c>
      <c r="AR49" s="3">
        <v>77</v>
      </c>
      <c r="AS49">
        <v>14</v>
      </c>
      <c r="AT49" s="3">
        <v>77</v>
      </c>
      <c r="AV49" s="3">
        <v>77</v>
      </c>
      <c r="AX49" s="3">
        <v>77</v>
      </c>
      <c r="AY49">
        <v>17</v>
      </c>
      <c r="AZ49" s="3">
        <v>77</v>
      </c>
      <c r="BB49" s="3">
        <v>77</v>
      </c>
      <c r="BD49" s="3">
        <v>77</v>
      </c>
      <c r="BF49" s="3">
        <v>77</v>
      </c>
      <c r="BH49" s="3">
        <v>77</v>
      </c>
      <c r="BJ49" s="3">
        <v>77</v>
      </c>
      <c r="BL49" s="3">
        <v>67</v>
      </c>
      <c r="BM49">
        <v>11</v>
      </c>
      <c r="BN49" s="3">
        <v>67</v>
      </c>
      <c r="BO49">
        <v>7</v>
      </c>
      <c r="BP49" s="3">
        <v>67</v>
      </c>
      <c r="BR49" s="3">
        <v>67</v>
      </c>
      <c r="BT49" s="3">
        <v>67</v>
      </c>
      <c r="BU49">
        <v>28</v>
      </c>
      <c r="BV49" s="3">
        <v>67</v>
      </c>
      <c r="BW49">
        <v>34</v>
      </c>
      <c r="BX49" s="3">
        <v>67</v>
      </c>
      <c r="BY49">
        <v>34</v>
      </c>
      <c r="BZ49" s="3">
        <v>67</v>
      </c>
      <c r="CA49">
        <v>30</v>
      </c>
      <c r="CB49" s="3">
        <v>67</v>
      </c>
      <c r="CC49">
        <v>39</v>
      </c>
      <c r="CD49" s="3">
        <v>67</v>
      </c>
      <c r="CE49">
        <v>33</v>
      </c>
      <c r="CF49" s="3">
        <v>67</v>
      </c>
      <c r="CG49">
        <v>27</v>
      </c>
      <c r="CH49" s="3">
        <v>67</v>
      </c>
      <c r="CI49">
        <v>35</v>
      </c>
      <c r="CJ49" s="3">
        <v>67</v>
      </c>
      <c r="CK49">
        <v>29</v>
      </c>
      <c r="CL49" s="3">
        <v>67</v>
      </c>
      <c r="CN49" s="3">
        <v>67</v>
      </c>
      <c r="CP49" s="3">
        <v>67</v>
      </c>
      <c r="CQ49">
        <v>29</v>
      </c>
      <c r="CR49" s="3">
        <v>67</v>
      </c>
      <c r="CT49" s="3">
        <v>67</v>
      </c>
      <c r="CV49" s="3">
        <v>67</v>
      </c>
      <c r="CW49">
        <v>11</v>
      </c>
      <c r="CX49" s="3">
        <v>67</v>
      </c>
      <c r="CZ49" s="3">
        <v>67</v>
      </c>
      <c r="DA49">
        <v>30</v>
      </c>
      <c r="DB49" s="3">
        <v>67</v>
      </c>
      <c r="DC49">
        <v>33</v>
      </c>
      <c r="DD49" s="3">
        <v>67</v>
      </c>
    </row>
    <row r="50" spans="1:108" customHeight="1" ht="12.75">
      <c r="A50">
        <v>12</v>
      </c>
      <c r="B50" s="3">
        <v>78</v>
      </c>
      <c r="C50">
        <v>15</v>
      </c>
      <c r="D50" s="3">
        <v>78</v>
      </c>
      <c r="E50">
        <v>16</v>
      </c>
      <c r="F50" s="3">
        <v>78</v>
      </c>
      <c r="G50">
        <v>18</v>
      </c>
      <c r="H50" s="3">
        <v>78</v>
      </c>
      <c r="I50">
        <v>17</v>
      </c>
      <c r="J50" s="3">
        <v>78</v>
      </c>
      <c r="K50">
        <v>14</v>
      </c>
      <c r="L50" s="3">
        <v>78</v>
      </c>
      <c r="M50">
        <v>20</v>
      </c>
      <c r="N50" s="3">
        <v>78</v>
      </c>
      <c r="P50" s="3">
        <v>78</v>
      </c>
      <c r="R50" s="3">
        <v>78</v>
      </c>
      <c r="S50">
        <v>14</v>
      </c>
      <c r="T50" s="3">
        <v>78</v>
      </c>
      <c r="V50" s="3">
        <v>78</v>
      </c>
      <c r="X50" s="3">
        <v>78</v>
      </c>
      <c r="Z50" s="3">
        <v>78</v>
      </c>
      <c r="AB50" s="3">
        <v>78</v>
      </c>
      <c r="AC50">
        <v>20</v>
      </c>
      <c r="AD50" s="3">
        <v>78</v>
      </c>
      <c r="AF50" s="3">
        <v>78</v>
      </c>
      <c r="AH50" s="3">
        <v>78</v>
      </c>
      <c r="AI50">
        <v>17</v>
      </c>
      <c r="AJ50" s="3">
        <v>78</v>
      </c>
      <c r="AL50" s="3">
        <v>78</v>
      </c>
      <c r="AN50" s="3">
        <v>78</v>
      </c>
      <c r="AO50">
        <v>14</v>
      </c>
      <c r="AP50" s="3">
        <v>78</v>
      </c>
      <c r="AQ50">
        <v>14</v>
      </c>
      <c r="AR50" s="3">
        <v>78</v>
      </c>
      <c r="AT50" s="3">
        <v>78</v>
      </c>
      <c r="AU50">
        <v>14</v>
      </c>
      <c r="AV50" s="3">
        <v>78</v>
      </c>
      <c r="AX50" s="3">
        <v>78</v>
      </c>
      <c r="AZ50" s="3">
        <v>78</v>
      </c>
      <c r="BA50">
        <v>12</v>
      </c>
      <c r="BB50" s="3">
        <v>78</v>
      </c>
      <c r="BC50">
        <v>15</v>
      </c>
      <c r="BD50" s="3">
        <v>78</v>
      </c>
      <c r="BE50">
        <v>16</v>
      </c>
      <c r="BF50" s="3">
        <v>78</v>
      </c>
      <c r="BH50" s="3">
        <v>78</v>
      </c>
      <c r="BJ50" s="3">
        <v>78</v>
      </c>
      <c r="BL50" s="3">
        <v>68</v>
      </c>
      <c r="BN50" s="3">
        <v>68</v>
      </c>
      <c r="BP50" s="3">
        <v>68</v>
      </c>
      <c r="BR50" s="3">
        <v>68</v>
      </c>
      <c r="BS50">
        <v>23</v>
      </c>
      <c r="BT50" s="3">
        <v>68</v>
      </c>
      <c r="BU50">
        <v>29</v>
      </c>
      <c r="BV50" s="3">
        <v>68</v>
      </c>
      <c r="BW50">
        <v>35</v>
      </c>
      <c r="BX50" s="3">
        <v>68</v>
      </c>
      <c r="BY50">
        <v>35</v>
      </c>
      <c r="BZ50" s="3">
        <v>68</v>
      </c>
      <c r="CA50">
        <v>31</v>
      </c>
      <c r="CB50" s="3">
        <v>68</v>
      </c>
      <c r="CC50">
        <v>40</v>
      </c>
      <c r="CD50" s="3">
        <v>68</v>
      </c>
      <c r="CE50">
        <v>34</v>
      </c>
      <c r="CF50" s="3">
        <v>68</v>
      </c>
      <c r="CG50">
        <v>28</v>
      </c>
      <c r="CH50" s="3">
        <v>68</v>
      </c>
      <c r="CI50">
        <v>36</v>
      </c>
      <c r="CJ50" s="3">
        <v>68</v>
      </c>
      <c r="CK50">
        <v>30</v>
      </c>
      <c r="CL50" s="3">
        <v>68</v>
      </c>
      <c r="CM50">
        <v>15</v>
      </c>
      <c r="CN50" s="3">
        <v>68</v>
      </c>
      <c r="CO50">
        <v>13</v>
      </c>
      <c r="CP50" s="3">
        <v>68</v>
      </c>
      <c r="CQ50">
        <v>30</v>
      </c>
      <c r="CR50" s="3">
        <v>68</v>
      </c>
      <c r="CS50">
        <v>12</v>
      </c>
      <c r="CT50" s="3">
        <v>68</v>
      </c>
      <c r="CU50">
        <v>14</v>
      </c>
      <c r="CV50" s="3">
        <v>68</v>
      </c>
      <c r="CX50" s="3">
        <v>68</v>
      </c>
      <c r="CY50">
        <v>22</v>
      </c>
      <c r="CZ50" s="3">
        <v>68</v>
      </c>
      <c r="DB50" s="3">
        <v>68</v>
      </c>
      <c r="DD50" s="3">
        <v>68</v>
      </c>
    </row>
    <row r="51" spans="1:108" customHeight="1" ht="12.75">
      <c r="B51" s="3">
        <v>79</v>
      </c>
      <c r="D51" s="3">
        <v>79</v>
      </c>
      <c r="F51" s="3">
        <v>79</v>
      </c>
      <c r="H51" s="3">
        <v>79</v>
      </c>
      <c r="J51" s="3">
        <v>79</v>
      </c>
      <c r="L51" s="3">
        <v>79</v>
      </c>
      <c r="N51" s="3">
        <v>79</v>
      </c>
      <c r="O51">
        <v>17</v>
      </c>
      <c r="P51" s="3">
        <v>79</v>
      </c>
      <c r="Q51">
        <v>16</v>
      </c>
      <c r="R51" s="3">
        <v>79</v>
      </c>
      <c r="T51" s="3">
        <v>79</v>
      </c>
      <c r="V51" s="3">
        <v>79</v>
      </c>
      <c r="W51">
        <v>18</v>
      </c>
      <c r="X51" s="3">
        <v>79</v>
      </c>
      <c r="Y51">
        <v>16</v>
      </c>
      <c r="Z51" s="3">
        <v>79</v>
      </c>
      <c r="AA51">
        <v>21</v>
      </c>
      <c r="AB51" s="3">
        <v>79</v>
      </c>
      <c r="AD51" s="3">
        <v>79</v>
      </c>
      <c r="AF51" s="3">
        <v>79</v>
      </c>
      <c r="AH51" s="3">
        <v>79</v>
      </c>
      <c r="AJ51" s="3">
        <v>79</v>
      </c>
      <c r="AK51">
        <v>13</v>
      </c>
      <c r="AL51" s="3">
        <v>79</v>
      </c>
      <c r="AM51">
        <v>17</v>
      </c>
      <c r="AN51" s="3">
        <v>79</v>
      </c>
      <c r="AP51" s="3">
        <v>79</v>
      </c>
      <c r="AR51" s="3">
        <v>79</v>
      </c>
      <c r="AT51" s="3">
        <v>79</v>
      </c>
      <c r="AV51" s="3">
        <v>79</v>
      </c>
      <c r="AX51" s="3">
        <v>79</v>
      </c>
      <c r="AY51">
        <v>18</v>
      </c>
      <c r="AZ51" s="3">
        <v>79</v>
      </c>
      <c r="BB51" s="3">
        <v>79</v>
      </c>
      <c r="BD51" s="3">
        <v>79</v>
      </c>
      <c r="BF51" s="3">
        <v>79</v>
      </c>
      <c r="BG51">
        <v>17</v>
      </c>
      <c r="BH51" s="3">
        <v>79</v>
      </c>
      <c r="BI51">
        <v>11</v>
      </c>
      <c r="BJ51" s="3">
        <v>79</v>
      </c>
      <c r="BL51" s="3">
        <v>69</v>
      </c>
      <c r="BN51" s="3">
        <v>69</v>
      </c>
      <c r="BP51" s="3">
        <v>69</v>
      </c>
      <c r="BR51" s="3">
        <v>69</v>
      </c>
      <c r="BT51" s="3">
        <v>69</v>
      </c>
      <c r="BU51">
        <v>30</v>
      </c>
      <c r="BV51" s="3">
        <v>69</v>
      </c>
      <c r="BW51">
        <v>37</v>
      </c>
      <c r="BX51" s="3">
        <v>69</v>
      </c>
      <c r="BY51">
        <v>36</v>
      </c>
      <c r="BZ51" s="3">
        <v>69</v>
      </c>
      <c r="CA51">
        <v>32</v>
      </c>
      <c r="CB51" s="3">
        <v>69</v>
      </c>
      <c r="CD51" s="3">
        <v>69</v>
      </c>
      <c r="CE51">
        <v>35</v>
      </c>
      <c r="CF51" s="3">
        <v>69</v>
      </c>
      <c r="CG51">
        <v>29</v>
      </c>
      <c r="CH51" s="3">
        <v>69</v>
      </c>
      <c r="CI51">
        <v>37</v>
      </c>
      <c r="CJ51" s="3">
        <v>69</v>
      </c>
      <c r="CL51" s="3">
        <v>69</v>
      </c>
      <c r="CN51" s="3">
        <v>69</v>
      </c>
      <c r="CP51" s="3">
        <v>69</v>
      </c>
      <c r="CQ51">
        <v>31</v>
      </c>
      <c r="CR51" s="3">
        <v>69</v>
      </c>
      <c r="CT51" s="3">
        <v>69</v>
      </c>
      <c r="CV51" s="3">
        <v>69</v>
      </c>
      <c r="CW51">
        <v>12</v>
      </c>
      <c r="CX51" s="3">
        <v>69</v>
      </c>
      <c r="CZ51" s="3">
        <v>69</v>
      </c>
      <c r="DA51">
        <v>31</v>
      </c>
      <c r="DB51" s="3">
        <v>69</v>
      </c>
      <c r="DC51">
        <v>34</v>
      </c>
      <c r="DD51" s="3">
        <v>69</v>
      </c>
    </row>
    <row r="52" spans="1:108" customHeight="1" ht="12.75">
      <c r="B52" s="3">
        <v>80</v>
      </c>
      <c r="D52" s="3">
        <v>80</v>
      </c>
      <c r="E52">
        <v>17</v>
      </c>
      <c r="F52" s="3">
        <v>80</v>
      </c>
      <c r="G52">
        <v>19</v>
      </c>
      <c r="H52" s="3">
        <v>80</v>
      </c>
      <c r="J52" s="3">
        <v>80</v>
      </c>
      <c r="L52" s="3">
        <v>80</v>
      </c>
      <c r="N52" s="3">
        <v>80</v>
      </c>
      <c r="P52" s="3">
        <v>80</v>
      </c>
      <c r="R52" s="3">
        <v>80</v>
      </c>
      <c r="T52" s="3">
        <v>80</v>
      </c>
      <c r="U52">
        <v>15</v>
      </c>
      <c r="V52" s="3">
        <v>80</v>
      </c>
      <c r="X52" s="3">
        <v>80</v>
      </c>
      <c r="Z52" s="3">
        <v>80</v>
      </c>
      <c r="AB52" s="3">
        <v>80</v>
      </c>
      <c r="AD52" s="3">
        <v>80</v>
      </c>
      <c r="AE52">
        <v>18</v>
      </c>
      <c r="AF52" s="3">
        <v>80</v>
      </c>
      <c r="AG52">
        <v>14</v>
      </c>
      <c r="AH52" s="3">
        <v>80</v>
      </c>
      <c r="AJ52" s="3">
        <v>80</v>
      </c>
      <c r="AL52" s="3">
        <v>80</v>
      </c>
      <c r="AN52" s="3">
        <v>80</v>
      </c>
      <c r="AP52" s="3">
        <v>80</v>
      </c>
      <c r="AR52" s="3">
        <v>80</v>
      </c>
      <c r="AS52">
        <v>15</v>
      </c>
      <c r="AT52" s="3">
        <v>80</v>
      </c>
      <c r="AV52" s="3">
        <v>80</v>
      </c>
      <c r="AW52">
        <v>11</v>
      </c>
      <c r="AX52" s="3">
        <v>80</v>
      </c>
      <c r="AZ52" s="3">
        <v>80</v>
      </c>
      <c r="BB52" s="3">
        <v>80</v>
      </c>
      <c r="BD52" s="3">
        <v>80</v>
      </c>
      <c r="BF52" s="3">
        <v>80</v>
      </c>
      <c r="BH52" s="3">
        <v>80</v>
      </c>
      <c r="BJ52" s="3">
        <v>80</v>
      </c>
      <c r="BL52" s="3">
        <v>70</v>
      </c>
      <c r="BM52">
        <v>12</v>
      </c>
      <c r="BN52" s="3">
        <v>70</v>
      </c>
      <c r="BP52" s="3">
        <v>70</v>
      </c>
      <c r="BQ52">
        <v>7</v>
      </c>
      <c r="BR52" s="3">
        <v>70</v>
      </c>
      <c r="BS52">
        <v>24</v>
      </c>
      <c r="BT52" s="3">
        <v>70</v>
      </c>
      <c r="BU52">
        <v>31</v>
      </c>
      <c r="BV52" s="3">
        <v>70</v>
      </c>
      <c r="BW52">
        <v>38</v>
      </c>
      <c r="BX52" s="3">
        <v>70</v>
      </c>
      <c r="BY52">
        <v>37</v>
      </c>
      <c r="BZ52" s="3">
        <v>70</v>
      </c>
      <c r="CA52">
        <v>33</v>
      </c>
      <c r="CB52" s="3">
        <v>70</v>
      </c>
      <c r="CC52">
        <v>41</v>
      </c>
      <c r="CD52" s="3">
        <v>70</v>
      </c>
      <c r="CE52">
        <v>36</v>
      </c>
      <c r="CF52" s="3">
        <v>70</v>
      </c>
      <c r="CH52" s="3">
        <v>70</v>
      </c>
      <c r="CI52">
        <v>38</v>
      </c>
      <c r="CJ52" s="3">
        <v>70</v>
      </c>
      <c r="CK52">
        <v>31</v>
      </c>
      <c r="CL52" s="3">
        <v>70</v>
      </c>
      <c r="CM52">
        <v>16</v>
      </c>
      <c r="CN52" s="3">
        <v>70</v>
      </c>
      <c r="CO52">
        <v>14</v>
      </c>
      <c r="CP52" s="3">
        <v>70</v>
      </c>
      <c r="CQ52">
        <v>32</v>
      </c>
      <c r="CR52" s="3">
        <v>70</v>
      </c>
      <c r="CS52">
        <v>13</v>
      </c>
      <c r="CT52" s="3">
        <v>70</v>
      </c>
      <c r="CV52" s="3">
        <v>70</v>
      </c>
      <c r="CX52" s="3">
        <v>70</v>
      </c>
      <c r="CY52">
        <v>23</v>
      </c>
      <c r="CZ52" s="3">
        <v>70</v>
      </c>
      <c r="DA52">
        <v>32</v>
      </c>
      <c r="DB52" s="3">
        <v>70</v>
      </c>
      <c r="DC52">
        <v>35</v>
      </c>
      <c r="DD52" s="3">
        <v>70</v>
      </c>
    </row>
    <row r="53" spans="1:108" customHeight="1" ht="12.75">
      <c r="A53">
        <v>13</v>
      </c>
      <c r="B53" s="3">
        <v>81</v>
      </c>
      <c r="C53">
        <v>16</v>
      </c>
      <c r="D53" s="3">
        <v>81</v>
      </c>
      <c r="F53" s="3">
        <v>81</v>
      </c>
      <c r="H53" s="3">
        <v>81</v>
      </c>
      <c r="I53">
        <v>18</v>
      </c>
      <c r="J53" s="3">
        <v>81</v>
      </c>
      <c r="K53">
        <v>15</v>
      </c>
      <c r="L53" s="3">
        <v>81</v>
      </c>
      <c r="M53">
        <v>21</v>
      </c>
      <c r="N53" s="3">
        <v>81</v>
      </c>
      <c r="O53">
        <v>18</v>
      </c>
      <c r="P53" s="3">
        <v>81</v>
      </c>
      <c r="R53" s="3">
        <v>81</v>
      </c>
      <c r="S53">
        <v>15</v>
      </c>
      <c r="T53" s="3">
        <v>81</v>
      </c>
      <c r="V53" s="3">
        <v>81</v>
      </c>
      <c r="X53" s="3">
        <v>81</v>
      </c>
      <c r="Z53" s="3">
        <v>81</v>
      </c>
      <c r="AA53">
        <v>22</v>
      </c>
      <c r="AB53" s="3">
        <v>81</v>
      </c>
      <c r="AC53">
        <v>21</v>
      </c>
      <c r="AD53" s="3">
        <v>81</v>
      </c>
      <c r="AF53" s="3">
        <v>81</v>
      </c>
      <c r="AH53" s="3">
        <v>81</v>
      </c>
      <c r="AI53">
        <v>18</v>
      </c>
      <c r="AJ53" s="3">
        <v>81</v>
      </c>
      <c r="AL53" s="3">
        <v>81</v>
      </c>
      <c r="AM53">
        <v>18</v>
      </c>
      <c r="AN53" s="3">
        <v>81</v>
      </c>
      <c r="AO53">
        <v>15</v>
      </c>
      <c r="AP53" s="3">
        <v>81</v>
      </c>
      <c r="AQ53">
        <v>15</v>
      </c>
      <c r="AR53" s="3">
        <v>81</v>
      </c>
      <c r="AT53" s="3">
        <v>81</v>
      </c>
      <c r="AU53">
        <v>15</v>
      </c>
      <c r="AV53" s="3">
        <v>81</v>
      </c>
      <c r="AX53" s="3">
        <v>81</v>
      </c>
      <c r="AZ53" s="3">
        <v>81</v>
      </c>
      <c r="BB53" s="3">
        <v>81</v>
      </c>
      <c r="BC53">
        <v>16</v>
      </c>
      <c r="BD53" s="3">
        <v>81</v>
      </c>
      <c r="BE53">
        <v>17</v>
      </c>
      <c r="BF53" s="3">
        <v>81</v>
      </c>
      <c r="BH53" s="3">
        <v>81</v>
      </c>
      <c r="BJ53" s="3">
        <v>81</v>
      </c>
      <c r="BL53" s="3">
        <v>71</v>
      </c>
      <c r="BN53" s="3">
        <v>71</v>
      </c>
      <c r="BO53">
        <v>8</v>
      </c>
      <c r="BP53" s="3">
        <v>71</v>
      </c>
      <c r="BR53" s="3">
        <v>71</v>
      </c>
      <c r="BT53" s="3">
        <v>71</v>
      </c>
      <c r="BU53">
        <v>32</v>
      </c>
      <c r="BV53" s="3">
        <v>71</v>
      </c>
      <c r="BW53">
        <v>39</v>
      </c>
      <c r="BX53" s="3">
        <v>71</v>
      </c>
      <c r="BY53">
        <v>38</v>
      </c>
      <c r="BZ53" s="3">
        <v>71</v>
      </c>
      <c r="CA53">
        <v>34</v>
      </c>
      <c r="CB53" s="3">
        <v>71</v>
      </c>
      <c r="CC53">
        <v>42</v>
      </c>
      <c r="CD53" s="3">
        <v>71</v>
      </c>
      <c r="CE53">
        <v>37</v>
      </c>
      <c r="CF53" s="3">
        <v>71</v>
      </c>
      <c r="CG53">
        <v>30</v>
      </c>
      <c r="CH53" s="3">
        <v>71</v>
      </c>
      <c r="CI53">
        <v>39</v>
      </c>
      <c r="CJ53" s="3">
        <v>71</v>
      </c>
      <c r="CK53">
        <v>32</v>
      </c>
      <c r="CL53" s="3">
        <v>71</v>
      </c>
      <c r="CN53" s="3">
        <v>71</v>
      </c>
      <c r="CP53" s="3">
        <v>71</v>
      </c>
      <c r="CR53" s="3">
        <v>71</v>
      </c>
      <c r="CT53" s="3">
        <v>71</v>
      </c>
      <c r="CU53">
        <v>15</v>
      </c>
      <c r="CV53" s="3">
        <v>71</v>
      </c>
      <c r="CX53" s="3">
        <v>71</v>
      </c>
      <c r="CZ53" s="3">
        <v>71</v>
      </c>
      <c r="DB53" s="3">
        <v>71</v>
      </c>
      <c r="DD53" s="3">
        <v>71</v>
      </c>
    </row>
    <row r="54" spans="1:108" customHeight="1" ht="12.75">
      <c r="B54" s="3">
        <v>82</v>
      </c>
      <c r="D54" s="3">
        <v>82</v>
      </c>
      <c r="F54" s="3">
        <v>82</v>
      </c>
      <c r="G54">
        <v>20</v>
      </c>
      <c r="H54" s="3">
        <v>82</v>
      </c>
      <c r="J54" s="3">
        <v>82</v>
      </c>
      <c r="L54" s="3">
        <v>82</v>
      </c>
      <c r="N54" s="3">
        <v>82</v>
      </c>
      <c r="P54" s="3">
        <v>82</v>
      </c>
      <c r="Q54">
        <v>17</v>
      </c>
      <c r="R54" s="3">
        <v>82</v>
      </c>
      <c r="T54" s="3">
        <v>82</v>
      </c>
      <c r="V54" s="3">
        <v>82</v>
      </c>
      <c r="W54">
        <v>19</v>
      </c>
      <c r="X54" s="3">
        <v>82</v>
      </c>
      <c r="Y54">
        <v>17</v>
      </c>
      <c r="Z54" s="3">
        <v>82</v>
      </c>
      <c r="AB54" s="3">
        <v>82</v>
      </c>
      <c r="AD54" s="3">
        <v>82</v>
      </c>
      <c r="AF54" s="3">
        <v>82</v>
      </c>
      <c r="AH54" s="3">
        <v>82</v>
      </c>
      <c r="AJ54" s="3">
        <v>82</v>
      </c>
      <c r="AK54">
        <v>14</v>
      </c>
      <c r="AL54" s="3">
        <v>82</v>
      </c>
      <c r="AN54" s="3">
        <v>82</v>
      </c>
      <c r="AP54" s="3">
        <v>82</v>
      </c>
      <c r="AR54" s="3">
        <v>82</v>
      </c>
      <c r="AT54" s="3">
        <v>82</v>
      </c>
      <c r="AV54" s="3">
        <v>82</v>
      </c>
      <c r="AX54" s="3">
        <v>82</v>
      </c>
      <c r="AY54">
        <v>19</v>
      </c>
      <c r="AZ54" s="3">
        <v>82</v>
      </c>
      <c r="BA54">
        <v>13</v>
      </c>
      <c r="BB54" s="3">
        <v>82</v>
      </c>
      <c r="BD54" s="3">
        <v>82</v>
      </c>
      <c r="BF54" s="3">
        <v>82</v>
      </c>
      <c r="BG54">
        <v>18</v>
      </c>
      <c r="BH54" s="3">
        <v>82</v>
      </c>
      <c r="BJ54" s="3">
        <v>82</v>
      </c>
      <c r="BL54" s="3">
        <v>72</v>
      </c>
      <c r="BN54" s="3">
        <v>72</v>
      </c>
      <c r="BP54" s="3">
        <v>72</v>
      </c>
      <c r="BR54" s="3">
        <v>72</v>
      </c>
      <c r="BT54" s="3">
        <v>72</v>
      </c>
      <c r="BU54">
        <v>33</v>
      </c>
      <c r="BV54" s="3">
        <v>72</v>
      </c>
      <c r="BW54">
        <v>40</v>
      </c>
      <c r="BX54" s="3">
        <v>72</v>
      </c>
      <c r="BY54">
        <v>39</v>
      </c>
      <c r="BZ54" s="3">
        <v>72</v>
      </c>
      <c r="CA54">
        <v>35</v>
      </c>
      <c r="CB54" s="3">
        <v>72</v>
      </c>
      <c r="CC54">
        <v>43</v>
      </c>
      <c r="CD54" s="3">
        <v>72</v>
      </c>
      <c r="CE54">
        <v>38</v>
      </c>
      <c r="CF54" s="3">
        <v>72</v>
      </c>
      <c r="CG54">
        <v>31</v>
      </c>
      <c r="CH54" s="3">
        <v>72</v>
      </c>
      <c r="CI54">
        <v>40</v>
      </c>
      <c r="CJ54" s="3">
        <v>72</v>
      </c>
      <c r="CK54">
        <v>33</v>
      </c>
      <c r="CL54" s="3">
        <v>72</v>
      </c>
      <c r="CM54">
        <v>17</v>
      </c>
      <c r="CN54" s="3">
        <v>72</v>
      </c>
      <c r="CO54">
        <v>15</v>
      </c>
      <c r="CP54" s="3">
        <v>72</v>
      </c>
      <c r="CQ54">
        <v>33</v>
      </c>
      <c r="CR54" s="3">
        <v>72</v>
      </c>
      <c r="CS54">
        <v>14</v>
      </c>
      <c r="CT54" s="3">
        <v>72</v>
      </c>
      <c r="CV54" s="3">
        <v>72</v>
      </c>
      <c r="CW54">
        <v>13</v>
      </c>
      <c r="CX54" s="3">
        <v>72</v>
      </c>
      <c r="CY54">
        <v>24</v>
      </c>
      <c r="CZ54" s="3">
        <v>72</v>
      </c>
      <c r="DA54">
        <v>33</v>
      </c>
      <c r="DB54" s="3">
        <v>72</v>
      </c>
      <c r="DD54" s="3">
        <v>72</v>
      </c>
    </row>
    <row r="55" spans="1:108" customHeight="1" ht="12.75">
      <c r="B55" s="3">
        <v>83</v>
      </c>
      <c r="C55">
        <v>17</v>
      </c>
      <c r="D55" s="3">
        <v>83</v>
      </c>
      <c r="E55">
        <v>18</v>
      </c>
      <c r="F55" s="3">
        <v>83</v>
      </c>
      <c r="H55" s="3">
        <v>83</v>
      </c>
      <c r="I55">
        <v>19</v>
      </c>
      <c r="J55" s="3">
        <v>83</v>
      </c>
      <c r="K55">
        <v>16</v>
      </c>
      <c r="L55" s="3">
        <v>83</v>
      </c>
      <c r="N55" s="3">
        <v>83</v>
      </c>
      <c r="P55" s="3">
        <v>83</v>
      </c>
      <c r="R55" s="3">
        <v>83</v>
      </c>
      <c r="T55" s="3">
        <v>83</v>
      </c>
      <c r="U55">
        <v>16</v>
      </c>
      <c r="V55" s="3">
        <v>83</v>
      </c>
      <c r="X55" s="3">
        <v>83</v>
      </c>
      <c r="Z55" s="3">
        <v>83</v>
      </c>
      <c r="AA55">
        <v>23</v>
      </c>
      <c r="AB55" s="3">
        <v>83</v>
      </c>
      <c r="AC55">
        <v>22</v>
      </c>
      <c r="AD55" s="3">
        <v>83</v>
      </c>
      <c r="AE55">
        <v>19</v>
      </c>
      <c r="AF55" s="3">
        <v>83</v>
      </c>
      <c r="AG55">
        <v>15</v>
      </c>
      <c r="AH55" s="3">
        <v>83</v>
      </c>
      <c r="AJ55" s="3">
        <v>83</v>
      </c>
      <c r="AL55" s="3">
        <v>83</v>
      </c>
      <c r="AN55" s="3">
        <v>83</v>
      </c>
      <c r="AP55" s="3">
        <v>83</v>
      </c>
      <c r="AR55" s="3">
        <v>83</v>
      </c>
      <c r="AS55">
        <v>16</v>
      </c>
      <c r="AT55" s="3">
        <v>83</v>
      </c>
      <c r="AV55" s="3">
        <v>83</v>
      </c>
      <c r="AX55" s="3">
        <v>83</v>
      </c>
      <c r="AZ55" s="3">
        <v>83</v>
      </c>
      <c r="BB55" s="3">
        <v>83</v>
      </c>
      <c r="BD55" s="3">
        <v>83</v>
      </c>
      <c r="BF55" s="3">
        <v>83</v>
      </c>
      <c r="BH55" s="3">
        <v>83</v>
      </c>
      <c r="BI55">
        <v>12</v>
      </c>
      <c r="BJ55" s="3">
        <v>83</v>
      </c>
      <c r="BL55" s="3">
        <v>73</v>
      </c>
      <c r="BM55">
        <v>13</v>
      </c>
      <c r="BN55" s="3">
        <v>73</v>
      </c>
      <c r="BP55" s="3">
        <v>73</v>
      </c>
      <c r="BQ55">
        <v>8</v>
      </c>
      <c r="BR55" s="3">
        <v>73</v>
      </c>
      <c r="BS55">
        <v>25</v>
      </c>
      <c r="BT55" s="3">
        <v>73</v>
      </c>
      <c r="BU55">
        <v>34</v>
      </c>
      <c r="BV55" s="3">
        <v>73</v>
      </c>
      <c r="BW55">
        <v>41</v>
      </c>
      <c r="BX55" s="3">
        <v>73</v>
      </c>
      <c r="BY55">
        <v>40</v>
      </c>
      <c r="BZ55" s="3">
        <v>73</v>
      </c>
      <c r="CA55">
        <v>36</v>
      </c>
      <c r="CB55" s="3">
        <v>73</v>
      </c>
      <c r="CC55">
        <v>44</v>
      </c>
      <c r="CD55" s="3">
        <v>73</v>
      </c>
      <c r="CF55" s="3">
        <v>73</v>
      </c>
      <c r="CG55">
        <v>32</v>
      </c>
      <c r="CH55" s="3">
        <v>73</v>
      </c>
      <c r="CI55">
        <v>41</v>
      </c>
      <c r="CJ55" s="3">
        <v>73</v>
      </c>
      <c r="CK55">
        <v>34</v>
      </c>
      <c r="CL55" s="3">
        <v>73</v>
      </c>
      <c r="CM55">
        <v>18</v>
      </c>
      <c r="CN55" s="3">
        <v>73</v>
      </c>
      <c r="CP55" s="3">
        <v>73</v>
      </c>
      <c r="CQ55">
        <v>34</v>
      </c>
      <c r="CR55" s="3">
        <v>73</v>
      </c>
      <c r="CT55" s="3">
        <v>73</v>
      </c>
      <c r="CU55">
        <v>16</v>
      </c>
      <c r="CV55" s="3">
        <v>73</v>
      </c>
      <c r="CX55" s="3">
        <v>73</v>
      </c>
      <c r="CZ55" s="3">
        <v>73</v>
      </c>
      <c r="DB55" s="3">
        <v>73</v>
      </c>
      <c r="DD55" s="3">
        <v>73</v>
      </c>
    </row>
    <row r="56" spans="1:108" customHeight="1" ht="12.75">
      <c r="A56">
        <v>14</v>
      </c>
      <c r="B56" s="3">
        <v>84</v>
      </c>
      <c r="D56" s="3">
        <v>84</v>
      </c>
      <c r="F56" s="3">
        <v>84</v>
      </c>
      <c r="H56" s="3">
        <v>84</v>
      </c>
      <c r="J56" s="3">
        <v>84</v>
      </c>
      <c r="L56" s="3">
        <v>84</v>
      </c>
      <c r="M56">
        <v>22</v>
      </c>
      <c r="N56" s="3">
        <v>84</v>
      </c>
      <c r="O56">
        <v>19</v>
      </c>
      <c r="P56" s="3">
        <v>84</v>
      </c>
      <c r="Q56">
        <v>18</v>
      </c>
      <c r="R56" s="3">
        <v>84</v>
      </c>
      <c r="S56">
        <v>16</v>
      </c>
      <c r="T56" s="3">
        <v>84</v>
      </c>
      <c r="V56" s="3">
        <v>84</v>
      </c>
      <c r="W56">
        <v>20</v>
      </c>
      <c r="X56" s="3">
        <v>84</v>
      </c>
      <c r="Z56" s="3">
        <v>84</v>
      </c>
      <c r="AB56" s="3">
        <v>84</v>
      </c>
      <c r="AD56" s="3">
        <v>84</v>
      </c>
      <c r="AF56" s="3">
        <v>84</v>
      </c>
      <c r="AH56" s="3">
        <v>84</v>
      </c>
      <c r="AI56">
        <v>19</v>
      </c>
      <c r="AJ56" s="3">
        <v>84</v>
      </c>
      <c r="AL56" s="3">
        <v>84</v>
      </c>
      <c r="AM56">
        <v>19</v>
      </c>
      <c r="AN56" s="3">
        <v>84</v>
      </c>
      <c r="AO56">
        <v>16</v>
      </c>
      <c r="AP56" s="3">
        <v>84</v>
      </c>
      <c r="AR56" s="3">
        <v>84</v>
      </c>
      <c r="AT56" s="3">
        <v>84</v>
      </c>
      <c r="AU56">
        <v>16</v>
      </c>
      <c r="AV56" s="3">
        <v>84</v>
      </c>
      <c r="AW56">
        <v>12</v>
      </c>
      <c r="AX56" s="3">
        <v>84</v>
      </c>
      <c r="AY56">
        <v>20</v>
      </c>
      <c r="AZ56" s="3">
        <v>84</v>
      </c>
      <c r="BB56" s="3">
        <v>84</v>
      </c>
      <c r="BC56">
        <v>17</v>
      </c>
      <c r="BD56" s="3">
        <v>84</v>
      </c>
      <c r="BE56">
        <v>18</v>
      </c>
      <c r="BF56" s="3">
        <v>84</v>
      </c>
      <c r="BH56" s="3">
        <v>84</v>
      </c>
      <c r="BJ56" s="3">
        <v>84</v>
      </c>
      <c r="BL56" s="3">
        <v>74</v>
      </c>
      <c r="BN56" s="3">
        <v>74</v>
      </c>
      <c r="BP56" s="3">
        <v>74</v>
      </c>
      <c r="BR56" s="3">
        <v>74</v>
      </c>
      <c r="BT56" s="3">
        <v>74</v>
      </c>
      <c r="BU56">
        <v>35</v>
      </c>
      <c r="BV56" s="3">
        <v>74</v>
      </c>
      <c r="BW56">
        <v>42</v>
      </c>
      <c r="BX56" s="3">
        <v>74</v>
      </c>
      <c r="BY56">
        <v>41</v>
      </c>
      <c r="BZ56" s="3">
        <v>74</v>
      </c>
      <c r="CA56">
        <v>37</v>
      </c>
      <c r="CB56" s="3">
        <v>74</v>
      </c>
      <c r="CC56">
        <v>45</v>
      </c>
      <c r="CD56" s="3">
        <v>74</v>
      </c>
      <c r="CE56">
        <v>39</v>
      </c>
      <c r="CF56" s="3">
        <v>74</v>
      </c>
      <c r="CG56">
        <v>33</v>
      </c>
      <c r="CH56" s="3">
        <v>74</v>
      </c>
      <c r="CI56">
        <v>42</v>
      </c>
      <c r="CJ56" s="3">
        <v>74</v>
      </c>
      <c r="CK56">
        <v>35</v>
      </c>
      <c r="CL56" s="3">
        <v>74</v>
      </c>
      <c r="CN56" s="3">
        <v>74</v>
      </c>
      <c r="CO56">
        <v>16</v>
      </c>
      <c r="CP56" s="3">
        <v>74</v>
      </c>
      <c r="CQ56">
        <v>35</v>
      </c>
      <c r="CR56" s="3">
        <v>74</v>
      </c>
      <c r="CS56">
        <v>15</v>
      </c>
      <c r="CT56" s="3">
        <v>74</v>
      </c>
      <c r="CV56" s="3">
        <v>74</v>
      </c>
      <c r="CX56" s="3">
        <v>74</v>
      </c>
      <c r="CZ56" s="3">
        <v>74</v>
      </c>
      <c r="DA56">
        <v>34</v>
      </c>
      <c r="DB56" s="3">
        <v>74</v>
      </c>
      <c r="DD56" s="3">
        <v>74</v>
      </c>
    </row>
    <row r="57" spans="1:108" customHeight="1" ht="12.75">
      <c r="B57" s="3">
        <v>85</v>
      </c>
      <c r="D57" s="3">
        <v>85</v>
      </c>
      <c r="E57">
        <v>19</v>
      </c>
      <c r="F57" s="3">
        <v>85</v>
      </c>
      <c r="G57">
        <v>21</v>
      </c>
      <c r="H57" s="3">
        <v>85</v>
      </c>
      <c r="J57" s="3">
        <v>85</v>
      </c>
      <c r="L57" s="3">
        <v>85</v>
      </c>
      <c r="N57" s="3">
        <v>85</v>
      </c>
      <c r="P57" s="3">
        <v>85</v>
      </c>
      <c r="R57" s="3">
        <v>85</v>
      </c>
      <c r="T57" s="3">
        <v>85</v>
      </c>
      <c r="U57">
        <v>17</v>
      </c>
      <c r="V57" s="3">
        <v>85</v>
      </c>
      <c r="X57" s="3">
        <v>85</v>
      </c>
      <c r="Y57">
        <v>18</v>
      </c>
      <c r="Z57" s="3">
        <v>85</v>
      </c>
      <c r="AB57" s="3">
        <v>85</v>
      </c>
      <c r="AC57">
        <v>23</v>
      </c>
      <c r="AD57" s="3">
        <v>85</v>
      </c>
      <c r="AF57" s="3">
        <v>85</v>
      </c>
      <c r="AH57" s="3">
        <v>85</v>
      </c>
      <c r="AJ57" s="3">
        <v>85</v>
      </c>
      <c r="AK57">
        <v>15</v>
      </c>
      <c r="AL57" s="3">
        <v>85</v>
      </c>
      <c r="AN57" s="3">
        <v>85</v>
      </c>
      <c r="AP57" s="3">
        <v>85</v>
      </c>
      <c r="AQ57">
        <v>16</v>
      </c>
      <c r="AR57" s="3">
        <v>85</v>
      </c>
      <c r="AT57" s="3">
        <v>85</v>
      </c>
      <c r="AV57" s="3">
        <v>85</v>
      </c>
      <c r="AX57" s="3">
        <v>85</v>
      </c>
      <c r="AZ57" s="3">
        <v>85</v>
      </c>
      <c r="BA57">
        <v>14</v>
      </c>
      <c r="BB57" s="3">
        <v>85</v>
      </c>
      <c r="BD57" s="3">
        <v>85</v>
      </c>
      <c r="BF57" s="3">
        <v>85</v>
      </c>
      <c r="BH57" s="3">
        <v>85</v>
      </c>
      <c r="BJ57" s="3">
        <v>85</v>
      </c>
      <c r="BL57" s="3">
        <v>75</v>
      </c>
      <c r="BN57" s="3">
        <v>75</v>
      </c>
      <c r="BO57">
        <v>9</v>
      </c>
      <c r="BP57" s="3">
        <v>75</v>
      </c>
      <c r="BR57" s="3">
        <v>75</v>
      </c>
      <c r="BS57">
        <v>26</v>
      </c>
      <c r="BT57" s="3">
        <v>75</v>
      </c>
      <c r="BU57">
        <v>36</v>
      </c>
      <c r="BV57" s="3">
        <v>75</v>
      </c>
      <c r="BW57">
        <v>43</v>
      </c>
      <c r="BX57" s="3">
        <v>75</v>
      </c>
      <c r="BZ57" s="3">
        <v>75</v>
      </c>
      <c r="CA57">
        <v>38</v>
      </c>
      <c r="CB57" s="3">
        <v>75</v>
      </c>
      <c r="CC57">
        <v>46</v>
      </c>
      <c r="CD57" s="3">
        <v>75</v>
      </c>
      <c r="CE57">
        <v>40</v>
      </c>
      <c r="CF57" s="3">
        <v>75</v>
      </c>
      <c r="CH57" s="3">
        <v>75</v>
      </c>
      <c r="CI57">
        <v>43</v>
      </c>
      <c r="CJ57" s="3">
        <v>75</v>
      </c>
      <c r="CK57">
        <v>36</v>
      </c>
      <c r="CL57" s="3">
        <v>75</v>
      </c>
      <c r="CM57">
        <v>19</v>
      </c>
      <c r="CN57" s="3">
        <v>75</v>
      </c>
      <c r="CP57" s="3">
        <v>75</v>
      </c>
      <c r="CQ57">
        <v>36</v>
      </c>
      <c r="CR57" s="3">
        <v>75</v>
      </c>
      <c r="CT57" s="3">
        <v>75</v>
      </c>
      <c r="CU57">
        <v>17</v>
      </c>
      <c r="CV57" s="3">
        <v>75</v>
      </c>
      <c r="CW57">
        <v>14</v>
      </c>
      <c r="CX57" s="3">
        <v>75</v>
      </c>
      <c r="CZ57" s="3">
        <v>75</v>
      </c>
      <c r="DB57" s="3">
        <v>75</v>
      </c>
      <c r="DD57" s="3">
        <v>75</v>
      </c>
    </row>
    <row r="58" spans="1:108" customHeight="1" ht="12.75">
      <c r="B58" s="3">
        <v>86</v>
      </c>
      <c r="C58">
        <v>18</v>
      </c>
      <c r="D58" s="3">
        <v>86</v>
      </c>
      <c r="F58" s="3">
        <v>86</v>
      </c>
      <c r="H58" s="3">
        <v>86</v>
      </c>
      <c r="I58">
        <v>20</v>
      </c>
      <c r="J58" s="3">
        <v>86</v>
      </c>
      <c r="K58">
        <v>17</v>
      </c>
      <c r="L58" s="3">
        <v>86</v>
      </c>
      <c r="M58">
        <v>23</v>
      </c>
      <c r="N58" s="3">
        <v>86</v>
      </c>
      <c r="P58" s="3">
        <v>86</v>
      </c>
      <c r="R58" s="3">
        <v>86</v>
      </c>
      <c r="T58" s="3">
        <v>86</v>
      </c>
      <c r="V58" s="3">
        <v>86</v>
      </c>
      <c r="W58">
        <v>21</v>
      </c>
      <c r="X58" s="3">
        <v>86</v>
      </c>
      <c r="Z58" s="3">
        <v>86</v>
      </c>
      <c r="AA58">
        <v>24</v>
      </c>
      <c r="AB58" s="3">
        <v>86</v>
      </c>
      <c r="AD58" s="3">
        <v>86</v>
      </c>
      <c r="AE58">
        <v>20</v>
      </c>
      <c r="AF58" s="3">
        <v>86</v>
      </c>
      <c r="AG58">
        <v>16</v>
      </c>
      <c r="AH58" s="3">
        <v>86</v>
      </c>
      <c r="AJ58" s="3">
        <v>86</v>
      </c>
      <c r="AL58" s="3">
        <v>86</v>
      </c>
      <c r="AN58" s="3">
        <v>86</v>
      </c>
      <c r="AP58" s="3">
        <v>86</v>
      </c>
      <c r="AR58" s="3">
        <v>86</v>
      </c>
      <c r="AS58">
        <v>17</v>
      </c>
      <c r="AT58" s="3">
        <v>86</v>
      </c>
      <c r="AV58" s="3">
        <v>86</v>
      </c>
      <c r="AX58" s="3">
        <v>86</v>
      </c>
      <c r="AY58">
        <v>21</v>
      </c>
      <c r="AZ58" s="3">
        <v>86</v>
      </c>
      <c r="BB58" s="3">
        <v>86</v>
      </c>
      <c r="BC58">
        <v>18</v>
      </c>
      <c r="BD58" s="3">
        <v>86</v>
      </c>
      <c r="BF58" s="3">
        <v>86</v>
      </c>
      <c r="BH58" s="3">
        <v>86</v>
      </c>
      <c r="BI58">
        <v>13</v>
      </c>
      <c r="BJ58" s="3">
        <v>86</v>
      </c>
      <c r="BL58" s="3">
        <v>76</v>
      </c>
      <c r="BM58">
        <v>14</v>
      </c>
      <c r="BN58" s="3">
        <v>76</v>
      </c>
      <c r="BP58" s="3">
        <v>76</v>
      </c>
      <c r="BR58" s="3">
        <v>76</v>
      </c>
      <c r="BT58" s="3">
        <v>76</v>
      </c>
      <c r="BU58">
        <v>37</v>
      </c>
      <c r="BV58" s="3">
        <v>76</v>
      </c>
      <c r="BW58">
        <v>44</v>
      </c>
      <c r="BX58" s="3">
        <v>76</v>
      </c>
      <c r="BY58">
        <v>42</v>
      </c>
      <c r="BZ58" s="3">
        <v>76</v>
      </c>
      <c r="CA58">
        <v>39</v>
      </c>
      <c r="CB58" s="3">
        <v>76</v>
      </c>
      <c r="CC58">
        <v>47</v>
      </c>
      <c r="CD58" s="3">
        <v>76</v>
      </c>
      <c r="CE58">
        <v>41</v>
      </c>
      <c r="CF58" s="3">
        <v>76</v>
      </c>
      <c r="CG58">
        <v>34</v>
      </c>
      <c r="CH58" s="3">
        <v>76</v>
      </c>
      <c r="CI58">
        <v>44</v>
      </c>
      <c r="CJ58" s="3">
        <v>76</v>
      </c>
      <c r="CK58">
        <v>37</v>
      </c>
      <c r="CL58" s="3">
        <v>76</v>
      </c>
      <c r="CN58" s="3">
        <v>76</v>
      </c>
      <c r="CO58">
        <v>17</v>
      </c>
      <c r="CP58" s="3">
        <v>76</v>
      </c>
      <c r="CQ58">
        <v>37</v>
      </c>
      <c r="CR58" s="3">
        <v>76</v>
      </c>
      <c r="CS58">
        <v>16</v>
      </c>
      <c r="CT58" s="3">
        <v>76</v>
      </c>
      <c r="CV58" s="3">
        <v>76</v>
      </c>
      <c r="CX58" s="3">
        <v>76</v>
      </c>
      <c r="CZ58" s="3">
        <v>76</v>
      </c>
      <c r="DA58">
        <v>35</v>
      </c>
      <c r="DB58" s="3">
        <v>76</v>
      </c>
      <c r="DD58" s="3">
        <v>76</v>
      </c>
    </row>
    <row r="59" spans="1:108" customHeight="1" ht="12.75">
      <c r="A59">
        <v>15</v>
      </c>
      <c r="B59" s="3">
        <v>87</v>
      </c>
      <c r="D59" s="3">
        <v>87</v>
      </c>
      <c r="E59">
        <v>20</v>
      </c>
      <c r="F59" s="3">
        <v>87</v>
      </c>
      <c r="G59">
        <v>22</v>
      </c>
      <c r="H59" s="3">
        <v>87</v>
      </c>
      <c r="J59" s="3">
        <v>87</v>
      </c>
      <c r="L59" s="3">
        <v>87</v>
      </c>
      <c r="N59" s="3">
        <v>87</v>
      </c>
      <c r="O59">
        <v>20</v>
      </c>
      <c r="P59" s="3">
        <v>87</v>
      </c>
      <c r="Q59">
        <v>19</v>
      </c>
      <c r="R59" s="3">
        <v>87</v>
      </c>
      <c r="S59">
        <v>17</v>
      </c>
      <c r="T59" s="3">
        <v>87</v>
      </c>
      <c r="V59" s="3">
        <v>87</v>
      </c>
      <c r="X59" s="3">
        <v>87</v>
      </c>
      <c r="Z59" s="3">
        <v>87</v>
      </c>
      <c r="AB59" s="3">
        <v>87</v>
      </c>
      <c r="AD59" s="3">
        <v>87</v>
      </c>
      <c r="AF59" s="3">
        <v>87</v>
      </c>
      <c r="AH59" s="3">
        <v>87</v>
      </c>
      <c r="AI59">
        <v>20</v>
      </c>
      <c r="AJ59" s="3">
        <v>87</v>
      </c>
      <c r="AL59" s="3">
        <v>87</v>
      </c>
      <c r="AM59">
        <v>20</v>
      </c>
      <c r="AN59" s="3">
        <v>87</v>
      </c>
      <c r="AO59">
        <v>17</v>
      </c>
      <c r="AP59" s="3">
        <v>87</v>
      </c>
      <c r="AR59" s="3">
        <v>87</v>
      </c>
      <c r="AT59" s="3">
        <v>87</v>
      </c>
      <c r="AU59">
        <v>17</v>
      </c>
      <c r="AV59" s="3">
        <v>87</v>
      </c>
      <c r="AX59" s="3">
        <v>87</v>
      </c>
      <c r="AZ59" s="3">
        <v>87</v>
      </c>
      <c r="BB59" s="3">
        <v>87</v>
      </c>
      <c r="BD59" s="3">
        <v>87</v>
      </c>
      <c r="BF59" s="3">
        <v>87</v>
      </c>
      <c r="BH59" s="3">
        <v>87</v>
      </c>
      <c r="BJ59" s="3">
        <v>87</v>
      </c>
      <c r="BL59" s="3">
        <v>77</v>
      </c>
      <c r="BN59" s="3">
        <v>77</v>
      </c>
      <c r="BP59" s="3">
        <v>77</v>
      </c>
      <c r="BQ59">
        <v>9</v>
      </c>
      <c r="BR59" s="3">
        <v>77</v>
      </c>
      <c r="BS59">
        <v>27</v>
      </c>
      <c r="BT59" s="3">
        <v>77</v>
      </c>
      <c r="BU59">
        <v>38</v>
      </c>
      <c r="BV59" s="3">
        <v>77</v>
      </c>
      <c r="BW59">
        <v>45</v>
      </c>
      <c r="BX59" s="3">
        <v>77</v>
      </c>
      <c r="BY59">
        <v>43</v>
      </c>
      <c r="BZ59" s="3">
        <v>77</v>
      </c>
      <c r="CA59">
        <v>40</v>
      </c>
      <c r="CB59" s="3">
        <v>77</v>
      </c>
      <c r="CC59">
        <v>48</v>
      </c>
      <c r="CD59" s="3">
        <v>77</v>
      </c>
      <c r="CE59">
        <v>42</v>
      </c>
      <c r="CF59" s="3">
        <v>77</v>
      </c>
      <c r="CG59">
        <v>35</v>
      </c>
      <c r="CH59" s="3">
        <v>77</v>
      </c>
      <c r="CI59">
        <v>45</v>
      </c>
      <c r="CJ59" s="3">
        <v>77</v>
      </c>
      <c r="CK59">
        <v>38</v>
      </c>
      <c r="CL59" s="3">
        <v>77</v>
      </c>
      <c r="CM59">
        <v>20</v>
      </c>
      <c r="CN59" s="3">
        <v>77</v>
      </c>
      <c r="CP59" s="3">
        <v>77</v>
      </c>
      <c r="CR59" s="3">
        <v>77</v>
      </c>
      <c r="CT59" s="3">
        <v>77</v>
      </c>
      <c r="CU59">
        <v>18</v>
      </c>
      <c r="CV59" s="3">
        <v>77</v>
      </c>
      <c r="CX59" s="3">
        <v>77</v>
      </c>
      <c r="CZ59" s="3">
        <v>77</v>
      </c>
      <c r="DB59" s="3">
        <v>77</v>
      </c>
      <c r="DD59" s="3">
        <v>77</v>
      </c>
    </row>
    <row r="60" spans="1:108" customHeight="1" ht="12.75">
      <c r="B60" s="3">
        <v>88</v>
      </c>
      <c r="D60" s="3">
        <v>88</v>
      </c>
      <c r="F60" s="3">
        <v>88</v>
      </c>
      <c r="H60" s="3">
        <v>88</v>
      </c>
      <c r="J60" s="3">
        <v>88</v>
      </c>
      <c r="L60" s="3">
        <v>88</v>
      </c>
      <c r="N60" s="3">
        <v>88</v>
      </c>
      <c r="P60" s="3">
        <v>88</v>
      </c>
      <c r="R60" s="3">
        <v>88</v>
      </c>
      <c r="T60" s="3">
        <v>88</v>
      </c>
      <c r="U60">
        <v>18</v>
      </c>
      <c r="V60" s="3">
        <v>88</v>
      </c>
      <c r="X60" s="3">
        <v>88</v>
      </c>
      <c r="Y60">
        <v>19</v>
      </c>
      <c r="Z60" s="3">
        <v>88</v>
      </c>
      <c r="AB60" s="3">
        <v>88</v>
      </c>
      <c r="AC60">
        <v>24</v>
      </c>
      <c r="AD60" s="3">
        <v>88</v>
      </c>
      <c r="AF60" s="3">
        <v>88</v>
      </c>
      <c r="AH60" s="3">
        <v>88</v>
      </c>
      <c r="AJ60" s="3">
        <v>88</v>
      </c>
      <c r="AL60" s="3">
        <v>88</v>
      </c>
      <c r="AN60" s="3">
        <v>88</v>
      </c>
      <c r="AP60" s="3">
        <v>88</v>
      </c>
      <c r="AQ60">
        <v>17</v>
      </c>
      <c r="AR60" s="3">
        <v>88</v>
      </c>
      <c r="AT60" s="3">
        <v>88</v>
      </c>
      <c r="AV60" s="3">
        <v>88</v>
      </c>
      <c r="AW60">
        <v>13</v>
      </c>
      <c r="AX60" s="3">
        <v>88</v>
      </c>
      <c r="AY60">
        <v>22</v>
      </c>
      <c r="AZ60" s="3">
        <v>88</v>
      </c>
      <c r="BA60">
        <v>15</v>
      </c>
      <c r="BB60" s="3">
        <v>88</v>
      </c>
      <c r="BD60" s="3">
        <v>88</v>
      </c>
      <c r="BF60" s="3">
        <v>88</v>
      </c>
      <c r="BH60" s="3">
        <v>88</v>
      </c>
      <c r="BJ60" s="3">
        <v>88</v>
      </c>
      <c r="BL60" s="3">
        <v>78</v>
      </c>
      <c r="BN60" s="3">
        <v>78</v>
      </c>
      <c r="BP60" s="3">
        <v>78</v>
      </c>
      <c r="BR60" s="3">
        <v>78</v>
      </c>
      <c r="BT60" s="3">
        <v>78</v>
      </c>
      <c r="BU60">
        <v>39</v>
      </c>
      <c r="BV60" s="3">
        <v>78</v>
      </c>
      <c r="BW60">
        <v>46</v>
      </c>
      <c r="BX60" s="3">
        <v>78</v>
      </c>
      <c r="BY60">
        <v>44</v>
      </c>
      <c r="BZ60" s="3">
        <v>78</v>
      </c>
      <c r="CA60">
        <v>41</v>
      </c>
      <c r="CB60" s="3">
        <v>78</v>
      </c>
      <c r="CC60">
        <v>49</v>
      </c>
      <c r="CD60" s="3">
        <v>78</v>
      </c>
      <c r="CE60">
        <v>43</v>
      </c>
      <c r="CF60" s="3">
        <v>78</v>
      </c>
      <c r="CG60">
        <v>36</v>
      </c>
      <c r="CH60" s="3">
        <v>78</v>
      </c>
      <c r="CI60">
        <v>46</v>
      </c>
      <c r="CJ60" s="3">
        <v>78</v>
      </c>
      <c r="CK60">
        <v>39</v>
      </c>
      <c r="CL60" s="3">
        <v>78</v>
      </c>
      <c r="CN60" s="3">
        <v>78</v>
      </c>
      <c r="CO60">
        <v>18</v>
      </c>
      <c r="CP60" s="3">
        <v>78</v>
      </c>
      <c r="CQ60">
        <v>38</v>
      </c>
      <c r="CR60" s="3">
        <v>78</v>
      </c>
      <c r="CS60">
        <v>17</v>
      </c>
      <c r="CT60" s="3">
        <v>78</v>
      </c>
      <c r="CV60" s="3">
        <v>78</v>
      </c>
      <c r="CW60">
        <v>15</v>
      </c>
      <c r="CX60" s="3">
        <v>78</v>
      </c>
      <c r="CZ60" s="3">
        <v>78</v>
      </c>
      <c r="DB60" s="3">
        <v>78</v>
      </c>
      <c r="DD60" s="3">
        <v>78</v>
      </c>
    </row>
    <row r="61" spans="1:108" customHeight="1" ht="12.75">
      <c r="B61" s="3">
        <v>89</v>
      </c>
      <c r="C61">
        <v>19</v>
      </c>
      <c r="D61" s="3">
        <v>89</v>
      </c>
      <c r="F61" s="3">
        <v>89</v>
      </c>
      <c r="G61">
        <v>23</v>
      </c>
      <c r="H61" s="3">
        <v>89</v>
      </c>
      <c r="I61">
        <v>21</v>
      </c>
      <c r="J61" s="3">
        <v>89</v>
      </c>
      <c r="K61">
        <v>18</v>
      </c>
      <c r="L61" s="3">
        <v>89</v>
      </c>
      <c r="M61">
        <v>24</v>
      </c>
      <c r="N61" s="3">
        <v>89</v>
      </c>
      <c r="P61" s="3">
        <v>89</v>
      </c>
      <c r="Q61">
        <v>20</v>
      </c>
      <c r="R61" s="3">
        <v>89</v>
      </c>
      <c r="T61" s="3">
        <v>89</v>
      </c>
      <c r="V61" s="3">
        <v>89</v>
      </c>
      <c r="W61">
        <v>22</v>
      </c>
      <c r="X61" s="3">
        <v>89</v>
      </c>
      <c r="Z61" s="3">
        <v>89</v>
      </c>
      <c r="AB61" s="3">
        <v>89</v>
      </c>
      <c r="AD61" s="3">
        <v>89</v>
      </c>
      <c r="AE61">
        <v>21</v>
      </c>
      <c r="AF61" s="3">
        <v>89</v>
      </c>
      <c r="AG61">
        <v>17</v>
      </c>
      <c r="AH61" s="3">
        <v>89</v>
      </c>
      <c r="AJ61" s="3">
        <v>89</v>
      </c>
      <c r="AK61">
        <v>16</v>
      </c>
      <c r="AL61" s="3">
        <v>89</v>
      </c>
      <c r="AM61">
        <v>21</v>
      </c>
      <c r="AN61" s="3">
        <v>89</v>
      </c>
      <c r="AP61" s="3">
        <v>89</v>
      </c>
      <c r="AR61" s="3">
        <v>89</v>
      </c>
      <c r="AS61">
        <v>18</v>
      </c>
      <c r="AT61" s="3">
        <v>89</v>
      </c>
      <c r="AV61" s="3">
        <v>89</v>
      </c>
      <c r="AX61" s="3">
        <v>89</v>
      </c>
      <c r="AZ61" s="3">
        <v>89</v>
      </c>
      <c r="BB61" s="3">
        <v>89</v>
      </c>
      <c r="BC61">
        <v>19</v>
      </c>
      <c r="BD61" s="3">
        <v>89</v>
      </c>
      <c r="BF61" s="3">
        <v>89</v>
      </c>
      <c r="BH61" s="3">
        <v>89</v>
      </c>
      <c r="BJ61" s="3">
        <v>89</v>
      </c>
      <c r="BL61" s="3">
        <v>79</v>
      </c>
      <c r="BM61">
        <v>15</v>
      </c>
      <c r="BN61" s="3">
        <v>79</v>
      </c>
      <c r="BO61">
        <v>10</v>
      </c>
      <c r="BP61" s="3">
        <v>79</v>
      </c>
      <c r="BR61" s="3">
        <v>79</v>
      </c>
      <c r="BT61" s="3">
        <v>79</v>
      </c>
      <c r="BU61">
        <v>40</v>
      </c>
      <c r="BV61" s="3">
        <v>79</v>
      </c>
      <c r="BW61">
        <v>47</v>
      </c>
      <c r="BX61" s="3">
        <v>79</v>
      </c>
      <c r="BY61">
        <v>45</v>
      </c>
      <c r="BZ61" s="3">
        <v>79</v>
      </c>
      <c r="CA61">
        <v>42</v>
      </c>
      <c r="CB61" s="3">
        <v>79</v>
      </c>
      <c r="CC61">
        <v>50</v>
      </c>
      <c r="CD61" s="3">
        <v>79</v>
      </c>
      <c r="CE61">
        <v>44</v>
      </c>
      <c r="CF61" s="3">
        <v>79</v>
      </c>
      <c r="CH61" s="3">
        <v>79</v>
      </c>
      <c r="CI61">
        <v>47</v>
      </c>
      <c r="CJ61" s="3">
        <v>79</v>
      </c>
      <c r="CK61">
        <v>40</v>
      </c>
      <c r="CL61" s="3">
        <v>79</v>
      </c>
      <c r="CM61">
        <v>21</v>
      </c>
      <c r="CN61" s="3">
        <v>79</v>
      </c>
      <c r="CP61" s="3">
        <v>79</v>
      </c>
      <c r="CQ61">
        <v>39</v>
      </c>
      <c r="CR61" s="3">
        <v>79</v>
      </c>
      <c r="CT61" s="3">
        <v>79</v>
      </c>
      <c r="CV61" s="3">
        <v>79</v>
      </c>
      <c r="CX61" s="3">
        <v>79</v>
      </c>
      <c r="CZ61" s="3">
        <v>79</v>
      </c>
      <c r="DB61" s="3">
        <v>79</v>
      </c>
      <c r="DD61" s="3">
        <v>79</v>
      </c>
    </row>
    <row r="62" spans="1:108" customHeight="1" ht="12.75">
      <c r="A62">
        <v>16</v>
      </c>
      <c r="B62" s="3">
        <v>90</v>
      </c>
      <c r="D62" s="3">
        <v>90</v>
      </c>
      <c r="E62">
        <v>21</v>
      </c>
      <c r="F62" s="3">
        <v>90</v>
      </c>
      <c r="H62" s="3">
        <v>90</v>
      </c>
      <c r="J62" s="3">
        <v>90</v>
      </c>
      <c r="L62" s="3">
        <v>90</v>
      </c>
      <c r="N62" s="3">
        <v>90</v>
      </c>
      <c r="O62">
        <v>21</v>
      </c>
      <c r="P62" s="3">
        <v>90</v>
      </c>
      <c r="R62" s="3">
        <v>90</v>
      </c>
      <c r="S62">
        <v>18</v>
      </c>
      <c r="T62" s="3">
        <v>90</v>
      </c>
      <c r="V62" s="3">
        <v>90</v>
      </c>
      <c r="X62" s="3">
        <v>90</v>
      </c>
      <c r="Z62" s="3">
        <v>90</v>
      </c>
      <c r="AB62" s="3">
        <v>90</v>
      </c>
      <c r="AD62" s="3">
        <v>90</v>
      </c>
      <c r="AF62" s="3">
        <v>90</v>
      </c>
      <c r="AH62" s="3">
        <v>90</v>
      </c>
      <c r="AI62">
        <v>21</v>
      </c>
      <c r="AJ62" s="3">
        <v>90</v>
      </c>
      <c r="AL62" s="3">
        <v>90</v>
      </c>
      <c r="AN62" s="3">
        <v>90</v>
      </c>
      <c r="AO62">
        <v>18</v>
      </c>
      <c r="AP62" s="3">
        <v>90</v>
      </c>
      <c r="AR62" s="3">
        <v>90</v>
      </c>
      <c r="AT62" s="3">
        <v>90</v>
      </c>
      <c r="AV62" s="3">
        <v>90</v>
      </c>
      <c r="AX62" s="3">
        <v>90</v>
      </c>
      <c r="AZ62" s="3">
        <v>90</v>
      </c>
      <c r="BB62" s="3">
        <v>90</v>
      </c>
      <c r="BD62" s="3">
        <v>90</v>
      </c>
      <c r="BF62" s="3">
        <v>90</v>
      </c>
      <c r="BH62" s="3">
        <v>90</v>
      </c>
      <c r="BI62">
        <v>14</v>
      </c>
      <c r="BJ62" s="3">
        <v>90</v>
      </c>
      <c r="BL62" s="3">
        <v>80</v>
      </c>
      <c r="BN62" s="3">
        <v>80</v>
      </c>
      <c r="BP62" s="3">
        <v>80</v>
      </c>
      <c r="BR62" s="3">
        <v>80</v>
      </c>
      <c r="BT62" s="3">
        <v>80</v>
      </c>
      <c r="BU62">
        <v>41</v>
      </c>
      <c r="BV62" s="3">
        <v>80</v>
      </c>
      <c r="BW62">
        <v>48</v>
      </c>
      <c r="BX62" s="3">
        <v>80</v>
      </c>
      <c r="BY62">
        <v>46</v>
      </c>
      <c r="BZ62" s="3">
        <v>80</v>
      </c>
      <c r="CA62">
        <v>43</v>
      </c>
      <c r="CB62" s="3">
        <v>80</v>
      </c>
      <c r="CC62">
        <v>51</v>
      </c>
      <c r="CD62" s="3">
        <v>80</v>
      </c>
      <c r="CF62" s="3">
        <v>80</v>
      </c>
      <c r="CG62">
        <v>37</v>
      </c>
      <c r="CH62" s="3">
        <v>80</v>
      </c>
      <c r="CI62">
        <v>48</v>
      </c>
      <c r="CJ62" s="3">
        <v>80</v>
      </c>
      <c r="CL62" s="3">
        <v>80</v>
      </c>
      <c r="CN62" s="3">
        <v>80</v>
      </c>
      <c r="CO62">
        <v>19</v>
      </c>
      <c r="CP62" s="3">
        <v>80</v>
      </c>
      <c r="CQ62">
        <v>40</v>
      </c>
      <c r="CR62" s="3">
        <v>80</v>
      </c>
      <c r="CS62">
        <v>18</v>
      </c>
      <c r="CT62" s="3">
        <v>80</v>
      </c>
      <c r="CU62">
        <v>19</v>
      </c>
      <c r="CV62" s="3">
        <v>80</v>
      </c>
      <c r="CW62">
        <v>16</v>
      </c>
      <c r="CX62" s="3">
        <v>80</v>
      </c>
      <c r="CZ62" s="3">
        <v>80</v>
      </c>
      <c r="DB62" s="3">
        <v>80</v>
      </c>
      <c r="DD62" s="3">
        <v>80</v>
      </c>
    </row>
    <row r="63" spans="1:108" customHeight="1" ht="12.75">
      <c r="B63" s="3">
        <v>91</v>
      </c>
      <c r="D63" s="3">
        <v>91</v>
      </c>
      <c r="F63" s="3">
        <v>91</v>
      </c>
      <c r="G63">
        <v>24</v>
      </c>
      <c r="H63" s="3">
        <v>91</v>
      </c>
      <c r="I63">
        <v>22</v>
      </c>
      <c r="J63" s="3">
        <v>91</v>
      </c>
      <c r="L63" s="3">
        <v>91</v>
      </c>
      <c r="N63" s="3">
        <v>91</v>
      </c>
      <c r="P63" s="3">
        <v>91</v>
      </c>
      <c r="R63" s="3">
        <v>91</v>
      </c>
      <c r="T63" s="3">
        <v>91</v>
      </c>
      <c r="U63">
        <v>19</v>
      </c>
      <c r="V63" s="3">
        <v>91</v>
      </c>
      <c r="W63">
        <v>23</v>
      </c>
      <c r="X63" s="3">
        <v>91</v>
      </c>
      <c r="Z63" s="3">
        <v>91</v>
      </c>
      <c r="AB63" s="3">
        <v>91</v>
      </c>
      <c r="AD63" s="3">
        <v>91</v>
      </c>
      <c r="AF63" s="3">
        <v>91</v>
      </c>
      <c r="AH63" s="3">
        <v>91</v>
      </c>
      <c r="AJ63" s="3">
        <v>91</v>
      </c>
      <c r="AL63" s="3">
        <v>91</v>
      </c>
      <c r="AN63" s="3">
        <v>91</v>
      </c>
      <c r="AP63" s="3">
        <v>91</v>
      </c>
      <c r="AQ63">
        <v>18</v>
      </c>
      <c r="AR63" s="3">
        <v>91</v>
      </c>
      <c r="AT63" s="3">
        <v>91</v>
      </c>
      <c r="AU63">
        <v>18</v>
      </c>
      <c r="AV63" s="3">
        <v>91</v>
      </c>
      <c r="AX63" s="3">
        <v>91</v>
      </c>
      <c r="AY63">
        <v>23</v>
      </c>
      <c r="AZ63" s="3">
        <v>91</v>
      </c>
      <c r="BB63" s="3">
        <v>91</v>
      </c>
      <c r="BD63" s="3">
        <v>91</v>
      </c>
      <c r="BF63" s="3">
        <v>91</v>
      </c>
      <c r="BH63" s="3">
        <v>91</v>
      </c>
      <c r="BJ63" s="3">
        <v>91</v>
      </c>
      <c r="BL63" s="3">
        <v>81</v>
      </c>
      <c r="BN63" s="3">
        <v>81</v>
      </c>
      <c r="BP63" s="3">
        <v>81</v>
      </c>
      <c r="BQ63">
        <v>10</v>
      </c>
      <c r="BR63" s="3">
        <v>81</v>
      </c>
      <c r="BT63" s="3">
        <v>81</v>
      </c>
      <c r="BU63">
        <v>42</v>
      </c>
      <c r="BV63" s="3">
        <v>81</v>
      </c>
      <c r="BW63">
        <v>49</v>
      </c>
      <c r="BX63" s="3">
        <v>81</v>
      </c>
      <c r="BZ63" s="3">
        <v>81</v>
      </c>
      <c r="CB63" s="3">
        <v>81</v>
      </c>
      <c r="CC63">
        <v>52</v>
      </c>
      <c r="CD63" s="3">
        <v>81</v>
      </c>
      <c r="CE63">
        <v>45</v>
      </c>
      <c r="CF63" s="3">
        <v>81</v>
      </c>
      <c r="CG63">
        <v>38</v>
      </c>
      <c r="CH63" s="3">
        <v>81</v>
      </c>
      <c r="CI63">
        <v>49</v>
      </c>
      <c r="CJ63" s="3">
        <v>81</v>
      </c>
      <c r="CK63">
        <v>41</v>
      </c>
      <c r="CL63" s="3">
        <v>81</v>
      </c>
      <c r="CM63">
        <v>22</v>
      </c>
      <c r="CN63" s="3">
        <v>81</v>
      </c>
      <c r="CP63" s="3">
        <v>81</v>
      </c>
      <c r="CQ63">
        <v>41</v>
      </c>
      <c r="CR63" s="3">
        <v>81</v>
      </c>
      <c r="CT63" s="3">
        <v>81</v>
      </c>
      <c r="CV63" s="3">
        <v>81</v>
      </c>
      <c r="CX63" s="3">
        <v>81</v>
      </c>
      <c r="CZ63" s="3">
        <v>81</v>
      </c>
      <c r="DB63" s="3">
        <v>81</v>
      </c>
      <c r="DD63" s="3">
        <v>81</v>
      </c>
    </row>
    <row r="64" spans="1:108" customHeight="1" ht="12.75">
      <c r="B64" s="3">
        <v>92</v>
      </c>
      <c r="C64">
        <v>20</v>
      </c>
      <c r="D64" s="3">
        <v>92</v>
      </c>
      <c r="E64">
        <v>22</v>
      </c>
      <c r="F64" s="3">
        <v>92</v>
      </c>
      <c r="H64" s="3">
        <v>92</v>
      </c>
      <c r="J64" s="3">
        <v>92</v>
      </c>
      <c r="K64">
        <v>19</v>
      </c>
      <c r="L64" s="3">
        <v>92</v>
      </c>
      <c r="N64" s="3">
        <v>92</v>
      </c>
      <c r="O64">
        <v>22</v>
      </c>
      <c r="P64" s="3">
        <v>92</v>
      </c>
      <c r="Q64">
        <v>21</v>
      </c>
      <c r="R64" s="3">
        <v>92</v>
      </c>
      <c r="T64" s="3">
        <v>92</v>
      </c>
      <c r="V64" s="3">
        <v>92</v>
      </c>
      <c r="X64" s="3">
        <v>92</v>
      </c>
      <c r="Y64">
        <v>20</v>
      </c>
      <c r="Z64" s="3">
        <v>92</v>
      </c>
      <c r="AB64" s="3">
        <v>92</v>
      </c>
      <c r="AD64" s="3">
        <v>92</v>
      </c>
      <c r="AE64">
        <v>22</v>
      </c>
      <c r="AF64" s="3">
        <v>92</v>
      </c>
      <c r="AG64">
        <v>18</v>
      </c>
      <c r="AH64" s="3">
        <v>92</v>
      </c>
      <c r="AJ64" s="3">
        <v>92</v>
      </c>
      <c r="AK64">
        <v>17</v>
      </c>
      <c r="AL64" s="3">
        <v>92</v>
      </c>
      <c r="AM64">
        <v>22</v>
      </c>
      <c r="AN64" s="3">
        <v>92</v>
      </c>
      <c r="AP64" s="3">
        <v>92</v>
      </c>
      <c r="AR64" s="3">
        <v>92</v>
      </c>
      <c r="AT64" s="3">
        <v>92</v>
      </c>
      <c r="AV64" s="3">
        <v>92</v>
      </c>
      <c r="AW64">
        <v>14</v>
      </c>
      <c r="AX64" s="3">
        <v>92</v>
      </c>
      <c r="AZ64" s="3">
        <v>92</v>
      </c>
      <c r="BA64">
        <v>16</v>
      </c>
      <c r="BB64" s="3">
        <v>92</v>
      </c>
      <c r="BC64">
        <v>20</v>
      </c>
      <c r="BD64" s="3">
        <v>92</v>
      </c>
      <c r="BF64" s="3">
        <v>92</v>
      </c>
      <c r="BH64" s="3">
        <v>92</v>
      </c>
      <c r="BJ64" s="3">
        <v>92</v>
      </c>
      <c r="BL64" s="3">
        <v>82</v>
      </c>
      <c r="BM64">
        <v>16</v>
      </c>
      <c r="BN64" s="3">
        <v>82</v>
      </c>
      <c r="BO64">
        <v>11</v>
      </c>
      <c r="BP64" s="3">
        <v>82</v>
      </c>
      <c r="BR64" s="3">
        <v>82</v>
      </c>
      <c r="BT64" s="3">
        <v>82</v>
      </c>
      <c r="BU64">
        <v>43</v>
      </c>
      <c r="BV64" s="3">
        <v>82</v>
      </c>
      <c r="BW64">
        <v>50</v>
      </c>
      <c r="BX64" s="3">
        <v>82</v>
      </c>
      <c r="BY64">
        <v>47</v>
      </c>
      <c r="BZ64" s="3">
        <v>82</v>
      </c>
      <c r="CA64">
        <v>44</v>
      </c>
      <c r="CB64" s="3">
        <v>82</v>
      </c>
      <c r="CD64" s="3">
        <v>82</v>
      </c>
      <c r="CE64">
        <v>46</v>
      </c>
      <c r="CF64" s="3">
        <v>82</v>
      </c>
      <c r="CG64">
        <v>39</v>
      </c>
      <c r="CH64" s="3">
        <v>82</v>
      </c>
      <c r="CI64">
        <v>50</v>
      </c>
      <c r="CJ64" s="3">
        <v>82</v>
      </c>
      <c r="CK64">
        <v>42</v>
      </c>
      <c r="CL64" s="3">
        <v>82</v>
      </c>
      <c r="CM64">
        <v>23</v>
      </c>
      <c r="CN64" s="3">
        <v>82</v>
      </c>
      <c r="CO64">
        <v>20</v>
      </c>
      <c r="CP64" s="3">
        <v>82</v>
      </c>
      <c r="CQ64">
        <v>42</v>
      </c>
      <c r="CR64" s="3">
        <v>82</v>
      </c>
      <c r="CS64">
        <v>19</v>
      </c>
      <c r="CT64" s="3">
        <v>82</v>
      </c>
      <c r="CU64">
        <v>20</v>
      </c>
      <c r="CV64" s="3">
        <v>82</v>
      </c>
      <c r="CX64" s="3">
        <v>82</v>
      </c>
      <c r="CZ64" s="3">
        <v>82</v>
      </c>
      <c r="DB64" s="3">
        <v>82</v>
      </c>
      <c r="DD64" s="3">
        <v>82</v>
      </c>
    </row>
    <row r="65" spans="1:108" customHeight="1" ht="12.75">
      <c r="A65">
        <v>17</v>
      </c>
      <c r="B65" s="3">
        <v>93</v>
      </c>
      <c r="D65" s="3">
        <v>93</v>
      </c>
      <c r="F65" s="3">
        <v>93</v>
      </c>
      <c r="H65" s="3">
        <v>93</v>
      </c>
      <c r="J65" s="3">
        <v>93</v>
      </c>
      <c r="L65" s="3">
        <v>93</v>
      </c>
      <c r="N65" s="3">
        <v>93</v>
      </c>
      <c r="P65" s="3">
        <v>93</v>
      </c>
      <c r="R65" s="3">
        <v>93</v>
      </c>
      <c r="S65">
        <v>19</v>
      </c>
      <c r="T65" s="3">
        <v>93</v>
      </c>
      <c r="V65" s="3">
        <v>93</v>
      </c>
      <c r="X65" s="3">
        <v>93</v>
      </c>
      <c r="Z65" s="3">
        <v>93</v>
      </c>
      <c r="AB65" s="3">
        <v>93</v>
      </c>
      <c r="AD65" s="3">
        <v>93</v>
      </c>
      <c r="AF65" s="3">
        <v>93</v>
      </c>
      <c r="AH65" s="3">
        <v>93</v>
      </c>
      <c r="AI65">
        <v>22</v>
      </c>
      <c r="AJ65" s="3">
        <v>93</v>
      </c>
      <c r="AL65" s="3">
        <v>93</v>
      </c>
      <c r="AN65" s="3">
        <v>93</v>
      </c>
      <c r="AO65">
        <v>19</v>
      </c>
      <c r="AP65" s="3">
        <v>93</v>
      </c>
      <c r="AR65" s="3">
        <v>93</v>
      </c>
      <c r="AT65" s="3">
        <v>93</v>
      </c>
      <c r="AV65" s="3">
        <v>93</v>
      </c>
      <c r="AX65" s="3">
        <v>93</v>
      </c>
      <c r="AY65">
        <v>24</v>
      </c>
      <c r="AZ65" s="3">
        <v>93</v>
      </c>
      <c r="BB65" s="3">
        <v>93</v>
      </c>
      <c r="BD65" s="3">
        <v>93</v>
      </c>
      <c r="BF65" s="3">
        <v>93</v>
      </c>
      <c r="BH65" s="3">
        <v>93</v>
      </c>
      <c r="BI65">
        <v>15</v>
      </c>
      <c r="BJ65" s="3">
        <v>93</v>
      </c>
      <c r="BL65" s="3">
        <v>83</v>
      </c>
      <c r="BN65" s="3">
        <v>83</v>
      </c>
      <c r="BP65" s="3">
        <v>83</v>
      </c>
      <c r="BR65" s="3">
        <v>83</v>
      </c>
      <c r="BT65" s="3">
        <v>83</v>
      </c>
      <c r="BU65">
        <v>44</v>
      </c>
      <c r="BV65" s="3">
        <v>83</v>
      </c>
      <c r="BW65">
        <v>51</v>
      </c>
      <c r="BX65" s="3">
        <v>83</v>
      </c>
      <c r="BY65">
        <v>48</v>
      </c>
      <c r="BZ65" s="3">
        <v>83</v>
      </c>
      <c r="CA65">
        <v>45</v>
      </c>
      <c r="CB65" s="3">
        <v>83</v>
      </c>
      <c r="CC65">
        <v>53</v>
      </c>
      <c r="CD65" s="3">
        <v>83</v>
      </c>
      <c r="CE65">
        <v>47</v>
      </c>
      <c r="CF65" s="3">
        <v>83</v>
      </c>
      <c r="CG65">
        <v>40</v>
      </c>
      <c r="CH65" s="3">
        <v>83</v>
      </c>
      <c r="CI65">
        <v>51</v>
      </c>
      <c r="CJ65" s="3">
        <v>83</v>
      </c>
      <c r="CK65">
        <v>43</v>
      </c>
      <c r="CL65" s="3">
        <v>83</v>
      </c>
      <c r="CN65" s="3">
        <v>83</v>
      </c>
      <c r="CP65" s="3">
        <v>83</v>
      </c>
      <c r="CQ65">
        <v>43</v>
      </c>
      <c r="CR65" s="3">
        <v>83</v>
      </c>
      <c r="CT65" s="3">
        <v>83</v>
      </c>
      <c r="CV65" s="3">
        <v>83</v>
      </c>
      <c r="CW65">
        <v>17</v>
      </c>
      <c r="CX65" s="3">
        <v>83</v>
      </c>
      <c r="CZ65" s="3">
        <v>83</v>
      </c>
      <c r="DB65" s="3">
        <v>83</v>
      </c>
      <c r="DD65" s="3">
        <v>83</v>
      </c>
    </row>
    <row r="66" spans="1:108" customHeight="1" ht="12.75">
      <c r="B66" s="3">
        <v>94</v>
      </c>
      <c r="C66">
        <v>21</v>
      </c>
      <c r="D66" s="3">
        <v>94</v>
      </c>
      <c r="E66">
        <v>23</v>
      </c>
      <c r="F66" s="3">
        <v>94</v>
      </c>
      <c r="H66" s="3">
        <v>94</v>
      </c>
      <c r="I66">
        <v>23</v>
      </c>
      <c r="J66" s="3">
        <v>94</v>
      </c>
      <c r="L66" s="3">
        <v>94</v>
      </c>
      <c r="N66" s="3">
        <v>94</v>
      </c>
      <c r="P66" s="3">
        <v>94</v>
      </c>
      <c r="Q66">
        <v>22</v>
      </c>
      <c r="R66" s="3">
        <v>94</v>
      </c>
      <c r="T66" s="3">
        <v>94</v>
      </c>
      <c r="U66">
        <v>20</v>
      </c>
      <c r="V66" s="3">
        <v>94</v>
      </c>
      <c r="W66">
        <v>24</v>
      </c>
      <c r="X66" s="3">
        <v>94</v>
      </c>
      <c r="Z66" s="3">
        <v>94</v>
      </c>
      <c r="AB66" s="3">
        <v>94</v>
      </c>
      <c r="AD66" s="3">
        <v>94</v>
      </c>
      <c r="AF66" s="3">
        <v>94</v>
      </c>
      <c r="AH66" s="3">
        <v>94</v>
      </c>
      <c r="AJ66" s="3">
        <v>94</v>
      </c>
      <c r="AL66" s="3">
        <v>94</v>
      </c>
      <c r="AM66">
        <v>23</v>
      </c>
      <c r="AN66" s="3">
        <v>94</v>
      </c>
      <c r="AP66" s="3">
        <v>94</v>
      </c>
      <c r="AR66" s="3">
        <v>94</v>
      </c>
      <c r="AT66" s="3">
        <v>94</v>
      </c>
      <c r="AV66" s="3">
        <v>94</v>
      </c>
      <c r="AX66" s="3">
        <v>94</v>
      </c>
      <c r="AZ66" s="3">
        <v>94</v>
      </c>
      <c r="BB66" s="3">
        <v>94</v>
      </c>
      <c r="BC66">
        <v>21</v>
      </c>
      <c r="BD66" s="3">
        <v>94</v>
      </c>
      <c r="BF66" s="3">
        <v>94</v>
      </c>
      <c r="BH66" s="3">
        <v>94</v>
      </c>
      <c r="BJ66" s="3">
        <v>94</v>
      </c>
      <c r="BL66" s="3">
        <v>84</v>
      </c>
      <c r="BN66" s="3">
        <v>84</v>
      </c>
      <c r="BP66" s="3">
        <v>84</v>
      </c>
      <c r="BQ66">
        <v>11</v>
      </c>
      <c r="BR66" s="3">
        <v>84</v>
      </c>
      <c r="BT66" s="3">
        <v>84</v>
      </c>
      <c r="BU66">
        <v>45</v>
      </c>
      <c r="BV66" s="3">
        <v>84</v>
      </c>
      <c r="BW66">
        <v>52</v>
      </c>
      <c r="BX66" s="3">
        <v>84</v>
      </c>
      <c r="BY66">
        <v>49</v>
      </c>
      <c r="BZ66" s="3">
        <v>84</v>
      </c>
      <c r="CA66">
        <v>46</v>
      </c>
      <c r="CB66" s="3">
        <v>84</v>
      </c>
      <c r="CC66">
        <v>54</v>
      </c>
      <c r="CD66" s="3">
        <v>84</v>
      </c>
      <c r="CE66">
        <v>48</v>
      </c>
      <c r="CF66" s="3">
        <v>84</v>
      </c>
      <c r="CH66" s="3">
        <v>84</v>
      </c>
      <c r="CI66">
        <v>52</v>
      </c>
      <c r="CJ66" s="3">
        <v>84</v>
      </c>
      <c r="CK66">
        <v>44</v>
      </c>
      <c r="CL66" s="3">
        <v>84</v>
      </c>
      <c r="CM66">
        <v>24</v>
      </c>
      <c r="CN66" s="3">
        <v>84</v>
      </c>
      <c r="CO66">
        <v>21</v>
      </c>
      <c r="CP66" s="3">
        <v>84</v>
      </c>
      <c r="CR66" s="3">
        <v>84</v>
      </c>
      <c r="CS66">
        <v>20</v>
      </c>
      <c r="CT66" s="3">
        <v>84</v>
      </c>
      <c r="CU66">
        <v>21</v>
      </c>
      <c r="CV66" s="3">
        <v>84</v>
      </c>
      <c r="CX66" s="3">
        <v>84</v>
      </c>
      <c r="CZ66" s="3">
        <v>84</v>
      </c>
      <c r="DB66" s="3">
        <v>84</v>
      </c>
      <c r="DD66" s="3">
        <v>84</v>
      </c>
    </row>
    <row r="67" spans="1:108" customHeight="1" ht="12.75">
      <c r="B67" s="3">
        <v>95</v>
      </c>
      <c r="D67" s="3">
        <v>95</v>
      </c>
      <c r="F67" s="3">
        <v>95</v>
      </c>
      <c r="H67" s="3">
        <v>95</v>
      </c>
      <c r="J67" s="3">
        <v>95</v>
      </c>
      <c r="K67">
        <v>20</v>
      </c>
      <c r="L67" s="3">
        <v>95</v>
      </c>
      <c r="N67" s="3">
        <v>95</v>
      </c>
      <c r="O67">
        <v>23</v>
      </c>
      <c r="P67" s="3">
        <v>95</v>
      </c>
      <c r="R67" s="3">
        <v>95</v>
      </c>
      <c r="T67" s="3">
        <v>95</v>
      </c>
      <c r="V67" s="3">
        <v>95</v>
      </c>
      <c r="X67" s="3">
        <v>95</v>
      </c>
      <c r="Y67">
        <v>21</v>
      </c>
      <c r="Z67" s="3">
        <v>95</v>
      </c>
      <c r="AB67" s="3">
        <v>95</v>
      </c>
      <c r="AD67" s="3">
        <v>95</v>
      </c>
      <c r="AE67">
        <v>23</v>
      </c>
      <c r="AF67" s="3">
        <v>95</v>
      </c>
      <c r="AG67">
        <v>19</v>
      </c>
      <c r="AH67" s="3">
        <v>95</v>
      </c>
      <c r="AJ67" s="3">
        <v>95</v>
      </c>
      <c r="AL67" s="3">
        <v>95</v>
      </c>
      <c r="AN67" s="3">
        <v>95</v>
      </c>
      <c r="AP67" s="3">
        <v>95</v>
      </c>
      <c r="AR67" s="3">
        <v>95</v>
      </c>
      <c r="AT67" s="3">
        <v>95</v>
      </c>
      <c r="AV67" s="3">
        <v>95</v>
      </c>
      <c r="AW67">
        <v>15</v>
      </c>
      <c r="AX67" s="3">
        <v>95</v>
      </c>
      <c r="AZ67" s="3">
        <v>95</v>
      </c>
      <c r="BA67">
        <v>17</v>
      </c>
      <c r="BB67" s="3">
        <v>95</v>
      </c>
      <c r="BD67" s="3">
        <v>95</v>
      </c>
      <c r="BF67" s="3">
        <v>95</v>
      </c>
      <c r="BH67" s="3">
        <v>95</v>
      </c>
      <c r="BJ67" s="3">
        <v>95</v>
      </c>
      <c r="BL67" s="3">
        <v>85</v>
      </c>
      <c r="BM67">
        <v>17</v>
      </c>
      <c r="BN67" s="3">
        <v>85</v>
      </c>
      <c r="BP67" s="3">
        <v>85</v>
      </c>
      <c r="BR67" s="3">
        <v>85</v>
      </c>
      <c r="BT67" s="3">
        <v>85</v>
      </c>
      <c r="BU67">
        <v>46</v>
      </c>
      <c r="BV67" s="3">
        <v>85</v>
      </c>
      <c r="BW67">
        <v>53</v>
      </c>
      <c r="BX67" s="3">
        <v>85</v>
      </c>
      <c r="BY67">
        <v>50</v>
      </c>
      <c r="BZ67" s="3">
        <v>85</v>
      </c>
      <c r="CA67">
        <v>47</v>
      </c>
      <c r="CB67" s="3">
        <v>85</v>
      </c>
      <c r="CC67">
        <v>55</v>
      </c>
      <c r="CD67" s="3">
        <v>85</v>
      </c>
      <c r="CE67">
        <v>49</v>
      </c>
      <c r="CF67" s="3">
        <v>85</v>
      </c>
      <c r="CG67">
        <v>41</v>
      </c>
      <c r="CH67" s="3">
        <v>85</v>
      </c>
      <c r="CI67">
        <v>53</v>
      </c>
      <c r="CJ67" s="3">
        <v>85</v>
      </c>
      <c r="CK67">
        <v>45</v>
      </c>
      <c r="CL67" s="3">
        <v>85</v>
      </c>
      <c r="CN67" s="3">
        <v>85</v>
      </c>
      <c r="CP67" s="3">
        <v>85</v>
      </c>
      <c r="CQ67">
        <v>44</v>
      </c>
      <c r="CR67" s="3">
        <v>85</v>
      </c>
      <c r="CT67" s="3">
        <v>85</v>
      </c>
      <c r="CV67" s="3">
        <v>85</v>
      </c>
      <c r="CX67" s="3">
        <v>85</v>
      </c>
      <c r="CZ67" s="3">
        <v>85</v>
      </c>
      <c r="DB67" s="3">
        <v>85</v>
      </c>
      <c r="DD67" s="3">
        <v>85</v>
      </c>
    </row>
    <row r="68" spans="1:108" customHeight="1" ht="12.75">
      <c r="A68">
        <v>18</v>
      </c>
      <c r="B68" s="3">
        <v>96</v>
      </c>
      <c r="D68" s="3">
        <v>96</v>
      </c>
      <c r="F68" s="3">
        <v>96</v>
      </c>
      <c r="H68" s="3">
        <v>96</v>
      </c>
      <c r="I68">
        <v>24</v>
      </c>
      <c r="J68" s="3">
        <v>96</v>
      </c>
      <c r="L68" s="3">
        <v>96</v>
      </c>
      <c r="N68" s="3">
        <v>96</v>
      </c>
      <c r="P68" s="3">
        <v>96</v>
      </c>
      <c r="Q68">
        <v>23</v>
      </c>
      <c r="R68" s="3">
        <v>96</v>
      </c>
      <c r="S68">
        <v>20</v>
      </c>
      <c r="T68" s="3">
        <v>96</v>
      </c>
      <c r="U68">
        <v>21</v>
      </c>
      <c r="V68" s="3">
        <v>96</v>
      </c>
      <c r="X68" s="3">
        <v>96</v>
      </c>
      <c r="Z68" s="3">
        <v>96</v>
      </c>
      <c r="AB68" s="3">
        <v>96</v>
      </c>
      <c r="AD68" s="3">
        <v>96</v>
      </c>
      <c r="AF68" s="3">
        <v>96</v>
      </c>
      <c r="AH68" s="3">
        <v>96</v>
      </c>
      <c r="AI68">
        <v>23</v>
      </c>
      <c r="AJ68" s="3">
        <v>96</v>
      </c>
      <c r="AK68">
        <v>18</v>
      </c>
      <c r="AL68" s="3">
        <v>96</v>
      </c>
      <c r="AN68" s="3">
        <v>96</v>
      </c>
      <c r="AO68">
        <v>20</v>
      </c>
      <c r="AP68" s="3">
        <v>96</v>
      </c>
      <c r="AR68" s="3">
        <v>96</v>
      </c>
      <c r="AT68" s="3">
        <v>96</v>
      </c>
      <c r="AV68" s="3">
        <v>96</v>
      </c>
      <c r="AX68" s="3">
        <v>96</v>
      </c>
      <c r="AZ68" s="3">
        <v>96</v>
      </c>
      <c r="BB68" s="3">
        <v>96</v>
      </c>
      <c r="BD68" s="3">
        <v>96</v>
      </c>
      <c r="BF68" s="3">
        <v>96</v>
      </c>
      <c r="BH68" s="3">
        <v>96</v>
      </c>
      <c r="BI68">
        <v>16</v>
      </c>
      <c r="BJ68" s="3">
        <v>96</v>
      </c>
      <c r="BL68" s="3">
        <v>86</v>
      </c>
      <c r="BN68" s="3">
        <v>86</v>
      </c>
      <c r="BO68">
        <v>12</v>
      </c>
      <c r="BP68" s="3">
        <v>86</v>
      </c>
      <c r="BR68" s="3">
        <v>86</v>
      </c>
      <c r="BT68" s="3">
        <v>86</v>
      </c>
      <c r="BU68">
        <v>47</v>
      </c>
      <c r="BV68" s="3">
        <v>86</v>
      </c>
      <c r="BW68">
        <v>55</v>
      </c>
      <c r="BX68" s="3">
        <v>86</v>
      </c>
      <c r="BY68">
        <v>51</v>
      </c>
      <c r="BZ68" s="3">
        <v>86</v>
      </c>
      <c r="CA68">
        <v>448</v>
      </c>
      <c r="CB68" s="3">
        <v>86</v>
      </c>
      <c r="CC68">
        <v>56</v>
      </c>
      <c r="CD68" s="3">
        <v>86</v>
      </c>
      <c r="CE68">
        <v>50</v>
      </c>
      <c r="CF68" s="3">
        <v>86</v>
      </c>
      <c r="CG68">
        <v>42</v>
      </c>
      <c r="CH68" s="3">
        <v>86</v>
      </c>
      <c r="CI68">
        <v>54</v>
      </c>
      <c r="CJ68" s="3">
        <v>86</v>
      </c>
      <c r="CK68">
        <v>46</v>
      </c>
      <c r="CL68" s="3">
        <v>86</v>
      </c>
      <c r="CM68">
        <v>25</v>
      </c>
      <c r="CN68" s="3">
        <v>86</v>
      </c>
      <c r="CO68">
        <v>22</v>
      </c>
      <c r="CP68" s="3">
        <v>86</v>
      </c>
      <c r="CQ68">
        <v>45</v>
      </c>
      <c r="CR68" s="3">
        <v>86</v>
      </c>
      <c r="CS68">
        <v>21</v>
      </c>
      <c r="CT68" s="3">
        <v>86</v>
      </c>
      <c r="CU68">
        <v>22</v>
      </c>
      <c r="CV68" s="3">
        <v>86</v>
      </c>
      <c r="CW68">
        <v>18</v>
      </c>
      <c r="CX68" s="3">
        <v>86</v>
      </c>
      <c r="CZ68" s="3">
        <v>86</v>
      </c>
      <c r="DB68" s="3">
        <v>86</v>
      </c>
      <c r="DD68" s="3">
        <v>86</v>
      </c>
    </row>
    <row r="69" spans="1:108" customHeight="1" ht="12.75">
      <c r="B69" s="3">
        <v>97</v>
      </c>
      <c r="C69">
        <v>22</v>
      </c>
      <c r="D69" s="3">
        <v>97</v>
      </c>
      <c r="E69">
        <v>24</v>
      </c>
      <c r="F69" s="3">
        <v>97</v>
      </c>
      <c r="H69" s="3">
        <v>97</v>
      </c>
      <c r="J69" s="3">
        <v>97</v>
      </c>
      <c r="K69">
        <v>21</v>
      </c>
      <c r="L69" s="3">
        <v>97</v>
      </c>
      <c r="N69" s="3">
        <v>97</v>
      </c>
      <c r="P69" s="3">
        <v>97</v>
      </c>
      <c r="R69" s="3">
        <v>97</v>
      </c>
      <c r="T69" s="3">
        <v>97</v>
      </c>
      <c r="V69" s="3">
        <v>97</v>
      </c>
      <c r="X69" s="3">
        <v>97</v>
      </c>
      <c r="Z69" s="3">
        <v>97</v>
      </c>
      <c r="AB69" s="3">
        <v>97</v>
      </c>
      <c r="AD69" s="3">
        <v>97</v>
      </c>
      <c r="AF69" s="3">
        <v>97</v>
      </c>
      <c r="AH69" s="3">
        <v>97</v>
      </c>
      <c r="AJ69" s="3">
        <v>97</v>
      </c>
      <c r="AL69" s="3">
        <v>97</v>
      </c>
      <c r="AM69">
        <v>24</v>
      </c>
      <c r="AN69" s="3">
        <v>97</v>
      </c>
      <c r="AP69" s="3">
        <v>97</v>
      </c>
      <c r="AR69" s="3">
        <v>97</v>
      </c>
      <c r="AT69" s="3">
        <v>97</v>
      </c>
      <c r="AV69" s="3">
        <v>97</v>
      </c>
      <c r="AX69" s="3">
        <v>97</v>
      </c>
      <c r="AZ69" s="3">
        <v>97</v>
      </c>
      <c r="BB69" s="3">
        <v>97</v>
      </c>
      <c r="BC69">
        <v>22</v>
      </c>
      <c r="BD69" s="3">
        <v>97</v>
      </c>
      <c r="BF69" s="3">
        <v>97</v>
      </c>
      <c r="BH69" s="3">
        <v>97</v>
      </c>
      <c r="BJ69" s="3">
        <v>97</v>
      </c>
      <c r="BL69" s="3">
        <v>87</v>
      </c>
      <c r="BN69" s="3">
        <v>87</v>
      </c>
      <c r="BP69" s="3">
        <v>87</v>
      </c>
      <c r="BR69" s="3">
        <v>87</v>
      </c>
      <c r="BT69" s="3">
        <v>87</v>
      </c>
      <c r="BU69">
        <v>48</v>
      </c>
      <c r="BV69" s="3">
        <v>87</v>
      </c>
      <c r="BW69">
        <v>56</v>
      </c>
      <c r="BX69" s="3">
        <v>87</v>
      </c>
      <c r="BZ69" s="3">
        <v>87</v>
      </c>
      <c r="CA69">
        <v>49</v>
      </c>
      <c r="CB69" s="3">
        <v>87</v>
      </c>
      <c r="CC69">
        <v>57</v>
      </c>
      <c r="CD69" s="3">
        <v>87</v>
      </c>
      <c r="CE69">
        <v>51</v>
      </c>
      <c r="CF69" s="3">
        <v>87</v>
      </c>
      <c r="CG69">
        <v>43</v>
      </c>
      <c r="CH69" s="3">
        <v>87</v>
      </c>
      <c r="CI69">
        <v>55</v>
      </c>
      <c r="CJ69" s="3">
        <v>87</v>
      </c>
      <c r="CK69">
        <v>47</v>
      </c>
      <c r="CL69" s="3">
        <v>87</v>
      </c>
      <c r="CN69" s="3">
        <v>87</v>
      </c>
      <c r="CP69" s="3">
        <v>87</v>
      </c>
      <c r="CQ69">
        <v>46</v>
      </c>
      <c r="CR69" s="3">
        <v>87</v>
      </c>
      <c r="CT69" s="3">
        <v>87</v>
      </c>
      <c r="CV69" s="3">
        <v>87</v>
      </c>
      <c r="CX69" s="3">
        <v>87</v>
      </c>
      <c r="CZ69" s="3">
        <v>87</v>
      </c>
      <c r="DB69" s="3">
        <v>87</v>
      </c>
      <c r="DD69" s="3">
        <v>87</v>
      </c>
    </row>
    <row r="70" spans="1:108" customHeight="1" ht="12.75">
      <c r="B70" s="3">
        <v>98</v>
      </c>
      <c r="D70" s="3">
        <v>98</v>
      </c>
      <c r="F70" s="3">
        <v>98</v>
      </c>
      <c r="H70" s="3">
        <v>98</v>
      </c>
      <c r="J70" s="3">
        <v>98</v>
      </c>
      <c r="L70" s="3">
        <v>98</v>
      </c>
      <c r="N70" s="3">
        <v>98</v>
      </c>
      <c r="O70">
        <v>24</v>
      </c>
      <c r="P70" s="3">
        <v>98</v>
      </c>
      <c r="R70" s="3">
        <v>98</v>
      </c>
      <c r="T70" s="3">
        <v>98</v>
      </c>
      <c r="V70" s="3">
        <v>98</v>
      </c>
      <c r="X70" s="3">
        <v>98</v>
      </c>
      <c r="Y70">
        <v>22</v>
      </c>
      <c r="Z70" s="3">
        <v>98</v>
      </c>
      <c r="AB70" s="3">
        <v>98</v>
      </c>
      <c r="AD70" s="3">
        <v>98</v>
      </c>
      <c r="AE70">
        <v>24</v>
      </c>
      <c r="AF70" s="3">
        <v>98</v>
      </c>
      <c r="AG70">
        <v>20</v>
      </c>
      <c r="AH70" s="3">
        <v>98</v>
      </c>
      <c r="AJ70" s="3">
        <v>98</v>
      </c>
      <c r="AL70" s="3">
        <v>98</v>
      </c>
      <c r="AN70" s="3">
        <v>98</v>
      </c>
      <c r="AP70" s="3">
        <v>98</v>
      </c>
      <c r="AR70" s="3">
        <v>98</v>
      </c>
      <c r="AT70" s="3">
        <v>98</v>
      </c>
      <c r="AV70" s="3">
        <v>98</v>
      </c>
      <c r="AW70">
        <v>16</v>
      </c>
      <c r="AX70" s="3">
        <v>98</v>
      </c>
      <c r="AZ70" s="3">
        <v>98</v>
      </c>
      <c r="BA70">
        <v>18</v>
      </c>
      <c r="BB70" s="3">
        <v>98</v>
      </c>
      <c r="BD70" s="3">
        <v>98</v>
      </c>
      <c r="BF70" s="3">
        <v>98</v>
      </c>
      <c r="BH70" s="3">
        <v>98</v>
      </c>
      <c r="BJ70" s="3">
        <v>98</v>
      </c>
      <c r="BL70" s="3">
        <v>88</v>
      </c>
      <c r="BM70">
        <v>18</v>
      </c>
      <c r="BN70" s="3">
        <v>88</v>
      </c>
      <c r="BP70" s="3">
        <v>88</v>
      </c>
      <c r="BQ70">
        <v>12</v>
      </c>
      <c r="BR70" s="3">
        <v>88</v>
      </c>
      <c r="BT70" s="3">
        <v>88</v>
      </c>
      <c r="BU70">
        <v>49</v>
      </c>
      <c r="BV70" s="3">
        <v>88</v>
      </c>
      <c r="BW70">
        <v>57</v>
      </c>
      <c r="BX70" s="3">
        <v>88</v>
      </c>
      <c r="BY70">
        <v>52</v>
      </c>
      <c r="BZ70" s="3">
        <v>88</v>
      </c>
      <c r="CA70">
        <v>50</v>
      </c>
      <c r="CB70" s="3">
        <v>88</v>
      </c>
      <c r="CC70">
        <v>58</v>
      </c>
      <c r="CD70" s="3">
        <v>88</v>
      </c>
      <c r="CF70" s="3">
        <v>88</v>
      </c>
      <c r="CH70" s="3">
        <v>88</v>
      </c>
      <c r="CI70">
        <v>56</v>
      </c>
      <c r="CJ70" s="3">
        <v>88</v>
      </c>
      <c r="CK70">
        <v>48</v>
      </c>
      <c r="CL70" s="3">
        <v>88</v>
      </c>
      <c r="CM70">
        <v>26</v>
      </c>
      <c r="CN70" s="3">
        <v>88</v>
      </c>
      <c r="CO70">
        <v>23</v>
      </c>
      <c r="CP70" s="3">
        <v>88</v>
      </c>
      <c r="CQ70">
        <v>47</v>
      </c>
      <c r="CR70" s="3">
        <v>88</v>
      </c>
      <c r="CT70" s="3">
        <v>88</v>
      </c>
      <c r="CV70" s="3">
        <v>88</v>
      </c>
      <c r="CW70">
        <v>19</v>
      </c>
      <c r="CX70" s="3">
        <v>88</v>
      </c>
      <c r="CZ70" s="3">
        <v>88</v>
      </c>
      <c r="DB70" s="3">
        <v>88</v>
      </c>
      <c r="DD70" s="3">
        <v>88</v>
      </c>
    </row>
    <row r="71" spans="1:108" customHeight="1" ht="12.75">
      <c r="A71">
        <v>19</v>
      </c>
      <c r="B71" s="3">
        <v>99</v>
      </c>
      <c r="D71" s="3">
        <v>99</v>
      </c>
      <c r="F71" s="3">
        <v>99</v>
      </c>
      <c r="H71" s="3">
        <v>99</v>
      </c>
      <c r="J71" s="3">
        <v>99</v>
      </c>
      <c r="L71" s="3">
        <v>99</v>
      </c>
      <c r="N71" s="3">
        <v>99</v>
      </c>
      <c r="P71" s="3">
        <v>99</v>
      </c>
      <c r="Q71">
        <v>24</v>
      </c>
      <c r="R71" s="3">
        <v>99</v>
      </c>
      <c r="S71">
        <v>21</v>
      </c>
      <c r="T71" s="3">
        <v>99</v>
      </c>
      <c r="U71">
        <v>22</v>
      </c>
      <c r="V71" s="3">
        <v>99</v>
      </c>
      <c r="X71" s="3">
        <v>99</v>
      </c>
      <c r="Z71" s="3">
        <v>99</v>
      </c>
      <c r="AB71" s="3">
        <v>99</v>
      </c>
      <c r="AD71" s="3">
        <v>99</v>
      </c>
      <c r="AF71" s="3">
        <v>99</v>
      </c>
      <c r="AH71" s="3">
        <v>99</v>
      </c>
      <c r="AI71">
        <v>24</v>
      </c>
      <c r="AJ71" s="3">
        <v>99</v>
      </c>
      <c r="AK71">
        <v>19</v>
      </c>
      <c r="AL71" s="3">
        <v>99</v>
      </c>
      <c r="AN71" s="3">
        <v>99</v>
      </c>
      <c r="AO71">
        <v>21</v>
      </c>
      <c r="AP71" s="3">
        <v>99</v>
      </c>
      <c r="AR71" s="3">
        <v>99</v>
      </c>
      <c r="AT71" s="3">
        <v>99</v>
      </c>
      <c r="AV71" s="3">
        <v>99</v>
      </c>
      <c r="AX71" s="3">
        <v>99</v>
      </c>
      <c r="AZ71" s="3">
        <v>99</v>
      </c>
      <c r="BB71" s="3">
        <v>99</v>
      </c>
      <c r="BD71" s="3">
        <v>99</v>
      </c>
      <c r="BF71" s="3">
        <v>99</v>
      </c>
      <c r="BH71" s="3">
        <v>99</v>
      </c>
      <c r="BJ71" s="3">
        <v>99</v>
      </c>
      <c r="BL71" s="3">
        <v>89</v>
      </c>
      <c r="BN71" s="3">
        <v>89</v>
      </c>
      <c r="BP71" s="3">
        <v>89</v>
      </c>
      <c r="BR71" s="3">
        <v>89</v>
      </c>
      <c r="BT71" s="3">
        <v>89</v>
      </c>
      <c r="BU71">
        <v>50</v>
      </c>
      <c r="BV71" s="3">
        <v>89</v>
      </c>
      <c r="BW71">
        <v>58</v>
      </c>
      <c r="BX71" s="3">
        <v>89</v>
      </c>
      <c r="BY71">
        <v>53</v>
      </c>
      <c r="BZ71" s="3">
        <v>89</v>
      </c>
      <c r="CA71">
        <v>51</v>
      </c>
      <c r="CB71" s="3">
        <v>89</v>
      </c>
      <c r="CC71">
        <v>59</v>
      </c>
      <c r="CD71" s="3">
        <v>89</v>
      </c>
      <c r="CE71">
        <v>52</v>
      </c>
      <c r="CF71" s="3">
        <v>89</v>
      </c>
      <c r="CG71">
        <v>44</v>
      </c>
      <c r="CH71" s="3">
        <v>89</v>
      </c>
      <c r="CI71">
        <v>57</v>
      </c>
      <c r="CJ71" s="3">
        <v>89</v>
      </c>
      <c r="CK71">
        <v>49</v>
      </c>
      <c r="CL71" s="3">
        <v>89</v>
      </c>
      <c r="CM71">
        <v>27</v>
      </c>
      <c r="CN71" s="3">
        <v>89</v>
      </c>
      <c r="CP71" s="3">
        <v>89</v>
      </c>
      <c r="CQ71">
        <v>48</v>
      </c>
      <c r="CR71" s="3">
        <v>89</v>
      </c>
      <c r="CS71">
        <v>22</v>
      </c>
      <c r="CT71" s="3">
        <v>89</v>
      </c>
      <c r="CU71">
        <v>23</v>
      </c>
      <c r="CV71" s="3">
        <v>89</v>
      </c>
      <c r="CX71" s="3">
        <v>89</v>
      </c>
      <c r="CZ71" s="3">
        <v>89</v>
      </c>
      <c r="DB71" s="3">
        <v>89</v>
      </c>
      <c r="DD71" s="3">
        <v>89</v>
      </c>
    </row>
    <row r="72" spans="1:108" customHeight="1" ht="12.75">
      <c r="B72" s="3">
        <v>100</v>
      </c>
      <c r="C72">
        <v>23</v>
      </c>
      <c r="D72" s="3">
        <v>100</v>
      </c>
      <c r="F72" s="3">
        <v>100</v>
      </c>
      <c r="H72" s="3">
        <v>100</v>
      </c>
      <c r="J72" s="3">
        <v>100</v>
      </c>
      <c r="K72">
        <v>22</v>
      </c>
      <c r="L72" s="3">
        <v>100</v>
      </c>
      <c r="N72" s="3">
        <v>100</v>
      </c>
      <c r="P72" s="3">
        <v>100</v>
      </c>
      <c r="R72" s="3">
        <v>100</v>
      </c>
      <c r="T72" s="3">
        <v>100</v>
      </c>
      <c r="V72" s="3">
        <v>100</v>
      </c>
      <c r="X72" s="3">
        <v>100</v>
      </c>
      <c r="Z72" s="3">
        <v>100</v>
      </c>
      <c r="AB72" s="3">
        <v>100</v>
      </c>
      <c r="AD72" s="3">
        <v>100</v>
      </c>
      <c r="AF72" s="3">
        <v>100</v>
      </c>
      <c r="AH72" s="3">
        <v>100</v>
      </c>
      <c r="AJ72" s="3">
        <v>100</v>
      </c>
      <c r="AL72" s="3">
        <v>100</v>
      </c>
      <c r="AN72" s="3">
        <v>100</v>
      </c>
      <c r="AP72" s="3">
        <v>100</v>
      </c>
      <c r="AR72" s="3">
        <v>100</v>
      </c>
      <c r="AT72" s="3">
        <v>100</v>
      </c>
      <c r="AV72" s="3">
        <v>100</v>
      </c>
      <c r="AX72" s="3">
        <v>100</v>
      </c>
      <c r="AZ72" s="3">
        <v>100</v>
      </c>
      <c r="BB72" s="3">
        <v>100</v>
      </c>
      <c r="BC72">
        <v>23</v>
      </c>
      <c r="BD72" s="3">
        <v>100</v>
      </c>
      <c r="BF72" s="3">
        <v>100</v>
      </c>
      <c r="BH72" s="3">
        <v>100</v>
      </c>
      <c r="BI72">
        <v>17</v>
      </c>
      <c r="BJ72" s="3">
        <v>100</v>
      </c>
      <c r="BL72" s="3">
        <v>90</v>
      </c>
      <c r="BN72" s="3">
        <v>90</v>
      </c>
      <c r="BO72">
        <v>13</v>
      </c>
      <c r="BP72" s="3">
        <v>90</v>
      </c>
      <c r="BR72" s="3">
        <v>90</v>
      </c>
      <c r="BT72" s="3">
        <v>90</v>
      </c>
      <c r="BU72">
        <v>51</v>
      </c>
      <c r="BV72" s="3">
        <v>90</v>
      </c>
      <c r="BW72">
        <v>59</v>
      </c>
      <c r="BX72" s="3">
        <v>90</v>
      </c>
      <c r="BY72">
        <v>54</v>
      </c>
      <c r="BZ72" s="3">
        <v>90</v>
      </c>
      <c r="CA72">
        <v>52</v>
      </c>
      <c r="CB72" s="3">
        <v>90</v>
      </c>
      <c r="CC72">
        <v>60</v>
      </c>
      <c r="CD72" s="3">
        <v>90</v>
      </c>
      <c r="CE72">
        <v>53</v>
      </c>
      <c r="CF72" s="3">
        <v>90</v>
      </c>
      <c r="CG72">
        <v>45</v>
      </c>
      <c r="CH72" s="3">
        <v>90</v>
      </c>
      <c r="CI72">
        <v>58</v>
      </c>
      <c r="CJ72" s="3">
        <v>90</v>
      </c>
      <c r="CK72">
        <v>50</v>
      </c>
      <c r="CL72" s="3">
        <v>90</v>
      </c>
      <c r="CN72" s="3">
        <v>90</v>
      </c>
      <c r="CO72">
        <v>24</v>
      </c>
      <c r="CP72" s="3">
        <v>90</v>
      </c>
      <c r="CR72" s="3">
        <v>90</v>
      </c>
      <c r="CT72" s="3">
        <v>90</v>
      </c>
      <c r="CV72" s="3">
        <v>90</v>
      </c>
      <c r="CX72" s="3">
        <v>90</v>
      </c>
      <c r="CZ72" s="3">
        <v>90</v>
      </c>
      <c r="DB72" s="3">
        <v>90</v>
      </c>
      <c r="DD72" s="3">
        <v>90</v>
      </c>
    </row>
    <row r="73" spans="1:108" customHeight="1" ht="12.75">
      <c r="B73" s="3">
        <v>101</v>
      </c>
      <c r="D73" s="3">
        <v>101</v>
      </c>
      <c r="F73" s="3">
        <v>101</v>
      </c>
      <c r="H73" s="3">
        <v>101</v>
      </c>
      <c r="J73" s="3">
        <v>101</v>
      </c>
      <c r="L73" s="3">
        <v>101</v>
      </c>
      <c r="N73" s="3">
        <v>101</v>
      </c>
      <c r="P73" s="3">
        <v>101</v>
      </c>
      <c r="R73" s="3">
        <v>101</v>
      </c>
      <c r="S73">
        <v>22</v>
      </c>
      <c r="T73" s="3">
        <v>101</v>
      </c>
      <c r="V73" s="3">
        <v>101</v>
      </c>
      <c r="X73" s="3">
        <v>101</v>
      </c>
      <c r="Y73">
        <v>23</v>
      </c>
      <c r="Z73" s="3">
        <v>101</v>
      </c>
      <c r="AB73" s="3">
        <v>101</v>
      </c>
      <c r="AD73" s="3">
        <v>101</v>
      </c>
      <c r="AF73" s="3">
        <v>101</v>
      </c>
      <c r="AG73">
        <v>21</v>
      </c>
      <c r="AH73" s="3">
        <v>101</v>
      </c>
      <c r="AJ73" s="3">
        <v>101</v>
      </c>
      <c r="AL73" s="3">
        <v>101</v>
      </c>
      <c r="AN73" s="3">
        <v>101</v>
      </c>
      <c r="AP73" s="3">
        <v>101</v>
      </c>
      <c r="AR73" s="3">
        <v>101</v>
      </c>
      <c r="AT73" s="3">
        <v>101</v>
      </c>
      <c r="AV73" s="3">
        <v>101</v>
      </c>
      <c r="AX73" s="3">
        <v>101</v>
      </c>
      <c r="AZ73" s="3">
        <v>101</v>
      </c>
      <c r="BB73" s="3">
        <v>101</v>
      </c>
      <c r="BD73" s="3">
        <v>101</v>
      </c>
      <c r="BF73" s="3">
        <v>101</v>
      </c>
      <c r="BH73" s="3">
        <v>101</v>
      </c>
      <c r="BJ73" s="3">
        <v>101</v>
      </c>
      <c r="BL73" s="3">
        <v>91</v>
      </c>
      <c r="BM73">
        <v>19</v>
      </c>
      <c r="BN73" s="3">
        <v>91</v>
      </c>
      <c r="BP73" s="3">
        <v>91</v>
      </c>
      <c r="BR73" s="3">
        <v>91</v>
      </c>
      <c r="BT73" s="3">
        <v>91</v>
      </c>
      <c r="BU73">
        <v>52</v>
      </c>
      <c r="BV73" s="3">
        <v>91</v>
      </c>
      <c r="BW73">
        <v>60</v>
      </c>
      <c r="BX73" s="3">
        <v>91</v>
      </c>
      <c r="BY73">
        <v>55</v>
      </c>
      <c r="BZ73" s="3">
        <v>91</v>
      </c>
      <c r="CA73">
        <v>53</v>
      </c>
      <c r="CB73" s="3">
        <v>91</v>
      </c>
      <c r="CC73">
        <v>61</v>
      </c>
      <c r="CD73" s="3">
        <v>91</v>
      </c>
      <c r="CE73">
        <v>54</v>
      </c>
      <c r="CF73" s="3">
        <v>91</v>
      </c>
      <c r="CG73">
        <v>46</v>
      </c>
      <c r="CH73" s="3">
        <v>91</v>
      </c>
      <c r="CI73">
        <v>59</v>
      </c>
      <c r="CJ73" s="3">
        <v>91</v>
      </c>
      <c r="CL73" s="3">
        <v>91</v>
      </c>
      <c r="CM73">
        <v>28</v>
      </c>
      <c r="CN73" s="3">
        <v>91</v>
      </c>
      <c r="CP73" s="3">
        <v>91</v>
      </c>
      <c r="CQ73">
        <v>49</v>
      </c>
      <c r="CR73" s="3">
        <v>91</v>
      </c>
      <c r="CS73">
        <v>23</v>
      </c>
      <c r="CT73" s="3">
        <v>91</v>
      </c>
      <c r="CU73">
        <v>24</v>
      </c>
      <c r="CV73" s="3">
        <v>91</v>
      </c>
      <c r="CW73">
        <v>20</v>
      </c>
      <c r="CX73" s="3">
        <v>91</v>
      </c>
      <c r="CZ73" s="3">
        <v>91</v>
      </c>
      <c r="DB73" s="3">
        <v>91</v>
      </c>
      <c r="DD73" s="3">
        <v>91</v>
      </c>
    </row>
    <row r="74" spans="1:108" customHeight="1" ht="12.75">
      <c r="A74">
        <v>20</v>
      </c>
      <c r="B74" s="3">
        <v>102</v>
      </c>
      <c r="C74">
        <v>24</v>
      </c>
      <c r="D74" s="3">
        <v>102</v>
      </c>
      <c r="F74" s="3">
        <v>102</v>
      </c>
      <c r="H74" s="3">
        <v>102</v>
      </c>
      <c r="J74" s="3">
        <v>102</v>
      </c>
      <c r="L74" s="3">
        <v>102</v>
      </c>
      <c r="N74" s="3">
        <v>102</v>
      </c>
      <c r="P74" s="3">
        <v>102</v>
      </c>
      <c r="R74" s="3">
        <v>102</v>
      </c>
      <c r="T74" s="3">
        <v>102</v>
      </c>
      <c r="U74">
        <v>23</v>
      </c>
      <c r="V74" s="3">
        <v>102</v>
      </c>
      <c r="X74" s="3">
        <v>102</v>
      </c>
      <c r="Z74" s="3">
        <v>102</v>
      </c>
      <c r="AB74" s="3">
        <v>102</v>
      </c>
      <c r="AD74" s="3">
        <v>102</v>
      </c>
      <c r="AF74" s="3">
        <v>102</v>
      </c>
      <c r="AH74" s="3">
        <v>102</v>
      </c>
      <c r="AJ74" s="3">
        <v>102</v>
      </c>
      <c r="AK74">
        <v>20</v>
      </c>
      <c r="AL74" s="3">
        <v>102</v>
      </c>
      <c r="AN74" s="3">
        <v>102</v>
      </c>
      <c r="AO74">
        <v>22</v>
      </c>
      <c r="AP74" s="3">
        <v>102</v>
      </c>
      <c r="AR74" s="3">
        <v>102</v>
      </c>
      <c r="AT74" s="3">
        <v>102</v>
      </c>
      <c r="AV74" s="3">
        <v>102</v>
      </c>
      <c r="AW74">
        <v>17</v>
      </c>
      <c r="AX74" s="3">
        <v>102</v>
      </c>
      <c r="AZ74" s="3">
        <v>102</v>
      </c>
      <c r="BA74">
        <v>19</v>
      </c>
      <c r="BB74" s="3">
        <v>102</v>
      </c>
      <c r="BD74" s="3">
        <v>102</v>
      </c>
      <c r="BF74" s="3">
        <v>102</v>
      </c>
      <c r="BH74" s="3">
        <v>102</v>
      </c>
      <c r="BJ74" s="3">
        <v>102</v>
      </c>
      <c r="BL74" s="3">
        <v>92</v>
      </c>
      <c r="BN74" s="3">
        <v>92</v>
      </c>
      <c r="BP74" s="3">
        <v>92</v>
      </c>
      <c r="BQ74">
        <v>13</v>
      </c>
      <c r="BR74" s="3">
        <v>92</v>
      </c>
      <c r="BT74" s="3">
        <v>92</v>
      </c>
      <c r="BU74">
        <v>53</v>
      </c>
      <c r="BV74" s="3">
        <v>92</v>
      </c>
      <c r="BW74">
        <v>61</v>
      </c>
      <c r="BX74" s="3">
        <v>92</v>
      </c>
      <c r="BY74">
        <v>56</v>
      </c>
      <c r="BZ74" s="3">
        <v>92</v>
      </c>
      <c r="CA74">
        <v>54</v>
      </c>
      <c r="CB74" s="3">
        <v>92</v>
      </c>
      <c r="CC74">
        <v>62</v>
      </c>
      <c r="CD74" s="3">
        <v>92</v>
      </c>
      <c r="CE74">
        <v>55</v>
      </c>
      <c r="CF74" s="3">
        <v>92</v>
      </c>
      <c r="CG74">
        <v>47</v>
      </c>
      <c r="CH74" s="3">
        <v>92</v>
      </c>
      <c r="CI74">
        <v>60</v>
      </c>
      <c r="CJ74" s="3">
        <v>92</v>
      </c>
      <c r="CK74">
        <v>51</v>
      </c>
      <c r="CL74" s="3">
        <v>92</v>
      </c>
      <c r="CN74" s="3">
        <v>92</v>
      </c>
      <c r="CO74">
        <v>25</v>
      </c>
      <c r="CP74" s="3">
        <v>92</v>
      </c>
      <c r="CQ74">
        <v>50</v>
      </c>
      <c r="CR74" s="3">
        <v>92</v>
      </c>
      <c r="CT74" s="3">
        <v>92</v>
      </c>
      <c r="CV74" s="3">
        <v>92</v>
      </c>
      <c r="CX74" s="3">
        <v>92</v>
      </c>
      <c r="CZ74" s="3">
        <v>92</v>
      </c>
      <c r="DB74" s="3">
        <v>92</v>
      </c>
      <c r="DD74" s="3">
        <v>92</v>
      </c>
    </row>
    <row r="75" spans="1:108" customHeight="1" ht="12.75">
      <c r="B75" s="3">
        <v>103</v>
      </c>
      <c r="D75" s="3">
        <v>103</v>
      </c>
      <c r="F75" s="3">
        <v>103</v>
      </c>
      <c r="H75" s="3">
        <v>103</v>
      </c>
      <c r="J75" s="3">
        <v>103</v>
      </c>
      <c r="K75">
        <v>23</v>
      </c>
      <c r="L75" s="3">
        <v>103</v>
      </c>
      <c r="N75" s="3">
        <v>103</v>
      </c>
      <c r="P75" s="3">
        <v>103</v>
      </c>
      <c r="R75" s="3">
        <v>103</v>
      </c>
      <c r="T75" s="3">
        <v>103</v>
      </c>
      <c r="V75" s="3">
        <v>103</v>
      </c>
      <c r="X75" s="3">
        <v>103</v>
      </c>
      <c r="Z75" s="3">
        <v>103</v>
      </c>
      <c r="AB75" s="3">
        <v>103</v>
      </c>
      <c r="AD75" s="3">
        <v>103</v>
      </c>
      <c r="AF75" s="3">
        <v>103</v>
      </c>
      <c r="AH75" s="3">
        <v>103</v>
      </c>
      <c r="AJ75" s="3">
        <v>103</v>
      </c>
      <c r="AL75" s="3">
        <v>103</v>
      </c>
      <c r="AN75" s="3">
        <v>103</v>
      </c>
      <c r="AP75" s="3">
        <v>103</v>
      </c>
      <c r="AR75" s="3">
        <v>103</v>
      </c>
      <c r="AT75" s="3">
        <v>103</v>
      </c>
      <c r="AV75" s="3">
        <v>103</v>
      </c>
      <c r="AX75" s="3">
        <v>103</v>
      </c>
      <c r="AZ75" s="3">
        <v>103</v>
      </c>
      <c r="BB75" s="3">
        <v>103</v>
      </c>
      <c r="BC75">
        <v>24</v>
      </c>
      <c r="BD75" s="3">
        <v>103</v>
      </c>
      <c r="BF75" s="3">
        <v>103</v>
      </c>
      <c r="BH75" s="3">
        <v>103</v>
      </c>
      <c r="BI75">
        <v>18</v>
      </c>
      <c r="BJ75" s="3">
        <v>103</v>
      </c>
      <c r="BL75" s="3">
        <v>93</v>
      </c>
      <c r="BM75">
        <v>20</v>
      </c>
      <c r="BN75" s="3">
        <v>93</v>
      </c>
      <c r="BP75" s="3">
        <v>93</v>
      </c>
      <c r="BR75" s="3">
        <v>93</v>
      </c>
      <c r="BT75" s="3">
        <v>93</v>
      </c>
      <c r="BU75">
        <v>54</v>
      </c>
      <c r="BV75" s="3">
        <v>93</v>
      </c>
      <c r="BW75">
        <v>62</v>
      </c>
      <c r="BX75" s="3">
        <v>93</v>
      </c>
      <c r="BZ75" s="3">
        <v>93</v>
      </c>
      <c r="CA75">
        <v>55</v>
      </c>
      <c r="CB75" s="3">
        <v>93</v>
      </c>
      <c r="CC75">
        <v>63</v>
      </c>
      <c r="CD75" s="3">
        <v>93</v>
      </c>
      <c r="CE75">
        <v>56</v>
      </c>
      <c r="CF75" s="3">
        <v>93</v>
      </c>
      <c r="CH75" s="3">
        <v>93</v>
      </c>
      <c r="CI75">
        <v>61</v>
      </c>
      <c r="CJ75" s="3">
        <v>93</v>
      </c>
      <c r="CK75">
        <v>52</v>
      </c>
      <c r="CL75" s="3">
        <v>93</v>
      </c>
      <c r="CM75">
        <v>29</v>
      </c>
      <c r="CN75" s="3">
        <v>93</v>
      </c>
      <c r="CP75" s="3">
        <v>93</v>
      </c>
      <c r="CQ75">
        <v>51</v>
      </c>
      <c r="CR75" s="3">
        <v>93</v>
      </c>
      <c r="CS75">
        <v>24</v>
      </c>
      <c r="CT75" s="3">
        <v>93</v>
      </c>
      <c r="CV75" s="3">
        <v>93</v>
      </c>
      <c r="CX75" s="3">
        <v>93</v>
      </c>
      <c r="CZ75" s="3">
        <v>93</v>
      </c>
      <c r="DB75" s="3">
        <v>93</v>
      </c>
      <c r="DD75" s="3">
        <v>93</v>
      </c>
    </row>
    <row r="76" spans="1:108" customHeight="1" ht="12.75">
      <c r="B76" s="3">
        <v>104</v>
      </c>
      <c r="D76" s="3">
        <v>104</v>
      </c>
      <c r="F76" s="3">
        <v>104</v>
      </c>
      <c r="H76" s="3">
        <v>104</v>
      </c>
      <c r="J76" s="3">
        <v>104</v>
      </c>
      <c r="L76" s="3">
        <v>104</v>
      </c>
      <c r="N76" s="3">
        <v>104</v>
      </c>
      <c r="P76" s="3">
        <v>104</v>
      </c>
      <c r="R76" s="3">
        <v>104</v>
      </c>
      <c r="S76">
        <v>23</v>
      </c>
      <c r="T76" s="3">
        <v>104</v>
      </c>
      <c r="V76" s="3">
        <v>104</v>
      </c>
      <c r="X76" s="3">
        <v>104</v>
      </c>
      <c r="Y76">
        <v>24</v>
      </c>
      <c r="Z76" s="3">
        <v>104</v>
      </c>
      <c r="AB76" s="3">
        <v>104</v>
      </c>
      <c r="AD76" s="3">
        <v>104</v>
      </c>
      <c r="AF76" s="3">
        <v>104</v>
      </c>
      <c r="AG76">
        <v>22</v>
      </c>
      <c r="AH76" s="3">
        <v>104</v>
      </c>
      <c r="AJ76" s="3">
        <v>104</v>
      </c>
      <c r="AL76" s="3">
        <v>104</v>
      </c>
      <c r="AN76" s="3">
        <v>104</v>
      </c>
      <c r="AP76" s="3">
        <v>104</v>
      </c>
      <c r="AR76" s="3">
        <v>104</v>
      </c>
      <c r="AT76" s="3">
        <v>104</v>
      </c>
      <c r="AV76" s="3">
        <v>104</v>
      </c>
      <c r="AX76" s="3">
        <v>104</v>
      </c>
      <c r="AZ76" s="3">
        <v>104</v>
      </c>
      <c r="BB76" s="3">
        <v>104</v>
      </c>
      <c r="BD76" s="3">
        <v>104</v>
      </c>
      <c r="BF76" s="3">
        <v>104</v>
      </c>
      <c r="BH76" s="3">
        <v>104</v>
      </c>
      <c r="BJ76" s="3">
        <v>104</v>
      </c>
      <c r="BL76" s="3">
        <v>94</v>
      </c>
      <c r="BN76" s="3">
        <v>94</v>
      </c>
      <c r="BO76">
        <v>14</v>
      </c>
      <c r="BP76" s="3">
        <v>94</v>
      </c>
      <c r="BR76" s="3">
        <v>94</v>
      </c>
      <c r="BT76" s="3">
        <v>94</v>
      </c>
      <c r="BU76">
        <v>55</v>
      </c>
      <c r="BV76" s="3">
        <v>94</v>
      </c>
      <c r="BW76">
        <v>63</v>
      </c>
      <c r="BX76" s="3">
        <v>94</v>
      </c>
      <c r="BY76">
        <v>57</v>
      </c>
      <c r="BZ76" s="3">
        <v>94</v>
      </c>
      <c r="CA76">
        <v>56</v>
      </c>
      <c r="CB76" s="3">
        <v>94</v>
      </c>
      <c r="CC76">
        <v>64</v>
      </c>
      <c r="CD76" s="3">
        <v>94</v>
      </c>
      <c r="CE76">
        <v>57</v>
      </c>
      <c r="CF76" s="3">
        <v>94</v>
      </c>
      <c r="CG76">
        <v>48</v>
      </c>
      <c r="CH76" s="3">
        <v>94</v>
      </c>
      <c r="CI76">
        <v>62</v>
      </c>
      <c r="CJ76" s="3">
        <v>94</v>
      </c>
      <c r="CK76">
        <v>53</v>
      </c>
      <c r="CL76" s="3">
        <v>94</v>
      </c>
      <c r="CN76" s="3">
        <v>94</v>
      </c>
      <c r="CO76">
        <v>26</v>
      </c>
      <c r="CP76" s="3">
        <v>94</v>
      </c>
      <c r="CQ76">
        <v>52</v>
      </c>
      <c r="CR76" s="3">
        <v>94</v>
      </c>
      <c r="CT76" s="3">
        <v>94</v>
      </c>
      <c r="CV76" s="3">
        <v>94</v>
      </c>
      <c r="CW76">
        <v>21</v>
      </c>
      <c r="CX76" s="3">
        <v>94</v>
      </c>
      <c r="CZ76" s="3">
        <v>94</v>
      </c>
      <c r="DB76" s="3">
        <v>94</v>
      </c>
      <c r="DD76" s="3">
        <v>94</v>
      </c>
    </row>
    <row r="77" spans="1:108" customHeight="1" ht="12.75">
      <c r="A77">
        <v>21</v>
      </c>
      <c r="B77" s="3">
        <v>105</v>
      </c>
      <c r="D77" s="3">
        <v>105</v>
      </c>
      <c r="F77" s="3">
        <v>105</v>
      </c>
      <c r="H77" s="3">
        <v>105</v>
      </c>
      <c r="J77" s="3">
        <v>105</v>
      </c>
      <c r="L77" s="3">
        <v>105</v>
      </c>
      <c r="N77" s="3">
        <v>105</v>
      </c>
      <c r="P77" s="3">
        <v>105</v>
      </c>
      <c r="R77" s="3">
        <v>105</v>
      </c>
      <c r="T77" s="3">
        <v>105</v>
      </c>
      <c r="U77">
        <v>24</v>
      </c>
      <c r="V77" s="3">
        <v>105</v>
      </c>
      <c r="X77" s="3">
        <v>105</v>
      </c>
      <c r="Z77" s="3">
        <v>105</v>
      </c>
      <c r="AB77" s="3">
        <v>105</v>
      </c>
      <c r="AD77" s="3">
        <v>105</v>
      </c>
      <c r="AF77" s="3">
        <v>105</v>
      </c>
      <c r="AH77" s="3">
        <v>105</v>
      </c>
      <c r="AJ77" s="3">
        <v>105</v>
      </c>
      <c r="AL77" s="3">
        <v>105</v>
      </c>
      <c r="AN77" s="3">
        <v>105</v>
      </c>
      <c r="AO77">
        <v>23</v>
      </c>
      <c r="AP77" s="3">
        <v>105</v>
      </c>
      <c r="AR77" s="3">
        <v>105</v>
      </c>
      <c r="AT77" s="3">
        <v>105</v>
      </c>
      <c r="AV77" s="3">
        <v>105</v>
      </c>
      <c r="AX77" s="3">
        <v>105</v>
      </c>
      <c r="AZ77" s="3">
        <v>105</v>
      </c>
      <c r="BA77">
        <v>20</v>
      </c>
      <c r="BB77" s="3">
        <v>105</v>
      </c>
      <c r="BD77" s="3">
        <v>105</v>
      </c>
      <c r="BF77" s="3">
        <v>105</v>
      </c>
      <c r="BH77" s="3">
        <v>105</v>
      </c>
      <c r="BJ77" s="3">
        <v>105</v>
      </c>
      <c r="BL77" s="3">
        <v>95</v>
      </c>
      <c r="BN77" s="3">
        <v>95</v>
      </c>
      <c r="BP77" s="3">
        <v>95</v>
      </c>
      <c r="BR77" s="3">
        <v>95</v>
      </c>
      <c r="BT77" s="3">
        <v>95</v>
      </c>
      <c r="BU77">
        <v>56</v>
      </c>
      <c r="BV77" s="3">
        <v>95</v>
      </c>
      <c r="BW77">
        <v>64</v>
      </c>
      <c r="BX77" s="3">
        <v>95</v>
      </c>
      <c r="BY77">
        <v>58</v>
      </c>
      <c r="BZ77" s="3">
        <v>95</v>
      </c>
      <c r="CA77">
        <v>57</v>
      </c>
      <c r="CB77" s="3">
        <v>95</v>
      </c>
      <c r="CD77" s="3">
        <v>95</v>
      </c>
      <c r="CF77" s="3">
        <v>95</v>
      </c>
      <c r="CG77">
        <v>49</v>
      </c>
      <c r="CH77" s="3">
        <v>95</v>
      </c>
      <c r="CI77">
        <v>63</v>
      </c>
      <c r="CJ77" s="3">
        <v>95</v>
      </c>
      <c r="CK77">
        <v>54</v>
      </c>
      <c r="CL77" s="3">
        <v>95</v>
      </c>
      <c r="CM77">
        <v>30</v>
      </c>
      <c r="CN77" s="3">
        <v>95</v>
      </c>
      <c r="CP77" s="3">
        <v>95</v>
      </c>
      <c r="CQ77">
        <v>53</v>
      </c>
      <c r="CR77" s="3">
        <v>95</v>
      </c>
      <c r="CS77">
        <v>25</v>
      </c>
      <c r="CT77" s="3">
        <v>95</v>
      </c>
      <c r="CV77" s="3">
        <v>95</v>
      </c>
      <c r="CX77" s="3">
        <v>95</v>
      </c>
      <c r="CZ77" s="3">
        <v>95</v>
      </c>
      <c r="DB77" s="3">
        <v>95</v>
      </c>
      <c r="DD77" s="3">
        <v>95</v>
      </c>
    </row>
    <row r="78" spans="1:108" customHeight="1" ht="12.75">
      <c r="B78" s="3">
        <v>106</v>
      </c>
      <c r="D78" s="3">
        <v>106</v>
      </c>
      <c r="F78" s="3">
        <v>106</v>
      </c>
      <c r="H78" s="3">
        <v>106</v>
      </c>
      <c r="J78" s="3">
        <v>106</v>
      </c>
      <c r="K78">
        <v>24</v>
      </c>
      <c r="L78" s="3">
        <v>106</v>
      </c>
      <c r="N78" s="3">
        <v>106</v>
      </c>
      <c r="P78" s="3">
        <v>106</v>
      </c>
      <c r="R78" s="3">
        <v>106</v>
      </c>
      <c r="T78" s="3">
        <v>106</v>
      </c>
      <c r="V78" s="3">
        <v>106</v>
      </c>
      <c r="X78" s="3">
        <v>106</v>
      </c>
      <c r="Z78" s="3">
        <v>106</v>
      </c>
      <c r="AB78" s="3">
        <v>106</v>
      </c>
      <c r="AD78" s="3">
        <v>106</v>
      </c>
      <c r="AF78" s="3">
        <v>106</v>
      </c>
      <c r="AH78" s="3">
        <v>106</v>
      </c>
      <c r="AJ78" s="3">
        <v>106</v>
      </c>
      <c r="AK78">
        <v>21</v>
      </c>
      <c r="AL78" s="3">
        <v>106</v>
      </c>
      <c r="AN78" s="3">
        <v>106</v>
      </c>
      <c r="AP78" s="3">
        <v>106</v>
      </c>
      <c r="AR78" s="3">
        <v>106</v>
      </c>
      <c r="AT78" s="3">
        <v>106</v>
      </c>
      <c r="AV78" s="3">
        <v>106</v>
      </c>
      <c r="AW78">
        <v>18</v>
      </c>
      <c r="AX78" s="3">
        <v>106</v>
      </c>
      <c r="AZ78" s="3">
        <v>106</v>
      </c>
      <c r="BB78" s="3">
        <v>106</v>
      </c>
      <c r="BD78" s="3">
        <v>106</v>
      </c>
      <c r="BF78" s="3">
        <v>106</v>
      </c>
      <c r="BH78" s="3">
        <v>106</v>
      </c>
      <c r="BJ78" s="3">
        <v>106</v>
      </c>
      <c r="BL78" s="3">
        <v>96</v>
      </c>
      <c r="BM78">
        <v>21</v>
      </c>
      <c r="BN78" s="3">
        <v>96</v>
      </c>
      <c r="BP78" s="3">
        <v>96</v>
      </c>
      <c r="BQ78">
        <v>14</v>
      </c>
      <c r="BR78" s="3">
        <v>96</v>
      </c>
      <c r="BT78" s="3">
        <v>96</v>
      </c>
      <c r="BU78">
        <v>57</v>
      </c>
      <c r="BV78" s="3">
        <v>96</v>
      </c>
      <c r="BW78">
        <v>65</v>
      </c>
      <c r="BX78" s="3">
        <v>96</v>
      </c>
      <c r="BY78">
        <v>59</v>
      </c>
      <c r="BZ78" s="3">
        <v>96</v>
      </c>
      <c r="CA78">
        <v>58</v>
      </c>
      <c r="CB78" s="3">
        <v>96</v>
      </c>
      <c r="CC78">
        <v>65</v>
      </c>
      <c r="CD78" s="3">
        <v>96</v>
      </c>
      <c r="CE78">
        <v>58</v>
      </c>
      <c r="CF78" s="3">
        <v>96</v>
      </c>
      <c r="CG78">
        <v>50</v>
      </c>
      <c r="CH78" s="3">
        <v>96</v>
      </c>
      <c r="CI78">
        <v>64</v>
      </c>
      <c r="CJ78" s="3">
        <v>96</v>
      </c>
      <c r="CK78">
        <v>55</v>
      </c>
      <c r="CL78" s="3">
        <v>96</v>
      </c>
      <c r="CN78" s="3">
        <v>96</v>
      </c>
      <c r="CO78">
        <v>27</v>
      </c>
      <c r="CP78" s="3">
        <v>96</v>
      </c>
      <c r="CR78" s="3">
        <v>96</v>
      </c>
      <c r="CT78" s="3">
        <v>96</v>
      </c>
      <c r="CV78" s="3">
        <v>96</v>
      </c>
      <c r="CX78" s="3">
        <v>96</v>
      </c>
      <c r="CZ78" s="3">
        <v>96</v>
      </c>
      <c r="DB78" s="3">
        <v>96</v>
      </c>
      <c r="DD78" s="3">
        <v>96</v>
      </c>
    </row>
    <row r="79" spans="1:108" customHeight="1" ht="12.75">
      <c r="B79" s="3">
        <v>107</v>
      </c>
      <c r="D79" s="3">
        <v>107</v>
      </c>
      <c r="F79" s="3">
        <v>107</v>
      </c>
      <c r="H79" s="3">
        <v>107</v>
      </c>
      <c r="J79" s="3">
        <v>107</v>
      </c>
      <c r="L79" s="3">
        <v>107</v>
      </c>
      <c r="N79" s="3">
        <v>107</v>
      </c>
      <c r="P79" s="3">
        <v>107</v>
      </c>
      <c r="R79" s="3">
        <v>107</v>
      </c>
      <c r="S79">
        <v>24</v>
      </c>
      <c r="T79" s="3">
        <v>107</v>
      </c>
      <c r="V79" s="3">
        <v>107</v>
      </c>
      <c r="X79" s="3">
        <v>107</v>
      </c>
      <c r="Z79" s="3">
        <v>107</v>
      </c>
      <c r="AB79" s="3">
        <v>107</v>
      </c>
      <c r="AD79" s="3">
        <v>107</v>
      </c>
      <c r="AF79" s="3">
        <v>107</v>
      </c>
      <c r="AG79">
        <v>23</v>
      </c>
      <c r="AH79" s="3">
        <v>107</v>
      </c>
      <c r="AJ79" s="3">
        <v>107</v>
      </c>
      <c r="AL79" s="3">
        <v>107</v>
      </c>
      <c r="AN79" s="3">
        <v>107</v>
      </c>
      <c r="AP79" s="3">
        <v>107</v>
      </c>
      <c r="AR79" s="3">
        <v>107</v>
      </c>
      <c r="AT79" s="3">
        <v>107</v>
      </c>
      <c r="AV79" s="3">
        <v>107</v>
      </c>
      <c r="AX79" s="3">
        <v>107</v>
      </c>
      <c r="AZ79" s="3">
        <v>107</v>
      </c>
      <c r="BB79" s="3">
        <v>107</v>
      </c>
      <c r="BD79" s="3">
        <v>107</v>
      </c>
      <c r="BF79" s="3">
        <v>107</v>
      </c>
      <c r="BH79" s="3">
        <v>107</v>
      </c>
      <c r="BJ79" s="3">
        <v>107</v>
      </c>
      <c r="BL79" s="3">
        <v>97</v>
      </c>
      <c r="BN79" s="3">
        <v>97</v>
      </c>
      <c r="BP79" s="3">
        <v>97</v>
      </c>
      <c r="BR79" s="3">
        <v>97</v>
      </c>
      <c r="BT79" s="3">
        <v>97</v>
      </c>
      <c r="BU79">
        <v>58</v>
      </c>
      <c r="BV79" s="3">
        <v>97</v>
      </c>
      <c r="BW79">
        <v>66</v>
      </c>
      <c r="BX79" s="3">
        <v>97</v>
      </c>
      <c r="BY79">
        <v>60</v>
      </c>
      <c r="BZ79" s="3">
        <v>97</v>
      </c>
      <c r="CA79">
        <v>59</v>
      </c>
      <c r="CB79" s="3">
        <v>97</v>
      </c>
      <c r="CC79">
        <v>66</v>
      </c>
      <c r="CD79" s="3">
        <v>97</v>
      </c>
      <c r="CE79">
        <v>59</v>
      </c>
      <c r="CF79" s="3">
        <v>97</v>
      </c>
      <c r="CH79" s="3">
        <v>97</v>
      </c>
      <c r="CI79">
        <v>65</v>
      </c>
      <c r="CJ79" s="3">
        <v>97</v>
      </c>
      <c r="CK79">
        <v>56</v>
      </c>
      <c r="CL79" s="3">
        <v>97</v>
      </c>
      <c r="CM79">
        <v>31</v>
      </c>
      <c r="CN79" s="3">
        <v>97</v>
      </c>
      <c r="CP79" s="3">
        <v>97</v>
      </c>
      <c r="CQ79">
        <v>54</v>
      </c>
      <c r="CR79" s="3">
        <v>97</v>
      </c>
      <c r="CS79">
        <v>26</v>
      </c>
      <c r="CT79" s="3">
        <v>97</v>
      </c>
      <c r="CV79" s="3">
        <v>97</v>
      </c>
      <c r="CW79">
        <v>22</v>
      </c>
      <c r="CX79" s="3">
        <v>97</v>
      </c>
      <c r="CZ79" s="3">
        <v>97</v>
      </c>
      <c r="DB79" s="3">
        <v>97</v>
      </c>
      <c r="DD79" s="3">
        <v>97</v>
      </c>
    </row>
    <row r="80" spans="1:108" customHeight="1" ht="12.75">
      <c r="A80">
        <v>22</v>
      </c>
      <c r="B80" s="3">
        <v>108</v>
      </c>
      <c r="D80" s="3">
        <v>108</v>
      </c>
      <c r="F80" s="3">
        <v>108</v>
      </c>
      <c r="H80" s="3">
        <v>108</v>
      </c>
      <c r="J80" s="3">
        <v>108</v>
      </c>
      <c r="L80" s="3">
        <v>108</v>
      </c>
      <c r="N80" s="3">
        <v>108</v>
      </c>
      <c r="P80" s="3">
        <v>108</v>
      </c>
      <c r="R80" s="3">
        <v>108</v>
      </c>
      <c r="T80" s="3">
        <v>108</v>
      </c>
      <c r="V80" s="3">
        <v>108</v>
      </c>
      <c r="X80" s="3">
        <v>108</v>
      </c>
      <c r="Z80" s="3">
        <v>108</v>
      </c>
      <c r="AB80" s="3">
        <v>108</v>
      </c>
      <c r="AD80" s="3">
        <v>108</v>
      </c>
      <c r="AF80" s="3">
        <v>108</v>
      </c>
      <c r="AH80" s="3">
        <v>108</v>
      </c>
      <c r="AJ80" s="3">
        <v>108</v>
      </c>
      <c r="AL80" s="3">
        <v>108</v>
      </c>
      <c r="AN80" s="3">
        <v>108</v>
      </c>
      <c r="AO80">
        <v>24</v>
      </c>
      <c r="AP80" s="3">
        <v>108</v>
      </c>
      <c r="AR80" s="3">
        <v>108</v>
      </c>
      <c r="AT80" s="3">
        <v>108</v>
      </c>
      <c r="AV80" s="3">
        <v>108</v>
      </c>
      <c r="AX80" s="3">
        <v>108</v>
      </c>
      <c r="AZ80" s="3">
        <v>108</v>
      </c>
      <c r="BA80">
        <v>21</v>
      </c>
      <c r="BB80" s="3">
        <v>108</v>
      </c>
      <c r="BD80" s="3">
        <v>108</v>
      </c>
      <c r="BF80" s="3">
        <v>108</v>
      </c>
      <c r="BH80" s="3">
        <v>108</v>
      </c>
      <c r="BJ80" s="3">
        <v>108</v>
      </c>
      <c r="BL80" s="3">
        <v>98</v>
      </c>
      <c r="BN80" s="3">
        <v>98</v>
      </c>
      <c r="BO80">
        <v>15</v>
      </c>
      <c r="BP80" s="3">
        <v>98</v>
      </c>
      <c r="BR80" s="3">
        <v>98</v>
      </c>
      <c r="BT80" s="3">
        <v>98</v>
      </c>
      <c r="BU80">
        <v>59</v>
      </c>
      <c r="BV80" s="3">
        <v>98</v>
      </c>
      <c r="BW80">
        <v>67</v>
      </c>
      <c r="BX80" s="3">
        <v>98</v>
      </c>
      <c r="BZ80" s="3">
        <v>98</v>
      </c>
      <c r="CA80">
        <v>60</v>
      </c>
      <c r="CB80" s="3">
        <v>98</v>
      </c>
      <c r="CC80">
        <v>67</v>
      </c>
      <c r="CD80" s="3">
        <v>98</v>
      </c>
      <c r="CE80">
        <v>60</v>
      </c>
      <c r="CF80" s="3">
        <v>98</v>
      </c>
      <c r="CG80">
        <v>51</v>
      </c>
      <c r="CH80" s="3">
        <v>98</v>
      </c>
      <c r="CI80">
        <v>66</v>
      </c>
      <c r="CJ80" s="3">
        <v>98</v>
      </c>
      <c r="CK80">
        <v>57</v>
      </c>
      <c r="CL80" s="3">
        <v>98</v>
      </c>
      <c r="CM80">
        <v>32</v>
      </c>
      <c r="CN80" s="3">
        <v>98</v>
      </c>
      <c r="CO80">
        <v>28</v>
      </c>
      <c r="CP80" s="3">
        <v>98</v>
      </c>
      <c r="CR80" s="3">
        <v>98</v>
      </c>
      <c r="CT80" s="3">
        <v>98</v>
      </c>
      <c r="CV80" s="3">
        <v>98</v>
      </c>
      <c r="CX80" s="3">
        <v>98</v>
      </c>
      <c r="CZ80" s="3">
        <v>98</v>
      </c>
      <c r="DB80" s="3">
        <v>98</v>
      </c>
      <c r="DD80" s="3">
        <v>98</v>
      </c>
    </row>
    <row r="81" spans="1:108" customHeight="1" ht="12.75">
      <c r="B81" s="3">
        <v>109</v>
      </c>
      <c r="D81" s="3">
        <v>109</v>
      </c>
      <c r="F81" s="3">
        <v>109</v>
      </c>
      <c r="H81" s="3">
        <v>109</v>
      </c>
      <c r="J81" s="3">
        <v>109</v>
      </c>
      <c r="L81" s="3">
        <v>109</v>
      </c>
      <c r="N81" s="3">
        <v>109</v>
      </c>
      <c r="P81" s="3">
        <v>109</v>
      </c>
      <c r="R81" s="3">
        <v>109</v>
      </c>
      <c r="T81" s="3">
        <v>109</v>
      </c>
      <c r="V81" s="3">
        <v>109</v>
      </c>
      <c r="X81" s="3">
        <v>109</v>
      </c>
      <c r="Z81" s="3">
        <v>109</v>
      </c>
      <c r="AB81" s="3">
        <v>109</v>
      </c>
      <c r="AD81" s="3">
        <v>109</v>
      </c>
      <c r="AF81" s="3">
        <v>109</v>
      </c>
      <c r="AH81" s="3">
        <v>109</v>
      </c>
      <c r="AJ81" s="3">
        <v>109</v>
      </c>
      <c r="AK81">
        <v>22</v>
      </c>
      <c r="AL81" s="3">
        <v>109</v>
      </c>
      <c r="AN81" s="3">
        <v>109</v>
      </c>
      <c r="AP81" s="3">
        <v>109</v>
      </c>
      <c r="AR81" s="3">
        <v>109</v>
      </c>
      <c r="AT81" s="3">
        <v>109</v>
      </c>
      <c r="AV81" s="3">
        <v>109</v>
      </c>
      <c r="AX81" s="3">
        <v>109</v>
      </c>
      <c r="AZ81" s="3">
        <v>109</v>
      </c>
      <c r="BB81" s="3">
        <v>109</v>
      </c>
      <c r="BD81" s="3">
        <v>109</v>
      </c>
      <c r="BF81" s="3">
        <v>109</v>
      </c>
      <c r="BH81" s="3">
        <v>109</v>
      </c>
      <c r="BJ81" s="3">
        <v>109</v>
      </c>
      <c r="BL81" s="3">
        <v>99</v>
      </c>
      <c r="BM81">
        <v>22</v>
      </c>
      <c r="BN81" s="3">
        <v>99</v>
      </c>
      <c r="BP81" s="3">
        <v>99</v>
      </c>
      <c r="BQ81">
        <v>15</v>
      </c>
      <c r="BR81" s="3">
        <v>99</v>
      </c>
      <c r="BT81" s="3">
        <v>99</v>
      </c>
      <c r="BU81">
        <v>60</v>
      </c>
      <c r="BV81" s="3">
        <v>99</v>
      </c>
      <c r="BW81">
        <v>68</v>
      </c>
      <c r="BX81" s="3">
        <v>99</v>
      </c>
      <c r="BY81">
        <v>61</v>
      </c>
      <c r="BZ81" s="3">
        <v>99</v>
      </c>
      <c r="CB81" s="3">
        <v>99</v>
      </c>
      <c r="CC81">
        <v>68</v>
      </c>
      <c r="CD81" s="3">
        <v>99</v>
      </c>
      <c r="CE81">
        <v>61</v>
      </c>
      <c r="CF81" s="3">
        <v>99</v>
      </c>
      <c r="CG81">
        <v>52</v>
      </c>
      <c r="CH81" s="3">
        <v>99</v>
      </c>
      <c r="CI81">
        <v>67</v>
      </c>
      <c r="CJ81" s="3">
        <v>99</v>
      </c>
      <c r="CK81">
        <v>58</v>
      </c>
      <c r="CL81" s="3">
        <v>99</v>
      </c>
      <c r="CN81" s="3">
        <v>99</v>
      </c>
      <c r="CP81" s="3">
        <v>99</v>
      </c>
      <c r="CR81" s="3">
        <v>99</v>
      </c>
      <c r="CS81">
        <v>27</v>
      </c>
      <c r="CT81" s="3">
        <v>99</v>
      </c>
      <c r="CV81" s="3">
        <v>99</v>
      </c>
      <c r="CW81">
        <v>23</v>
      </c>
      <c r="CX81" s="3">
        <v>99</v>
      </c>
      <c r="CZ81" s="3">
        <v>99</v>
      </c>
      <c r="DB81" s="3">
        <v>99</v>
      </c>
      <c r="DD81" s="3">
        <v>99</v>
      </c>
    </row>
    <row r="82" spans="1:108" customHeight="1" ht="12.75">
      <c r="B82" s="3">
        <v>110</v>
      </c>
      <c r="D82" s="3">
        <v>110</v>
      </c>
      <c r="F82" s="3">
        <v>110</v>
      </c>
      <c r="H82" s="3">
        <v>110</v>
      </c>
      <c r="J82" s="3">
        <v>110</v>
      </c>
      <c r="L82" s="3">
        <v>110</v>
      </c>
      <c r="N82" s="3">
        <v>110</v>
      </c>
      <c r="P82" s="3">
        <v>110</v>
      </c>
      <c r="R82" s="3">
        <v>110</v>
      </c>
      <c r="T82" s="3">
        <v>110</v>
      </c>
      <c r="V82" s="3">
        <v>110</v>
      </c>
      <c r="X82" s="3">
        <v>110</v>
      </c>
      <c r="Z82" s="3">
        <v>110</v>
      </c>
      <c r="AB82" s="3">
        <v>110</v>
      </c>
      <c r="AD82" s="3">
        <v>110</v>
      </c>
      <c r="AF82" s="3">
        <v>110</v>
      </c>
      <c r="AG82">
        <v>24</v>
      </c>
      <c r="AH82" s="3">
        <v>110</v>
      </c>
      <c r="AJ82" s="3">
        <v>110</v>
      </c>
      <c r="AL82" s="3">
        <v>110</v>
      </c>
      <c r="AN82" s="3">
        <v>110</v>
      </c>
      <c r="AP82" s="3">
        <v>110</v>
      </c>
      <c r="AR82" s="3">
        <v>110</v>
      </c>
      <c r="AT82" s="3">
        <v>110</v>
      </c>
      <c r="AV82" s="3">
        <v>110</v>
      </c>
      <c r="AX82" s="3">
        <v>110</v>
      </c>
      <c r="AZ82" s="3">
        <v>110</v>
      </c>
      <c r="BB82" s="3">
        <v>110</v>
      </c>
      <c r="BD82" s="3">
        <v>110</v>
      </c>
      <c r="BF82" s="3">
        <v>110</v>
      </c>
      <c r="BH82" s="3">
        <v>110</v>
      </c>
      <c r="BJ82" s="3">
        <v>110</v>
      </c>
      <c r="BL82" s="3">
        <v>100</v>
      </c>
      <c r="BN82" s="3">
        <v>100</v>
      </c>
      <c r="BP82" s="3">
        <v>100</v>
      </c>
      <c r="BR82" s="3">
        <v>100</v>
      </c>
      <c r="BT82" s="3">
        <v>100</v>
      </c>
      <c r="BU82">
        <v>61</v>
      </c>
      <c r="BV82" s="3">
        <v>100</v>
      </c>
      <c r="BW82">
        <v>69</v>
      </c>
      <c r="BX82" s="3">
        <v>100</v>
      </c>
      <c r="BY82">
        <v>62</v>
      </c>
      <c r="BZ82" s="3">
        <v>100</v>
      </c>
      <c r="CA82">
        <v>61</v>
      </c>
      <c r="CB82" s="3">
        <v>100</v>
      </c>
      <c r="CC82">
        <v>69</v>
      </c>
      <c r="CD82" s="3">
        <v>100</v>
      </c>
      <c r="CE82">
        <v>62</v>
      </c>
      <c r="CF82" s="3">
        <v>100</v>
      </c>
      <c r="CG82">
        <v>53</v>
      </c>
      <c r="CH82" s="3">
        <v>100</v>
      </c>
      <c r="CI82">
        <v>68</v>
      </c>
      <c r="CJ82" s="3">
        <v>100</v>
      </c>
      <c r="CK82">
        <v>59</v>
      </c>
      <c r="CL82" s="3">
        <v>100</v>
      </c>
      <c r="CM82">
        <v>33</v>
      </c>
      <c r="CN82" s="3">
        <v>100</v>
      </c>
      <c r="CO82">
        <v>29</v>
      </c>
      <c r="CP82" s="3">
        <v>100</v>
      </c>
      <c r="CR82" s="3">
        <v>100</v>
      </c>
      <c r="CT82" s="3">
        <v>100</v>
      </c>
      <c r="CV82" s="3">
        <v>100</v>
      </c>
      <c r="CX82" s="3">
        <v>100</v>
      </c>
      <c r="CZ82" s="3">
        <v>100</v>
      </c>
      <c r="DB82" s="3">
        <v>100</v>
      </c>
      <c r="DD82" s="3">
        <v>100</v>
      </c>
    </row>
    <row r="83" spans="1:108" customHeight="1" ht="12.75">
      <c r="BL83" s="3">
        <v>101</v>
      </c>
      <c r="BN83" s="3">
        <v>101</v>
      </c>
      <c r="BP83" s="3">
        <v>101</v>
      </c>
      <c r="BR83" s="3">
        <v>101</v>
      </c>
      <c r="BT83" s="3">
        <v>101</v>
      </c>
      <c r="BU83">
        <v>62</v>
      </c>
      <c r="BV83" s="3">
        <v>101</v>
      </c>
      <c r="BW83">
        <v>70</v>
      </c>
      <c r="BX83" s="3">
        <v>101</v>
      </c>
      <c r="BY83">
        <v>62</v>
      </c>
      <c r="BZ83" s="3">
        <v>101</v>
      </c>
      <c r="CA83">
        <v>62</v>
      </c>
      <c r="CB83" s="3">
        <v>101</v>
      </c>
      <c r="CC83">
        <v>70</v>
      </c>
      <c r="CD83" s="3">
        <v>101</v>
      </c>
      <c r="CE83">
        <v>63</v>
      </c>
      <c r="CF83" s="3">
        <v>101</v>
      </c>
      <c r="CG83">
        <v>54</v>
      </c>
      <c r="CH83" s="3">
        <v>101</v>
      </c>
      <c r="CI83">
        <v>69</v>
      </c>
      <c r="CJ83" s="3">
        <v>101</v>
      </c>
      <c r="CK83">
        <v>60</v>
      </c>
      <c r="CL83" s="3">
        <v>101</v>
      </c>
      <c r="CN83" s="3">
        <v>101</v>
      </c>
      <c r="CP83" s="3">
        <v>101</v>
      </c>
      <c r="CR83" s="3">
        <v>101</v>
      </c>
      <c r="CS83">
        <v>28</v>
      </c>
      <c r="CT83" s="3">
        <v>101</v>
      </c>
      <c r="CV83" s="3">
        <v>101</v>
      </c>
      <c r="CX83" s="3">
        <v>101</v>
      </c>
      <c r="CZ83" s="3">
        <v>101</v>
      </c>
      <c r="DB83" s="3">
        <v>101</v>
      </c>
      <c r="DD83" s="3">
        <v>101</v>
      </c>
    </row>
    <row r="84" spans="1:108" customHeight="1" ht="12.75">
      <c r="BL84" s="3">
        <v>102</v>
      </c>
      <c r="BM84">
        <v>23</v>
      </c>
      <c r="BN84" s="3">
        <v>102</v>
      </c>
      <c r="BO84">
        <v>16</v>
      </c>
      <c r="BP84" s="3">
        <v>102</v>
      </c>
      <c r="BR84" s="3">
        <v>102</v>
      </c>
      <c r="BT84" s="3">
        <v>102</v>
      </c>
      <c r="BU84">
        <v>63</v>
      </c>
      <c r="BV84" s="3">
        <v>102</v>
      </c>
      <c r="BW84">
        <v>71</v>
      </c>
      <c r="BX84" s="3">
        <v>102</v>
      </c>
      <c r="BY84">
        <v>63</v>
      </c>
      <c r="BZ84" s="3">
        <v>102</v>
      </c>
      <c r="CA84">
        <v>63</v>
      </c>
      <c r="CB84" s="3">
        <v>102</v>
      </c>
      <c r="CD84" s="3">
        <v>102</v>
      </c>
      <c r="CE84">
        <v>64</v>
      </c>
      <c r="CF84" s="3">
        <v>102</v>
      </c>
      <c r="CH84" s="3">
        <v>102</v>
      </c>
      <c r="CI84">
        <v>70</v>
      </c>
      <c r="CJ84" s="3">
        <v>102</v>
      </c>
      <c r="CL84" s="3">
        <v>102</v>
      </c>
      <c r="CM84">
        <v>34</v>
      </c>
      <c r="CN84" s="3">
        <v>102</v>
      </c>
      <c r="CO84">
        <v>30</v>
      </c>
      <c r="CP84" s="3">
        <v>102</v>
      </c>
      <c r="CR84" s="3">
        <v>102</v>
      </c>
      <c r="CT84" s="3">
        <v>102</v>
      </c>
      <c r="CV84" s="3">
        <v>102</v>
      </c>
      <c r="CW84">
        <v>24</v>
      </c>
      <c r="CX84" s="3">
        <v>102</v>
      </c>
      <c r="CZ84" s="3">
        <v>102</v>
      </c>
      <c r="DB84" s="3">
        <v>102</v>
      </c>
      <c r="DD84" s="3">
        <v>102</v>
      </c>
    </row>
    <row r="85" spans="1:108" customHeight="1" ht="12.75">
      <c r="BL85" s="3">
        <v>103</v>
      </c>
      <c r="BN85" s="3">
        <v>103</v>
      </c>
      <c r="BP85" s="3">
        <v>103</v>
      </c>
      <c r="BQ85">
        <v>16</v>
      </c>
      <c r="BR85" s="3">
        <v>103</v>
      </c>
      <c r="BT85" s="3">
        <v>103</v>
      </c>
      <c r="BU85">
        <v>64</v>
      </c>
      <c r="BV85" s="3">
        <v>103</v>
      </c>
      <c r="BW85">
        <v>72</v>
      </c>
      <c r="BX85" s="3">
        <v>103</v>
      </c>
      <c r="BY85">
        <v>64</v>
      </c>
      <c r="BZ85" s="3">
        <v>103</v>
      </c>
      <c r="CA85">
        <v>64</v>
      </c>
      <c r="CB85" s="3">
        <v>103</v>
      </c>
      <c r="CD85" s="3">
        <v>103</v>
      </c>
      <c r="CF85" s="3">
        <v>103</v>
      </c>
      <c r="CG85">
        <v>55</v>
      </c>
      <c r="CH85" s="3">
        <v>103</v>
      </c>
      <c r="CJ85" s="3">
        <v>103</v>
      </c>
      <c r="CK85">
        <v>61</v>
      </c>
      <c r="CL85" s="3">
        <v>103</v>
      </c>
      <c r="CN85" s="3">
        <v>103</v>
      </c>
      <c r="CP85" s="3">
        <v>103</v>
      </c>
      <c r="CR85" s="3">
        <v>103</v>
      </c>
      <c r="CS85">
        <v>29</v>
      </c>
      <c r="CT85" s="3">
        <v>103</v>
      </c>
      <c r="CV85" s="3">
        <v>103</v>
      </c>
      <c r="CX85" s="3">
        <v>103</v>
      </c>
      <c r="CZ85" s="3">
        <v>103</v>
      </c>
      <c r="DB85" s="3">
        <v>103</v>
      </c>
      <c r="DD85" s="3">
        <v>103</v>
      </c>
    </row>
    <row r="86" spans="1:108" customHeight="1" ht="12.75">
      <c r="BL86" s="3">
        <v>104</v>
      </c>
      <c r="BN86" s="3">
        <v>104</v>
      </c>
      <c r="BP86" s="3">
        <v>104</v>
      </c>
      <c r="BR86" s="3">
        <v>104</v>
      </c>
      <c r="BT86" s="3">
        <v>104</v>
      </c>
      <c r="BU86">
        <v>65</v>
      </c>
      <c r="BV86" s="3">
        <v>104</v>
      </c>
      <c r="BX86" s="3">
        <v>104</v>
      </c>
      <c r="BY86">
        <v>65</v>
      </c>
      <c r="BZ86" s="3">
        <v>104</v>
      </c>
      <c r="CA86">
        <v>65</v>
      </c>
      <c r="CB86" s="3">
        <v>104</v>
      </c>
      <c r="CD86" s="3">
        <v>104</v>
      </c>
      <c r="CE86">
        <v>65</v>
      </c>
      <c r="CF86" s="3">
        <v>104</v>
      </c>
      <c r="CG86">
        <v>56</v>
      </c>
      <c r="CH86" s="3">
        <v>104</v>
      </c>
      <c r="CJ86" s="3">
        <v>104</v>
      </c>
      <c r="CK86">
        <v>62</v>
      </c>
      <c r="CL86" s="3">
        <v>104</v>
      </c>
      <c r="CM86">
        <v>35</v>
      </c>
      <c r="CN86" s="3">
        <v>104</v>
      </c>
      <c r="CO86">
        <v>31</v>
      </c>
      <c r="CP86" s="3">
        <v>104</v>
      </c>
      <c r="CR86" s="3">
        <v>104</v>
      </c>
      <c r="CT86" s="3">
        <v>104</v>
      </c>
      <c r="CV86" s="3">
        <v>104</v>
      </c>
      <c r="CX86" s="3">
        <v>104</v>
      </c>
      <c r="CZ86" s="3">
        <v>104</v>
      </c>
      <c r="DB86" s="3">
        <v>104</v>
      </c>
      <c r="DD86" s="3">
        <v>104</v>
      </c>
    </row>
    <row r="87" spans="1:108" customHeight="1" ht="12.75">
      <c r="BL87" s="3">
        <v>105</v>
      </c>
      <c r="BM87">
        <v>24</v>
      </c>
      <c r="BN87" s="3">
        <v>105</v>
      </c>
      <c r="BP87" s="3">
        <v>105</v>
      </c>
      <c r="BR87" s="3">
        <v>105</v>
      </c>
      <c r="BT87" s="3">
        <v>105</v>
      </c>
      <c r="BU87">
        <v>66</v>
      </c>
      <c r="BV87" s="3">
        <v>105</v>
      </c>
      <c r="BX87" s="3">
        <v>105</v>
      </c>
      <c r="BZ87" s="3">
        <v>105</v>
      </c>
      <c r="CA87">
        <v>66</v>
      </c>
      <c r="CB87" s="3">
        <v>105</v>
      </c>
      <c r="CD87" s="3">
        <v>105</v>
      </c>
      <c r="CE87">
        <v>66</v>
      </c>
      <c r="CF87" s="3">
        <v>105</v>
      </c>
      <c r="CG87">
        <v>57</v>
      </c>
      <c r="CH87" s="3">
        <v>105</v>
      </c>
      <c r="CJ87" s="3">
        <v>105</v>
      </c>
      <c r="CK87">
        <v>63</v>
      </c>
      <c r="CL87" s="3">
        <v>105</v>
      </c>
      <c r="CN87" s="3">
        <v>105</v>
      </c>
      <c r="CP87" s="3">
        <v>105</v>
      </c>
      <c r="CR87" s="3">
        <v>105</v>
      </c>
      <c r="CS87">
        <v>30</v>
      </c>
      <c r="CT87" s="3">
        <v>105</v>
      </c>
      <c r="CV87" s="3">
        <v>105</v>
      </c>
      <c r="CX87" s="3">
        <v>105</v>
      </c>
      <c r="CZ87" s="3">
        <v>105</v>
      </c>
      <c r="DB87" s="3">
        <v>105</v>
      </c>
      <c r="DD87" s="3">
        <v>105</v>
      </c>
    </row>
    <row r="88" spans="1:108" customHeight="1" ht="12.75">
      <c r="BL88" s="3">
        <v>106</v>
      </c>
      <c r="BN88" s="3">
        <v>106</v>
      </c>
      <c r="BP88" s="3">
        <v>106</v>
      </c>
      <c r="BR88" s="3">
        <v>106</v>
      </c>
      <c r="BT88" s="3">
        <v>106</v>
      </c>
      <c r="BU88">
        <v>67</v>
      </c>
      <c r="BV88" s="3">
        <v>106</v>
      </c>
      <c r="BX88" s="3">
        <v>106</v>
      </c>
      <c r="BY88">
        <v>66</v>
      </c>
      <c r="BZ88" s="3">
        <v>106</v>
      </c>
      <c r="CA88">
        <v>67</v>
      </c>
      <c r="CB88" s="3">
        <v>106</v>
      </c>
      <c r="CD88" s="3">
        <v>106</v>
      </c>
      <c r="CE88">
        <v>67</v>
      </c>
      <c r="CF88" s="3">
        <v>106</v>
      </c>
      <c r="CG88">
        <v>58</v>
      </c>
      <c r="CH88" s="3">
        <v>106</v>
      </c>
      <c r="CJ88" s="3">
        <v>106</v>
      </c>
      <c r="CK88">
        <v>64</v>
      </c>
      <c r="CL88" s="3">
        <v>106</v>
      </c>
      <c r="CN88" s="3">
        <v>106</v>
      </c>
      <c r="CO88">
        <v>32</v>
      </c>
      <c r="CP88" s="3">
        <v>106</v>
      </c>
      <c r="CR88" s="3">
        <v>106</v>
      </c>
      <c r="CT88" s="3">
        <v>106</v>
      </c>
      <c r="CV88" s="3">
        <v>106</v>
      </c>
      <c r="CX88" s="3">
        <v>106</v>
      </c>
      <c r="CZ88" s="3">
        <v>106</v>
      </c>
      <c r="DB88" s="3">
        <v>106</v>
      </c>
      <c r="DD88" s="3">
        <v>106</v>
      </c>
    </row>
    <row r="89" spans="1:108" customHeight="1" ht="12.75">
      <c r="BL89" s="3">
        <v>107</v>
      </c>
      <c r="BN89" s="3">
        <v>107</v>
      </c>
      <c r="BP89" s="3">
        <v>107</v>
      </c>
      <c r="BQ89">
        <v>17</v>
      </c>
      <c r="BR89" s="3">
        <v>107</v>
      </c>
      <c r="BT89" s="3">
        <v>107</v>
      </c>
      <c r="BU89">
        <v>68</v>
      </c>
      <c r="BV89" s="3">
        <v>107</v>
      </c>
      <c r="BX89" s="3">
        <v>107</v>
      </c>
      <c r="BY89">
        <v>67</v>
      </c>
      <c r="BZ89" s="3">
        <v>107</v>
      </c>
      <c r="CA89">
        <v>68</v>
      </c>
      <c r="CB89" s="3">
        <v>107</v>
      </c>
      <c r="CD89" s="3">
        <v>107</v>
      </c>
      <c r="CE89">
        <v>68</v>
      </c>
      <c r="CF89" s="3">
        <v>107</v>
      </c>
      <c r="CH89" s="3">
        <v>107</v>
      </c>
      <c r="CJ89" s="3">
        <v>107</v>
      </c>
      <c r="CK89">
        <v>65</v>
      </c>
      <c r="CL89" s="3">
        <v>107</v>
      </c>
      <c r="CN89" s="3">
        <v>107</v>
      </c>
      <c r="CP89" s="3">
        <v>107</v>
      </c>
      <c r="CR89" s="3">
        <v>107</v>
      </c>
      <c r="CT89" s="3">
        <v>107</v>
      </c>
      <c r="CV89" s="3">
        <v>107</v>
      </c>
      <c r="CX89" s="3">
        <v>107</v>
      </c>
      <c r="CZ89" s="3">
        <v>107</v>
      </c>
      <c r="DB89" s="3">
        <v>107</v>
      </c>
      <c r="DD89" s="3">
        <v>107</v>
      </c>
    </row>
    <row r="90" spans="1:108" customHeight="1" ht="12.75">
      <c r="BL90" s="3">
        <v>108</v>
      </c>
      <c r="BN90" s="3">
        <v>108</v>
      </c>
      <c r="BP90" s="3">
        <v>108</v>
      </c>
      <c r="BR90" s="3">
        <v>108</v>
      </c>
      <c r="BT90" s="3">
        <v>108</v>
      </c>
      <c r="BU90">
        <v>69</v>
      </c>
      <c r="BV90" s="3">
        <v>108</v>
      </c>
      <c r="BX90" s="3">
        <v>108</v>
      </c>
      <c r="BY90">
        <v>68</v>
      </c>
      <c r="BZ90" s="3">
        <v>108</v>
      </c>
      <c r="CA90">
        <v>69</v>
      </c>
      <c r="CB90" s="3">
        <v>108</v>
      </c>
      <c r="CD90" s="3">
        <v>108</v>
      </c>
      <c r="CE90">
        <v>69</v>
      </c>
      <c r="CF90" s="3">
        <v>108</v>
      </c>
      <c r="CG90">
        <v>59</v>
      </c>
      <c r="CH90" s="3">
        <v>108</v>
      </c>
      <c r="CJ90" s="3">
        <v>108</v>
      </c>
      <c r="CK90">
        <v>66</v>
      </c>
      <c r="CL90" s="3">
        <v>108</v>
      </c>
      <c r="CN90" s="3">
        <v>108</v>
      </c>
      <c r="CO90">
        <v>33</v>
      </c>
      <c r="CP90" s="3">
        <v>108</v>
      </c>
      <c r="CR90" s="3">
        <v>108</v>
      </c>
      <c r="CT90" s="3">
        <v>108</v>
      </c>
      <c r="CV90" s="3">
        <v>108</v>
      </c>
      <c r="CX90" s="3">
        <v>108</v>
      </c>
      <c r="CZ90" s="3">
        <v>108</v>
      </c>
      <c r="DB90" s="3">
        <v>108</v>
      </c>
      <c r="DD90" s="3">
        <v>108</v>
      </c>
    </row>
    <row r="91" spans="1:108" customHeight="1" ht="12.75">
      <c r="BL91" s="3">
        <v>109</v>
      </c>
      <c r="BN91" s="3">
        <v>109</v>
      </c>
      <c r="BP91" s="3">
        <v>109</v>
      </c>
      <c r="BR91" s="3">
        <v>109</v>
      </c>
      <c r="BT91" s="3">
        <v>109</v>
      </c>
      <c r="BU91">
        <v>70</v>
      </c>
      <c r="BV91" s="3">
        <v>109</v>
      </c>
      <c r="BX91" s="3">
        <v>109</v>
      </c>
      <c r="BY91">
        <v>69</v>
      </c>
      <c r="BZ91" s="3">
        <v>109</v>
      </c>
      <c r="CA91">
        <v>70</v>
      </c>
      <c r="CB91" s="3">
        <v>109</v>
      </c>
      <c r="CD91" s="3">
        <v>109</v>
      </c>
      <c r="CE91">
        <v>70</v>
      </c>
      <c r="CF91" s="3">
        <v>109</v>
      </c>
      <c r="CG91">
        <v>60</v>
      </c>
      <c r="CH91" s="3">
        <v>109</v>
      </c>
      <c r="CJ91" s="3">
        <v>109</v>
      </c>
      <c r="CK91">
        <v>67</v>
      </c>
      <c r="CL91" s="3">
        <v>109</v>
      </c>
      <c r="CN91" s="3">
        <v>109</v>
      </c>
      <c r="CP91" s="3">
        <v>109</v>
      </c>
      <c r="CR91" s="3">
        <v>109</v>
      </c>
      <c r="CT91" s="3">
        <v>109</v>
      </c>
      <c r="CV91" s="3">
        <v>109</v>
      </c>
      <c r="CX91" s="3">
        <v>109</v>
      </c>
      <c r="CZ91" s="3">
        <v>109</v>
      </c>
      <c r="DB91" s="3">
        <v>109</v>
      </c>
      <c r="DD91" s="3">
        <v>109</v>
      </c>
    </row>
    <row r="92" spans="1:108" customHeight="1" ht="12.75">
      <c r="BL92" s="3">
        <v>110</v>
      </c>
      <c r="BN92" s="3">
        <v>110</v>
      </c>
      <c r="BP92" s="3">
        <v>110</v>
      </c>
      <c r="BQ92">
        <v>18</v>
      </c>
      <c r="BR92" s="3">
        <v>110</v>
      </c>
      <c r="BT92" s="3">
        <v>110</v>
      </c>
      <c r="BU92">
        <v>71</v>
      </c>
      <c r="BV92" s="3">
        <v>110</v>
      </c>
      <c r="BX92" s="3">
        <v>110</v>
      </c>
      <c r="BY92">
        <v>70</v>
      </c>
      <c r="BZ92" s="3">
        <v>110</v>
      </c>
      <c r="CA92">
        <v>71</v>
      </c>
      <c r="CB92" s="3">
        <v>110</v>
      </c>
      <c r="CD92" s="3">
        <v>110</v>
      </c>
      <c r="CE92">
        <v>71</v>
      </c>
      <c r="CF92" s="3">
        <v>110</v>
      </c>
      <c r="CG92">
        <v>61</v>
      </c>
      <c r="CH92" s="3">
        <v>110</v>
      </c>
      <c r="CJ92" s="3">
        <v>110</v>
      </c>
      <c r="CK92">
        <v>68</v>
      </c>
      <c r="CL92" s="3">
        <v>110</v>
      </c>
      <c r="CN92" s="3">
        <v>110</v>
      </c>
      <c r="CO92">
        <v>34</v>
      </c>
      <c r="CP92" s="3">
        <v>110</v>
      </c>
      <c r="CR92" s="3">
        <v>110</v>
      </c>
      <c r="CT92" s="3">
        <v>110</v>
      </c>
      <c r="CV92" s="3">
        <v>110</v>
      </c>
      <c r="CX92" s="3">
        <v>110</v>
      </c>
      <c r="CZ92" s="3">
        <v>110</v>
      </c>
      <c r="DB92" s="3">
        <v>110</v>
      </c>
      <c r="DD92" s="3">
        <v>110</v>
      </c>
    </row>
  </sheetData>
  <sheetProtection sheet="true" objects="true" scenarios="tru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5" right="0.75" top="1" bottom="1" header="0" footer="0"/>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6"/>
  <sheetViews>
    <sheetView tabSelected="0" workbookViewId="0" showGridLines="true" showRowColHeaders="1">
      <selection activeCell="A1" sqref="A1:B1"/>
    </sheetView>
  </sheetViews>
  <sheetFormatPr customHeight="true" defaultRowHeight="12.75" defaultColWidth="11.42578125" outlineLevelRow="0" outlineLevelCol="0"/>
  <cols>
    <col min="1" max="1" width="11.5703125" customWidth="true" style="34"/>
    <col min="2" max="2" width="10" customWidth="true" style="34"/>
    <col min="3" max="3" width="19.5703125" customWidth="true" style="34"/>
    <col min="4" max="4" width="17" customWidth="true" style="34"/>
    <col min="5" max="5" width="17.7109375" customWidth="true" style="34"/>
    <col min="6" max="6" width="14.28515625" customWidth="true" style="34"/>
    <col min="7" max="7" width="13.28515625" customWidth="true" style="35"/>
  </cols>
  <sheetData>
    <row r="1" spans="1:7" customHeight="1" ht="13.5">
      <c r="A1" s="65" t="s">
        <v>354</v>
      </c>
      <c r="B1" s="66"/>
      <c r="C1" s="32"/>
      <c r="D1" s="32"/>
      <c r="E1" s="32"/>
      <c r="F1" s="32"/>
      <c r="G1" s="33"/>
    </row>
    <row r="2" spans="1:7" customHeight="1" ht="36">
      <c r="A2" s="63" t="s">
        <v>504</v>
      </c>
      <c r="B2" s="64"/>
      <c r="C2" s="34" t="s">
        <v>505</v>
      </c>
      <c r="D2" s="34" t="s">
        <v>506</v>
      </c>
      <c r="E2" s="34" t="s">
        <v>507</v>
      </c>
    </row>
    <row r="3" spans="1:7" customHeight="1" ht="48">
      <c r="A3" s="59" t="s">
        <v>508</v>
      </c>
      <c r="B3" s="60"/>
      <c r="C3" s="34" t="s">
        <v>509</v>
      </c>
      <c r="D3" s="34" t="s">
        <v>510</v>
      </c>
      <c r="E3" s="34" t="s">
        <v>511</v>
      </c>
      <c r="F3" s="34" t="s">
        <v>512</v>
      </c>
    </row>
    <row r="4" spans="1:7" customHeight="1" ht="45.75">
      <c r="A4" s="59" t="s">
        <v>513</v>
      </c>
      <c r="B4" s="60"/>
      <c r="C4" s="34" t="s">
        <v>514</v>
      </c>
      <c r="D4" s="34" t="s">
        <v>515</v>
      </c>
      <c r="E4" s="34" t="s">
        <v>516</v>
      </c>
      <c r="F4" s="34" t="s">
        <v>517</v>
      </c>
    </row>
    <row r="5" spans="1:7" customHeight="1" ht="72">
      <c r="A5" s="61" t="s">
        <v>518</v>
      </c>
      <c r="B5" s="62"/>
      <c r="C5" s="34" t="s">
        <v>519</v>
      </c>
      <c r="D5" s="34" t="s">
        <v>520</v>
      </c>
      <c r="E5" s="34" t="s">
        <v>521</v>
      </c>
    </row>
    <row r="6" spans="1:7" customHeight="1" ht="13.5">
      <c r="A6" s="65" t="s">
        <v>359</v>
      </c>
      <c r="B6" s="66"/>
      <c r="C6" s="32"/>
      <c r="D6" s="32"/>
      <c r="E6" s="32"/>
      <c r="F6" s="32"/>
      <c r="G6" s="33"/>
    </row>
    <row r="7" spans="1:7" customHeight="1" ht="88.5">
      <c r="A7" s="63" t="s">
        <v>522</v>
      </c>
      <c r="B7" s="64"/>
      <c r="C7" s="34" t="s">
        <v>523</v>
      </c>
      <c r="D7" s="34" t="s">
        <v>524</v>
      </c>
      <c r="E7" s="34" t="s">
        <v>525</v>
      </c>
      <c r="F7" s="34" t="s">
        <v>526</v>
      </c>
    </row>
    <row r="8" spans="1:7" customHeight="1" ht="106.5">
      <c r="A8" s="59" t="s">
        <v>527</v>
      </c>
      <c r="B8" s="60"/>
      <c r="C8" s="34" t="s">
        <v>528</v>
      </c>
      <c r="D8" s="34" t="s">
        <v>529</v>
      </c>
      <c r="E8" s="34" t="s">
        <v>530</v>
      </c>
      <c r="F8" s="34" t="s">
        <v>531</v>
      </c>
    </row>
    <row r="9" spans="1:7" customHeight="1" ht="99.75">
      <c r="A9" s="59" t="s">
        <v>532</v>
      </c>
      <c r="B9" s="60"/>
      <c r="C9" s="34" t="s">
        <v>533</v>
      </c>
      <c r="D9" s="34" t="s">
        <v>534</v>
      </c>
      <c r="E9" s="34" t="s">
        <v>535</v>
      </c>
      <c r="F9" s="34" t="s">
        <v>536</v>
      </c>
    </row>
    <row r="10" spans="1:7" customHeight="1" ht="91.5">
      <c r="A10" s="59" t="s">
        <v>537</v>
      </c>
      <c r="B10" s="60"/>
      <c r="C10" s="34" t="s">
        <v>538</v>
      </c>
      <c r="D10" s="34" t="s">
        <v>539</v>
      </c>
      <c r="E10" s="34" t="s">
        <v>540</v>
      </c>
      <c r="F10" s="34" t="s">
        <v>541</v>
      </c>
    </row>
    <row r="11" spans="1:7" customHeight="1" ht="197.25">
      <c r="A11" s="59" t="s">
        <v>542</v>
      </c>
      <c r="B11" s="60"/>
      <c r="C11" s="34" t="s">
        <v>543</v>
      </c>
      <c r="D11" s="34" t="s">
        <v>544</v>
      </c>
      <c r="E11" s="34" t="s">
        <v>545</v>
      </c>
      <c r="F11" s="34" t="s">
        <v>546</v>
      </c>
    </row>
    <row r="12" spans="1:7" customHeight="1" ht="62.25">
      <c r="A12" s="59" t="s">
        <v>547</v>
      </c>
      <c r="B12" s="60"/>
      <c r="C12" s="34" t="s">
        <v>548</v>
      </c>
      <c r="D12" s="34" t="s">
        <v>549</v>
      </c>
      <c r="E12" s="34" t="s">
        <v>550</v>
      </c>
      <c r="F12" s="34" t="s">
        <v>551</v>
      </c>
    </row>
    <row r="13" spans="1:7" customHeight="1" ht="60.75">
      <c r="A13" s="59" t="s">
        <v>552</v>
      </c>
      <c r="B13" s="60"/>
      <c r="C13" s="34" t="s">
        <v>553</v>
      </c>
      <c r="D13" s="34" t="s">
        <v>554</v>
      </c>
      <c r="E13" s="34" t="s">
        <v>555</v>
      </c>
      <c r="F13" s="34" t="s">
        <v>556</v>
      </c>
    </row>
    <row r="14" spans="1:7" customHeight="1" ht="57">
      <c r="A14" s="59" t="s">
        <v>557</v>
      </c>
      <c r="B14" s="60"/>
      <c r="C14" s="34" t="s">
        <v>558</v>
      </c>
      <c r="D14" s="34" t="s">
        <v>559</v>
      </c>
      <c r="E14" s="34" t="s">
        <v>560</v>
      </c>
      <c r="F14" s="34" t="s">
        <v>561</v>
      </c>
    </row>
    <row r="15" spans="1:7" customHeight="1" ht="168.75">
      <c r="A15" s="59" t="s">
        <v>562</v>
      </c>
      <c r="B15" s="60"/>
      <c r="C15" s="34" t="s">
        <v>563</v>
      </c>
      <c r="D15" s="34" t="s">
        <v>564</v>
      </c>
      <c r="E15" s="34" t="s">
        <v>565</v>
      </c>
      <c r="F15" s="34" t="s">
        <v>566</v>
      </c>
    </row>
    <row r="16" spans="1:7" customHeight="1" ht="139.5">
      <c r="A16" s="59" t="s">
        <v>369</v>
      </c>
      <c r="B16" s="60"/>
      <c r="C16" s="34" t="s">
        <v>567</v>
      </c>
      <c r="D16" s="34" t="s">
        <v>568</v>
      </c>
      <c r="E16" s="34" t="s">
        <v>569</v>
      </c>
      <c r="F16" s="34" t="s">
        <v>570</v>
      </c>
      <c r="G16" s="35" t="s">
        <v>571</v>
      </c>
    </row>
    <row r="17" spans="1:7" customHeight="1" ht="126">
      <c r="A17" s="59" t="s">
        <v>370</v>
      </c>
      <c r="B17" s="60"/>
      <c r="C17" s="34" t="s">
        <v>572</v>
      </c>
      <c r="D17" s="34" t="s">
        <v>573</v>
      </c>
      <c r="E17" s="34" t="s">
        <v>574</v>
      </c>
      <c r="F17" s="34" t="s">
        <v>575</v>
      </c>
      <c r="G17" s="35" t="s">
        <v>576</v>
      </c>
    </row>
    <row r="18" spans="1:7" customHeight="1" ht="168.75">
      <c r="A18" s="59" t="s">
        <v>577</v>
      </c>
      <c r="B18" s="60"/>
      <c r="C18" s="34" t="s">
        <v>578</v>
      </c>
      <c r="D18" s="34" t="s">
        <v>579</v>
      </c>
      <c r="E18" s="34" t="s">
        <v>580</v>
      </c>
      <c r="F18" s="34" t="s">
        <v>581</v>
      </c>
    </row>
    <row r="19" spans="1:7" customHeight="1" ht="171.75">
      <c r="A19" s="59" t="s">
        <v>372</v>
      </c>
      <c r="B19" s="60"/>
      <c r="C19" s="34" t="s">
        <v>582</v>
      </c>
      <c r="D19" s="34" t="s">
        <v>583</v>
      </c>
      <c r="E19" s="34" t="s">
        <v>584</v>
      </c>
      <c r="F19" s="34" t="s">
        <v>585</v>
      </c>
      <c r="G19" s="35" t="s">
        <v>586</v>
      </c>
    </row>
    <row r="20" spans="1:7" customHeight="1" ht="162">
      <c r="A20" s="59" t="s">
        <v>587</v>
      </c>
      <c r="B20" s="60"/>
      <c r="C20" s="34" t="s">
        <v>588</v>
      </c>
      <c r="D20" s="34" t="s">
        <v>589</v>
      </c>
      <c r="E20" s="34" t="s">
        <v>590</v>
      </c>
      <c r="F20" s="34" t="s">
        <v>591</v>
      </c>
    </row>
    <row r="21" spans="1:7" customHeight="1" ht="144.75">
      <c r="A21" s="59" t="s">
        <v>592</v>
      </c>
      <c r="B21" s="60"/>
      <c r="C21" s="34" t="s">
        <v>593</v>
      </c>
      <c r="D21" s="34" t="s">
        <v>594</v>
      </c>
      <c r="E21" s="34" t="s">
        <v>595</v>
      </c>
      <c r="F21" s="34" t="s">
        <v>596</v>
      </c>
    </row>
    <row r="22" spans="1:7" customHeight="1" ht="126.75">
      <c r="A22" s="59" t="s">
        <v>597</v>
      </c>
      <c r="B22" s="60"/>
      <c r="C22" s="34" t="s">
        <v>598</v>
      </c>
      <c r="D22" s="34" t="s">
        <v>599</v>
      </c>
      <c r="E22" s="34" t="s">
        <v>600</v>
      </c>
      <c r="F22" s="34" t="s">
        <v>601</v>
      </c>
    </row>
    <row r="23" spans="1:7" customHeight="1" ht="112.5">
      <c r="A23" s="59" t="s">
        <v>602</v>
      </c>
      <c r="B23" s="60"/>
      <c r="C23" s="34" t="s">
        <v>603</v>
      </c>
      <c r="D23" s="34" t="s">
        <v>604</v>
      </c>
      <c r="E23" s="34" t="s">
        <v>605</v>
      </c>
      <c r="F23" s="34" t="s">
        <v>606</v>
      </c>
    </row>
    <row r="24" spans="1:7" customHeight="1" ht="129.75">
      <c r="A24" s="61" t="s">
        <v>607</v>
      </c>
      <c r="B24" s="62"/>
      <c r="C24" s="34" t="s">
        <v>608</v>
      </c>
      <c r="D24" s="34" t="s">
        <v>609</v>
      </c>
      <c r="E24" s="34" t="s">
        <v>610</v>
      </c>
      <c r="F24" s="34" t="s">
        <v>611</v>
      </c>
    </row>
    <row r="25" spans="1:7" customHeight="1" ht="13.5">
      <c r="A25" s="34" t="s">
        <v>378</v>
      </c>
    </row>
    <row r="26" spans="1:7" customHeight="1" ht="56.25">
      <c r="A26" s="36" t="s">
        <v>360</v>
      </c>
      <c r="B26" s="37" t="s">
        <v>379</v>
      </c>
      <c r="C26" s="34" t="s">
        <v>612</v>
      </c>
    </row>
    <row r="27" spans="1:7" customHeight="1" ht="135">
      <c r="A27" s="38"/>
      <c r="B27" s="39" t="s">
        <v>380</v>
      </c>
      <c r="C27" s="34" t="s">
        <v>613</v>
      </c>
    </row>
    <row r="28" spans="1:7" customHeight="1" ht="113.25">
      <c r="A28" s="40"/>
      <c r="B28" s="41" t="s">
        <v>381</v>
      </c>
      <c r="C28" s="34" t="s">
        <v>614</v>
      </c>
    </row>
    <row r="29" spans="1:7" customHeight="1" ht="67.5">
      <c r="A29" s="36" t="s">
        <v>361</v>
      </c>
      <c r="B29" s="37" t="s">
        <v>382</v>
      </c>
      <c r="C29" s="34" t="s">
        <v>615</v>
      </c>
    </row>
    <row r="30" spans="1:7" customHeight="1" ht="45">
      <c r="A30" s="38"/>
      <c r="B30" s="39" t="s">
        <v>383</v>
      </c>
      <c r="C30" s="34" t="s">
        <v>616</v>
      </c>
    </row>
    <row r="31" spans="1:7" customHeight="1" ht="90.75">
      <c r="A31" s="40"/>
      <c r="B31" s="41" t="s">
        <v>617</v>
      </c>
      <c r="C31" s="34" t="s">
        <v>618</v>
      </c>
    </row>
    <row r="32" spans="1:7" customHeight="1" ht="202.5">
      <c r="A32" s="36" t="s">
        <v>362</v>
      </c>
      <c r="B32" s="37" t="s">
        <v>385</v>
      </c>
      <c r="C32" s="34" t="s">
        <v>619</v>
      </c>
    </row>
    <row r="33" spans="1:7" customHeight="1" ht="78.75">
      <c r="A33" s="38"/>
      <c r="B33" s="39" t="s">
        <v>386</v>
      </c>
      <c r="C33" s="34" t="s">
        <v>620</v>
      </c>
    </row>
    <row r="34" spans="1:7" customHeight="1" ht="90.75">
      <c r="A34" s="40"/>
      <c r="B34" s="41" t="s">
        <v>387</v>
      </c>
      <c r="C34" s="34" t="s">
        <v>621</v>
      </c>
    </row>
    <row r="35" spans="1:7" customHeight="1" ht="56.25">
      <c r="A35" s="36" t="s">
        <v>363</v>
      </c>
      <c r="B35" s="37" t="s">
        <v>382</v>
      </c>
      <c r="C35" s="34" t="s">
        <v>622</v>
      </c>
    </row>
    <row r="36" spans="1:7" customHeight="1" ht="56.25">
      <c r="A36" s="38"/>
      <c r="B36" s="39" t="s">
        <v>383</v>
      </c>
      <c r="C36" s="34" t="s">
        <v>623</v>
      </c>
    </row>
    <row r="37" spans="1:7" customHeight="1" ht="102">
      <c r="A37" s="40"/>
      <c r="B37" s="41" t="s">
        <v>388</v>
      </c>
      <c r="C37" s="34" t="s">
        <v>624</v>
      </c>
    </row>
    <row r="38" spans="1:7" customHeight="1" ht="112.5">
      <c r="A38" s="36" t="s">
        <v>364</v>
      </c>
      <c r="B38" s="37" t="s">
        <v>389</v>
      </c>
      <c r="C38" s="34" t="s">
        <v>625</v>
      </c>
    </row>
    <row r="39" spans="1:7" customHeight="1" ht="146.25">
      <c r="A39" s="38"/>
      <c r="B39" s="39" t="s">
        <v>390</v>
      </c>
      <c r="C39" s="34" t="s">
        <v>626</v>
      </c>
    </row>
    <row r="40" spans="1:7" customHeight="1" ht="135.75">
      <c r="A40" s="40"/>
      <c r="B40" s="41" t="s">
        <v>391</v>
      </c>
      <c r="C40" s="34" t="s">
        <v>627</v>
      </c>
    </row>
    <row r="41" spans="1:7" customHeight="1" ht="22.5">
      <c r="A41" s="36" t="s">
        <v>365</v>
      </c>
      <c r="B41" s="37" t="s">
        <v>392</v>
      </c>
    </row>
    <row r="42" spans="1:7" customHeight="1" ht="12.75">
      <c r="A42" s="38"/>
      <c r="B42" s="39" t="s">
        <v>393</v>
      </c>
    </row>
    <row r="43" spans="1:7" customHeight="1" ht="23.25">
      <c r="A43" s="40"/>
      <c r="B43" s="41" t="s">
        <v>394</v>
      </c>
    </row>
    <row r="44" spans="1:7" customHeight="1" ht="22.5">
      <c r="A44" s="36" t="s">
        <v>366</v>
      </c>
      <c r="B44" s="37" t="s">
        <v>395</v>
      </c>
    </row>
    <row r="45" spans="1:7" customHeight="1" ht="22.5">
      <c r="A45" s="38"/>
      <c r="B45" s="39" t="s">
        <v>396</v>
      </c>
    </row>
    <row r="46" spans="1:7" customHeight="1" ht="34.5">
      <c r="A46" s="40"/>
      <c r="B46" s="41" t="s">
        <v>397</v>
      </c>
    </row>
    <row r="47" spans="1:7" customHeight="1" ht="33.75">
      <c r="A47" s="36" t="s">
        <v>367</v>
      </c>
      <c r="B47" s="37" t="s">
        <v>398</v>
      </c>
    </row>
    <row r="48" spans="1:7" customHeight="1" ht="22.5">
      <c r="A48" s="38"/>
      <c r="B48" s="42" t="s">
        <v>399</v>
      </c>
    </row>
    <row r="49" spans="1:7" customHeight="1" ht="22.5">
      <c r="A49" s="38"/>
      <c r="B49" s="39" t="s">
        <v>400</v>
      </c>
    </row>
    <row r="50" spans="1:7" customHeight="1" ht="23.25">
      <c r="A50" s="40"/>
      <c r="B50" s="41" t="s">
        <v>401</v>
      </c>
    </row>
    <row r="51" spans="1:7" customHeight="1" ht="33.75">
      <c r="A51" s="36" t="s">
        <v>402</v>
      </c>
      <c r="B51" s="37" t="s">
        <v>403</v>
      </c>
    </row>
    <row r="52" spans="1:7" customHeight="1" ht="22.5">
      <c r="A52" s="38"/>
      <c r="B52" s="39" t="s">
        <v>404</v>
      </c>
    </row>
    <row r="53" spans="1:7" customHeight="1" ht="34.5">
      <c r="A53" s="40"/>
      <c r="B53" s="41" t="s">
        <v>405</v>
      </c>
    </row>
    <row r="54" spans="1:7" customHeight="1" ht="22.5">
      <c r="A54" s="36" t="s">
        <v>371</v>
      </c>
      <c r="B54" s="37" t="s">
        <v>406</v>
      </c>
    </row>
    <row r="55" spans="1:7" customHeight="1" ht="22.5">
      <c r="A55" s="38"/>
      <c r="B55" s="39" t="s">
        <v>407</v>
      </c>
    </row>
    <row r="56" spans="1:7" customHeight="1" ht="23.25">
      <c r="A56" s="40"/>
      <c r="B56" s="41" t="s">
        <v>408</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s>
  <printOptions gridLines="false" gridLinesSet="true"/>
  <pageMargins left="0.75" right="0.75" top="1" bottom="1" header="0" footer="0"/>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Hoja de Captura</vt:lpstr>
      <vt:lpstr>Resultados</vt:lpstr>
      <vt:lpstr>Auxiliar</vt:lpstr>
      <vt:lpstr>Baremo</vt:lpstr>
      <vt:lpstr>Interpretacion</vt:lpstr>
    </vt:vector>
  </TitlesOfParts>
  <Company>Windows uE</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dc:creator>
  <cp:lastModifiedBy>Valentina</cp:lastModifiedBy>
  <dcterms:created xsi:type="dcterms:W3CDTF">2006-09-05T01:21:04+03:00</dcterms:created>
  <dcterms:modified xsi:type="dcterms:W3CDTF">2014-07-03T18:46:43+03:00</dcterms:modified>
  <dc:title>Untitled Spreadsheet</dc:title>
  <dc:description/>
  <dc:subject/>
  <cp:keywords/>
  <cp:category/>
</cp:coreProperties>
</file>