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https://d.docs.live.net/bdc2285a219fd35f/Documents/"/>
    </mc:Choice>
  </mc:AlternateContent>
  <xr:revisionPtr revIDLastSave="2" documentId="8_{6535D138-A817-4B5E-878C-625E235AE484}" xr6:coauthVersionLast="47" xr6:coauthVersionMax="47" xr10:uidLastSave="{2DE6246E-4838-4A43-9BCC-336981FC8097}"/>
  <bookViews>
    <workbookView xWindow="-110" yWindow="-110" windowWidth="19420" windowHeight="10300" firstSheet="2" activeTab="2" xr2:uid="{B87F34C4-582C-425C-9E94-682D6B6EFBA1}"/>
  </bookViews>
  <sheets>
    <sheet name="Sales by product" sheetId="15" state="hidden" r:id="rId1"/>
    <sheet name="CD textbox" sheetId="20" state="hidden" r:id="rId2"/>
    <sheet name="Dashboard" sheetId="17" r:id="rId3"/>
    <sheet name="Wireframe" sheetId="16" state="hidden" r:id="rId4"/>
    <sheet name="Region sales" sheetId="9" state="hidden" r:id="rId5"/>
    <sheet name="Sales by Channel" sheetId="10" state="hidden" r:id="rId6"/>
    <sheet name="Cluster Profile" sheetId="11" state="hidden" r:id="rId7"/>
    <sheet name="Wholesale_customer" sheetId="2" state="hidden" r:id="rId8"/>
  </sheets>
  <definedNames>
    <definedName name="_xlnm._FilterDatabase" localSheetId="7" hidden="1">Wholesale_customer!$A$1:$S$441</definedName>
    <definedName name="Slicer_Channel1">#N/A</definedName>
    <definedName name="Slicer_Region">#N/A</definedName>
    <definedName name="solver_adj" localSheetId="7" hidden="1">Wholesale_customer!$W$2:$AB$4</definedName>
    <definedName name="solver_cvg" localSheetId="7" hidden="1">0.0001</definedName>
    <definedName name="solver_drv" localSheetId="7" hidden="1">1</definedName>
    <definedName name="solver_eng" localSheetId="7" hidden="1">1</definedName>
    <definedName name="solver_est" localSheetId="7" hidden="1">1</definedName>
    <definedName name="solver_itr" localSheetId="7" hidden="1">2147483647</definedName>
    <definedName name="solver_lhs1" localSheetId="7" hidden="1">Wholesale_customer!$W$2:$AB$4</definedName>
    <definedName name="solver_lhs2" localSheetId="7" hidden="1">Wholesale_customer!$W$2:$AB$4</definedName>
    <definedName name="solver_mip" localSheetId="7" hidden="1">2147483647</definedName>
    <definedName name="solver_mni" localSheetId="7" hidden="1">30</definedName>
    <definedName name="solver_mrt" localSheetId="7" hidden="1">0.075</definedName>
    <definedName name="solver_msl" localSheetId="7" hidden="1">2</definedName>
    <definedName name="solver_neg" localSheetId="7" hidden="1">2</definedName>
    <definedName name="solver_nod" localSheetId="7" hidden="1">2147483647</definedName>
    <definedName name="solver_num" localSheetId="7" hidden="1">2</definedName>
    <definedName name="solver_nwt" localSheetId="7" hidden="1">1</definedName>
    <definedName name="solver_opt" localSheetId="7" hidden="1">Wholesale_customer!$W$11</definedName>
    <definedName name="solver_pre" localSheetId="7" hidden="1">0.000001</definedName>
    <definedName name="solver_rbv" localSheetId="7" hidden="1">1</definedName>
    <definedName name="solver_rel1" localSheetId="7" hidden="1">1</definedName>
    <definedName name="solver_rel2" localSheetId="7" hidden="1">3</definedName>
    <definedName name="solver_rhs1" localSheetId="7" hidden="1">16.5</definedName>
    <definedName name="solver_rhs2" localSheetId="7" hidden="1">-0.95</definedName>
    <definedName name="solver_rlx" localSheetId="7" hidden="1">2</definedName>
    <definedName name="solver_rsd" localSheetId="7" hidden="1">0</definedName>
    <definedName name="solver_scl" localSheetId="7" hidden="1">1</definedName>
    <definedName name="solver_sho" localSheetId="7" hidden="1">2</definedName>
    <definedName name="solver_ssz" localSheetId="7" hidden="1">100</definedName>
    <definedName name="solver_tim" localSheetId="7" hidden="1">2147483647</definedName>
    <definedName name="solver_tol" localSheetId="7" hidden="1">0.01</definedName>
    <definedName name="solver_typ" localSheetId="7" hidden="1">2</definedName>
    <definedName name="solver_val" localSheetId="7" hidden="1">0</definedName>
    <definedName name="solver_ver" localSheetId="7" hidden="1">3</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20" l="1"/>
  <c r="O2" i="2"/>
  <c r="I2" i="2"/>
  <c r="B27" i="15"/>
  <c r="A24" i="15"/>
  <c r="A23" i="15"/>
  <c r="A22" i="15"/>
  <c r="A21" i="15"/>
  <c r="A20" i="15"/>
  <c r="A19" i="15"/>
  <c r="J11" i="11"/>
  <c r="I11" i="11"/>
  <c r="H11" i="11"/>
  <c r="I14" i="11"/>
  <c r="J10" i="11"/>
  <c r="I10" i="11"/>
  <c r="H10" i="11"/>
  <c r="D10" i="11"/>
  <c r="C10" i="11"/>
  <c r="B10" i="1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D7" i="17"/>
  <c r="C13" i="17"/>
  <c r="B21" i="15"/>
  <c r="D23" i="15"/>
  <c r="B20" i="15"/>
  <c r="E7" i="17"/>
  <c r="E13" i="17"/>
  <c r="C11" i="17"/>
  <c r="B15" i="15"/>
  <c r="D19" i="15"/>
  <c r="C20" i="15"/>
  <c r="E12" i="17"/>
  <c r="C10" i="17"/>
  <c r="D20" i="15"/>
  <c r="D15" i="15"/>
  <c r="D21" i="15"/>
  <c r="E11" i="17"/>
  <c r="C9" i="17"/>
  <c r="C19" i="15"/>
  <c r="D13" i="17"/>
  <c r="B24" i="15"/>
  <c r="E10" i="17"/>
  <c r="C8" i="17"/>
  <c r="C23" i="15"/>
  <c r="B23" i="15"/>
  <c r="D12" i="17"/>
  <c r="E15" i="15"/>
  <c r="C21" i="15"/>
  <c r="C15" i="15"/>
  <c r="D11" i="17"/>
  <c r="D10" i="17"/>
  <c r="E9" i="17"/>
  <c r="C7" i="17"/>
  <c r="B22" i="15"/>
  <c r="D22" i="15"/>
  <c r="E8" i="17"/>
  <c r="B19" i="15"/>
  <c r="C24" i="15"/>
  <c r="D8" i="17"/>
  <c r="C12" i="17"/>
  <c r="D9" i="17"/>
  <c r="C22" i="15"/>
  <c r="D24" i="15"/>
  <c r="D14" i="17" l="1"/>
  <c r="C14" i="17"/>
  <c r="E14" i="17"/>
  <c r="C14" i="11"/>
  <c r="C11" i="11" s="1"/>
  <c r="Q439" i="2"/>
  <c r="Q391" i="2"/>
  <c r="Q311" i="2"/>
  <c r="Q295" i="2"/>
  <c r="Q247" i="2"/>
  <c r="Q270" i="2"/>
  <c r="Q254" i="2"/>
  <c r="P336" i="2"/>
  <c r="Q381" i="2"/>
  <c r="O351" i="2"/>
  <c r="Q378" i="2"/>
  <c r="O322" i="2"/>
  <c r="Q146" i="2"/>
  <c r="Q42" i="2"/>
  <c r="Q327" i="2"/>
  <c r="O287" i="2"/>
  <c r="Q330" i="2"/>
  <c r="Q277" i="2"/>
  <c r="Q413" i="2"/>
  <c r="Q208" i="2"/>
  <c r="Q365" i="2"/>
  <c r="Q375" i="2"/>
  <c r="Q40" i="2"/>
  <c r="O313" i="2"/>
  <c r="Q427" i="2"/>
  <c r="Q395" i="2"/>
  <c r="Q331" i="2"/>
  <c r="Q299" i="2"/>
  <c r="O299" i="2"/>
  <c r="Q251" i="2"/>
  <c r="Q203" i="2"/>
  <c r="Q43" i="2"/>
  <c r="Q402" i="2"/>
  <c r="Q354" i="2"/>
  <c r="Q306" i="2"/>
  <c r="Q258" i="2"/>
  <c r="Q218" i="2"/>
  <c r="Q170" i="2"/>
  <c r="Q122" i="2"/>
  <c r="Q74" i="2"/>
  <c r="Q26" i="2"/>
  <c r="Q409" i="2"/>
  <c r="Q405" i="2"/>
  <c r="Q389" i="2"/>
  <c r="Q373" i="2"/>
  <c r="Q357" i="2"/>
  <c r="Q341" i="2"/>
  <c r="Q325" i="2"/>
  <c r="Q309" i="2"/>
  <c r="Q301" i="2"/>
  <c r="Q285" i="2"/>
  <c r="P269" i="2"/>
  <c r="Q269" i="2"/>
  <c r="Q261" i="2"/>
  <c r="Q245" i="2"/>
  <c r="Q237" i="2"/>
  <c r="Q229" i="2"/>
  <c r="Q221" i="2"/>
  <c r="Q213" i="2"/>
  <c r="P213" i="2"/>
  <c r="Q205" i="2"/>
  <c r="Q197" i="2"/>
  <c r="Q189" i="2"/>
  <c r="Q181" i="2"/>
  <c r="Q173" i="2"/>
  <c r="Q165" i="2"/>
  <c r="P165" i="2"/>
  <c r="Q157" i="2"/>
  <c r="Q149" i="2"/>
  <c r="Q141" i="2"/>
  <c r="Q133" i="2"/>
  <c r="Q125" i="2"/>
  <c r="Q117" i="2"/>
  <c r="Q109" i="2"/>
  <c r="Q101" i="2"/>
  <c r="Q93" i="2"/>
  <c r="Q85" i="2"/>
  <c r="O85" i="2"/>
  <c r="Q77" i="2"/>
  <c r="Q69" i="2"/>
  <c r="Q61" i="2"/>
  <c r="Q53" i="2"/>
  <c r="Q45" i="2"/>
  <c r="Q37" i="2"/>
  <c r="Q29" i="2"/>
  <c r="Q21" i="2"/>
  <c r="Q13" i="2"/>
  <c r="Q5" i="2"/>
  <c r="O367" i="2"/>
  <c r="O234" i="2"/>
  <c r="P423" i="2"/>
  <c r="Q426" i="2"/>
  <c r="Q343" i="2"/>
  <c r="Q294" i="2"/>
  <c r="Q211" i="2"/>
  <c r="Q83" i="2"/>
  <c r="Q171" i="2"/>
  <c r="Q115" i="2"/>
  <c r="Q59" i="2"/>
  <c r="Q3" i="2"/>
  <c r="P410" i="2"/>
  <c r="Q266" i="2"/>
  <c r="Q226" i="2"/>
  <c r="Q178" i="2"/>
  <c r="P178" i="2"/>
  <c r="Q130" i="2"/>
  <c r="Q82" i="2"/>
  <c r="Q271" i="2"/>
  <c r="Q433" i="2"/>
  <c r="Q437" i="2"/>
  <c r="Q421" i="2"/>
  <c r="P381" i="2"/>
  <c r="P365" i="2"/>
  <c r="Q436" i="2"/>
  <c r="Q428" i="2"/>
  <c r="P428" i="2"/>
  <c r="O428" i="2"/>
  <c r="Q420" i="2"/>
  <c r="Q412" i="2"/>
  <c r="Q404" i="2"/>
  <c r="Q396" i="2"/>
  <c r="Q388" i="2"/>
  <c r="Q380" i="2"/>
  <c r="Q372" i="2"/>
  <c r="Q364" i="2"/>
  <c r="P364" i="2"/>
  <c r="O364" i="2"/>
  <c r="Q356" i="2"/>
  <c r="Q348" i="2"/>
  <c r="Q340" i="2"/>
  <c r="P340" i="2"/>
  <c r="Q332" i="2"/>
  <c r="Q324" i="2"/>
  <c r="Q316" i="2"/>
  <c r="Q308" i="2"/>
  <c r="P308" i="2"/>
  <c r="Q300" i="2"/>
  <c r="Q292" i="2"/>
  <c r="Q284" i="2"/>
  <c r="Q276" i="2"/>
  <c r="P276" i="2"/>
  <c r="Q268" i="2"/>
  <c r="Q260" i="2"/>
  <c r="Q252" i="2"/>
  <c r="Q244" i="2"/>
  <c r="P244" i="2"/>
  <c r="Q236" i="2"/>
  <c r="Q228" i="2"/>
  <c r="Q220" i="2"/>
  <c r="P220" i="2"/>
  <c r="Q212" i="2"/>
  <c r="Q204" i="2"/>
  <c r="Q196" i="2"/>
  <c r="Q188" i="2"/>
  <c r="P188" i="2"/>
  <c r="Q180" i="2"/>
  <c r="Q172" i="2"/>
  <c r="Q164" i="2"/>
  <c r="Q156" i="2"/>
  <c r="P156" i="2"/>
  <c r="Q148" i="2"/>
  <c r="Q140" i="2"/>
  <c r="Q132" i="2"/>
  <c r="Q124" i="2"/>
  <c r="P124" i="2"/>
  <c r="Q116" i="2"/>
  <c r="Q108" i="2"/>
  <c r="Q100" i="2"/>
  <c r="Q92" i="2"/>
  <c r="Q84" i="2"/>
  <c r="Q76" i="2"/>
  <c r="Q68" i="2"/>
  <c r="P68" i="2"/>
  <c r="Q60" i="2"/>
  <c r="Q52" i="2"/>
  <c r="Q44" i="2"/>
  <c r="O44" i="2"/>
  <c r="Q36" i="2"/>
  <c r="P36" i="2"/>
  <c r="Q28" i="2"/>
  <c r="Q20" i="2"/>
  <c r="Q12" i="2"/>
  <c r="Q4" i="2"/>
  <c r="O440" i="2"/>
  <c r="P93" i="2"/>
  <c r="P55" i="2"/>
  <c r="Q423" i="2"/>
  <c r="Q333" i="2"/>
  <c r="Q293" i="2"/>
  <c r="Q210" i="2"/>
  <c r="Q419" i="2"/>
  <c r="Q387" i="2"/>
  <c r="P387" i="2"/>
  <c r="Q355" i="2"/>
  <c r="Q323" i="2"/>
  <c r="Q283" i="2"/>
  <c r="P283" i="2"/>
  <c r="Q227" i="2"/>
  <c r="Q179" i="2"/>
  <c r="Q131" i="2"/>
  <c r="Q75" i="2"/>
  <c r="Q19" i="2"/>
  <c r="Q275" i="2"/>
  <c r="Q235" i="2"/>
  <c r="Q187" i="2"/>
  <c r="Q123" i="2"/>
  <c r="O123" i="2"/>
  <c r="P123" i="2"/>
  <c r="Q67" i="2"/>
  <c r="Q11" i="2"/>
  <c r="O280" i="2"/>
  <c r="Q298" i="2"/>
  <c r="P298" i="2"/>
  <c r="Q250" i="2"/>
  <c r="Q202" i="2"/>
  <c r="Q154" i="2"/>
  <c r="Q106" i="2"/>
  <c r="O106" i="2"/>
  <c r="Q58" i="2"/>
  <c r="Q10" i="2"/>
  <c r="Q393" i="2"/>
  <c r="Q361" i="2"/>
  <c r="Q337" i="2"/>
  <c r="P337" i="2"/>
  <c r="Q305" i="2"/>
  <c r="Q281" i="2"/>
  <c r="Q273" i="2"/>
  <c r="Q265" i="2"/>
  <c r="P265" i="2"/>
  <c r="Q257" i="2"/>
  <c r="Q249" i="2"/>
  <c r="Q241" i="2"/>
  <c r="Q233" i="2"/>
  <c r="P233" i="2"/>
  <c r="Q225" i="2"/>
  <c r="Q217" i="2"/>
  <c r="Q209" i="2"/>
  <c r="Q201" i="2"/>
  <c r="Q193" i="2"/>
  <c r="Q185" i="2"/>
  <c r="Q177" i="2"/>
  <c r="O177" i="2"/>
  <c r="Q169" i="2"/>
  <c r="Q161" i="2"/>
  <c r="Q153" i="2"/>
  <c r="Q145" i="2"/>
  <c r="P145" i="2"/>
  <c r="O145" i="2"/>
  <c r="Q137" i="2"/>
  <c r="O137" i="2"/>
  <c r="Q129" i="2"/>
  <c r="Q121" i="2"/>
  <c r="P121" i="2"/>
  <c r="Q113" i="2"/>
  <c r="O113" i="2"/>
  <c r="Q105" i="2"/>
  <c r="Q97" i="2"/>
  <c r="Q89" i="2"/>
  <c r="P89" i="2"/>
  <c r="Q81" i="2"/>
  <c r="O81" i="2"/>
  <c r="Q73" i="2"/>
  <c r="O73" i="2"/>
  <c r="Q65" i="2"/>
  <c r="P65" i="2"/>
  <c r="Q57" i="2"/>
  <c r="Q49" i="2"/>
  <c r="O49" i="2"/>
  <c r="Q41" i="2"/>
  <c r="Q33" i="2"/>
  <c r="Q25" i="2"/>
  <c r="Q17" i="2"/>
  <c r="O17" i="2"/>
  <c r="Q9" i="2"/>
  <c r="P9" i="2"/>
  <c r="O9" i="2"/>
  <c r="O437" i="2"/>
  <c r="O361" i="2"/>
  <c r="O277" i="2"/>
  <c r="O265" i="2"/>
  <c r="O79" i="2"/>
  <c r="P414" i="2"/>
  <c r="P391" i="2"/>
  <c r="P109" i="2"/>
  <c r="Q407" i="2"/>
  <c r="Q362" i="2"/>
  <c r="Q317" i="2"/>
  <c r="Q147" i="2"/>
  <c r="Q363" i="2"/>
  <c r="P363" i="2"/>
  <c r="Q347" i="2"/>
  <c r="Q307" i="2"/>
  <c r="O307" i="2"/>
  <c r="Q259" i="2"/>
  <c r="O211" i="2"/>
  <c r="O163" i="2"/>
  <c r="P163" i="2"/>
  <c r="Q107" i="2"/>
  <c r="Q51" i="2"/>
  <c r="Q418" i="2"/>
  <c r="Q370" i="2"/>
  <c r="P370" i="2"/>
  <c r="Q322" i="2"/>
  <c r="Q274" i="2"/>
  <c r="Q234" i="2"/>
  <c r="Q186" i="2"/>
  <c r="Q138" i="2"/>
  <c r="O138" i="2"/>
  <c r="Q90" i="2"/>
  <c r="O90" i="2"/>
  <c r="O42" i="2"/>
  <c r="Q410" i="2"/>
  <c r="Q425" i="2"/>
  <c r="Q385" i="2"/>
  <c r="Q353" i="2"/>
  <c r="Q329" i="2"/>
  <c r="P329" i="2"/>
  <c r="Q297" i="2"/>
  <c r="Q432" i="2"/>
  <c r="Q408" i="2"/>
  <c r="Q384" i="2"/>
  <c r="Q360" i="2"/>
  <c r="Q336" i="2"/>
  <c r="Q312" i="2"/>
  <c r="Q304" i="2"/>
  <c r="Q296" i="2"/>
  <c r="Q288" i="2"/>
  <c r="Q280" i="2"/>
  <c r="Q272" i="2"/>
  <c r="P272" i="2"/>
  <c r="Q264" i="2"/>
  <c r="Q256" i="2"/>
  <c r="Q248" i="2"/>
  <c r="Q240" i="2"/>
  <c r="P232" i="2"/>
  <c r="Q232" i="2"/>
  <c r="Q224" i="2"/>
  <c r="Q216" i="2"/>
  <c r="Q200" i="2"/>
  <c r="Q192" i="2"/>
  <c r="Q184" i="2"/>
  <c r="Q176" i="2"/>
  <c r="P168" i="2"/>
  <c r="Q168" i="2"/>
  <c r="Q160" i="2"/>
  <c r="Q152" i="2"/>
  <c r="Q144" i="2"/>
  <c r="P136" i="2"/>
  <c r="Q136" i="2"/>
  <c r="Q128" i="2"/>
  <c r="Q120" i="2"/>
  <c r="Q112" i="2"/>
  <c r="P104" i="2"/>
  <c r="Q96" i="2"/>
  <c r="Q88" i="2"/>
  <c r="Q80" i="2"/>
  <c r="Q72" i="2"/>
  <c r="P64" i="2"/>
  <c r="Q64" i="2"/>
  <c r="Q56" i="2"/>
  <c r="Q48" i="2"/>
  <c r="P32" i="2"/>
  <c r="Q32" i="2"/>
  <c r="Q24" i="2"/>
  <c r="Q16" i="2"/>
  <c r="Q8" i="2"/>
  <c r="O370" i="2"/>
  <c r="O296" i="2"/>
  <c r="O274" i="2"/>
  <c r="O226" i="2"/>
  <c r="O96" i="2"/>
  <c r="O32" i="2"/>
  <c r="P210" i="2"/>
  <c r="P173" i="2"/>
  <c r="Q2" i="2"/>
  <c r="Q397" i="2"/>
  <c r="Q359" i="2"/>
  <c r="Q314" i="2"/>
  <c r="Q435" i="2"/>
  <c r="P435" i="2"/>
  <c r="Q403" i="2"/>
  <c r="O403" i="2"/>
  <c r="Q371" i="2"/>
  <c r="Q339" i="2"/>
  <c r="Q291" i="2"/>
  <c r="P291" i="2"/>
  <c r="Q243" i="2"/>
  <c r="Q195" i="2"/>
  <c r="Q139" i="2"/>
  <c r="Q91" i="2"/>
  <c r="P91" i="2"/>
  <c r="Q35" i="2"/>
  <c r="Q434" i="2"/>
  <c r="Q282" i="2"/>
  <c r="P282" i="2"/>
  <c r="Q162" i="2"/>
  <c r="O162" i="2"/>
  <c r="Q114" i="2"/>
  <c r="Q66" i="2"/>
  <c r="Q18" i="2"/>
  <c r="O18" i="2"/>
  <c r="Q34" i="2"/>
  <c r="Q417" i="2"/>
  <c r="Q377" i="2"/>
  <c r="Q345" i="2"/>
  <c r="P345" i="2"/>
  <c r="Q321" i="2"/>
  <c r="Q289" i="2"/>
  <c r="Q416" i="2"/>
  <c r="Q392" i="2"/>
  <c r="Q376" i="2"/>
  <c r="Q344" i="2"/>
  <c r="Q320" i="2"/>
  <c r="Q431" i="2"/>
  <c r="Q415" i="2"/>
  <c r="Q399" i="2"/>
  <c r="Q383" i="2"/>
  <c r="Q367" i="2"/>
  <c r="Q351" i="2"/>
  <c r="Q335" i="2"/>
  <c r="Q319" i="2"/>
  <c r="Q303" i="2"/>
  <c r="Q287" i="2"/>
  <c r="Q279" i="2"/>
  <c r="Q263" i="2"/>
  <c r="P263" i="2"/>
  <c r="P255" i="2"/>
  <c r="Q255" i="2"/>
  <c r="Q239" i="2"/>
  <c r="Q231" i="2"/>
  <c r="Q223" i="2"/>
  <c r="Q215" i="2"/>
  <c r="P215" i="2"/>
  <c r="Q207" i="2"/>
  <c r="Q199" i="2"/>
  <c r="Q191" i="2"/>
  <c r="Q183" i="2"/>
  <c r="Q175" i="2"/>
  <c r="Q167" i="2"/>
  <c r="Q159" i="2"/>
  <c r="Q151" i="2"/>
  <c r="Q143" i="2"/>
  <c r="Q135" i="2"/>
  <c r="P135" i="2"/>
  <c r="Q127" i="2"/>
  <c r="Q119" i="2"/>
  <c r="Q111" i="2"/>
  <c r="Q103" i="2"/>
  <c r="P103" i="2"/>
  <c r="Q95" i="2"/>
  <c r="Q87" i="2"/>
  <c r="Q79" i="2"/>
  <c r="Q71" i="2"/>
  <c r="Q63" i="2"/>
  <c r="P63" i="2"/>
  <c r="Q55" i="2"/>
  <c r="Q47" i="2"/>
  <c r="Q39" i="2"/>
  <c r="Q31" i="2"/>
  <c r="Q23" i="2"/>
  <c r="Q15" i="2"/>
  <c r="Q7" i="2"/>
  <c r="O433" i="2"/>
  <c r="O381" i="2"/>
  <c r="O349" i="2"/>
  <c r="O295" i="2"/>
  <c r="O263" i="2"/>
  <c r="O250" i="2"/>
  <c r="O159" i="2"/>
  <c r="O72" i="2"/>
  <c r="O31" i="2"/>
  <c r="P320" i="2"/>
  <c r="P237" i="2"/>
  <c r="P207" i="2"/>
  <c r="P171" i="2"/>
  <c r="Q394" i="2"/>
  <c r="Q349" i="2"/>
  <c r="Q253" i="2"/>
  <c r="Q104" i="2"/>
  <c r="Q411" i="2"/>
  <c r="Q379" i="2"/>
  <c r="O379" i="2"/>
  <c r="Q315" i="2"/>
  <c r="O315" i="2"/>
  <c r="Q267" i="2"/>
  <c r="Q219" i="2"/>
  <c r="O219" i="2"/>
  <c r="P219" i="2"/>
  <c r="Q155" i="2"/>
  <c r="O155" i="2"/>
  <c r="Q27" i="2"/>
  <c r="Q386" i="2"/>
  <c r="P386" i="2"/>
  <c r="Q338" i="2"/>
  <c r="P338" i="2"/>
  <c r="Q290" i="2"/>
  <c r="P290" i="2"/>
  <c r="Q242" i="2"/>
  <c r="Q194" i="2"/>
  <c r="P194" i="2"/>
  <c r="O194" i="2"/>
  <c r="Q98" i="2"/>
  <c r="P98" i="2"/>
  <c r="O98" i="2"/>
  <c r="Q50" i="2"/>
  <c r="O50" i="2"/>
  <c r="O330" i="2"/>
  <c r="Q163" i="2"/>
  <c r="Q441" i="2"/>
  <c r="P441" i="2"/>
  <c r="Q401" i="2"/>
  <c r="Q369" i="2"/>
  <c r="Q313" i="2"/>
  <c r="Q440" i="2"/>
  <c r="Q424" i="2"/>
  <c r="Q400" i="2"/>
  <c r="Q368" i="2"/>
  <c r="Q352" i="2"/>
  <c r="Q328" i="2"/>
  <c r="Q438" i="2"/>
  <c r="Q430" i="2"/>
  <c r="Q422" i="2"/>
  <c r="Q414" i="2"/>
  <c r="Q406" i="2"/>
  <c r="Q398" i="2"/>
  <c r="Q390" i="2"/>
  <c r="Q382" i="2"/>
  <c r="Q374" i="2"/>
  <c r="Q366" i="2"/>
  <c r="Q358" i="2"/>
  <c r="Q350" i="2"/>
  <c r="Q342" i="2"/>
  <c r="Q334" i="2"/>
  <c r="Q326" i="2"/>
  <c r="Q318" i="2"/>
  <c r="Q310" i="2"/>
  <c r="Q302" i="2"/>
  <c r="Q286" i="2"/>
  <c r="Q278" i="2"/>
  <c r="P278" i="2"/>
  <c r="Q262" i="2"/>
  <c r="Q246" i="2"/>
  <c r="Q238" i="2"/>
  <c r="P238" i="2"/>
  <c r="Q230" i="2"/>
  <c r="Q222" i="2"/>
  <c r="Q214" i="2"/>
  <c r="Q206" i="2"/>
  <c r="Q198" i="2"/>
  <c r="Q190" i="2"/>
  <c r="P190" i="2"/>
  <c r="Q182" i="2"/>
  <c r="Q174" i="2"/>
  <c r="Q166" i="2"/>
  <c r="Q158" i="2"/>
  <c r="Q150" i="2"/>
  <c r="P150" i="2"/>
  <c r="Q142" i="2"/>
  <c r="Q134" i="2"/>
  <c r="Q126" i="2"/>
  <c r="Q118" i="2"/>
  <c r="Q110" i="2"/>
  <c r="P110" i="2"/>
  <c r="Q102" i="2"/>
  <c r="Q94" i="2"/>
  <c r="Q86" i="2"/>
  <c r="Q78" i="2"/>
  <c r="P78" i="2"/>
  <c r="Q70" i="2"/>
  <c r="Q62" i="2"/>
  <c r="Q54" i="2"/>
  <c r="Q46" i="2"/>
  <c r="Q38" i="2"/>
  <c r="P38" i="2"/>
  <c r="Q30" i="2"/>
  <c r="Q22" i="2"/>
  <c r="Q14" i="2"/>
  <c r="P14" i="2"/>
  <c r="Q6" i="2"/>
  <c r="P6" i="2"/>
  <c r="O432" i="2"/>
  <c r="O400" i="2"/>
  <c r="O390" i="2"/>
  <c r="O346" i="2"/>
  <c r="O314" i="2"/>
  <c r="O304" i="2"/>
  <c r="O249" i="2"/>
  <c r="O199" i="2"/>
  <c r="O176" i="2"/>
  <c r="O94" i="2"/>
  <c r="O30" i="2"/>
  <c r="O7" i="2"/>
  <c r="P360" i="2"/>
  <c r="P342" i="2"/>
  <c r="P319" i="2"/>
  <c r="P235" i="2"/>
  <c r="P170" i="2"/>
  <c r="P95" i="2"/>
  <c r="P67" i="2"/>
  <c r="Q429" i="2"/>
  <c r="Q346" i="2"/>
  <c r="Q99" i="2"/>
  <c r="D11" i="11" l="1"/>
  <c r="B11" i="11"/>
  <c r="R98" i="2"/>
  <c r="S98" i="2" s="1"/>
  <c r="R163" i="2"/>
  <c r="S163" i="2" s="1"/>
  <c r="R145" i="2"/>
  <c r="S145" i="2" s="1"/>
  <c r="R370" i="2"/>
  <c r="S370" i="2" s="1"/>
  <c r="R428" i="2"/>
  <c r="S428" i="2" s="1"/>
  <c r="P433" i="2"/>
  <c r="R433" i="2" s="1"/>
  <c r="S433" i="2" s="1"/>
  <c r="P125" i="2"/>
  <c r="P312" i="2"/>
  <c r="P143" i="2"/>
  <c r="P427" i="2"/>
  <c r="P405" i="2"/>
  <c r="P359" i="2"/>
  <c r="P362" i="2"/>
  <c r="P349" i="2"/>
  <c r="R349" i="2" s="1"/>
  <c r="S349" i="2" s="1"/>
  <c r="P332" i="2"/>
  <c r="P300" i="2"/>
  <c r="P212" i="2"/>
  <c r="P180" i="2"/>
  <c r="P92" i="2"/>
  <c r="P60" i="2"/>
  <c r="P227" i="2"/>
  <c r="P10" i="2"/>
  <c r="P169" i="2"/>
  <c r="P113" i="2"/>
  <c r="R113" i="2" s="1"/>
  <c r="S113" i="2" s="1"/>
  <c r="P33" i="2"/>
  <c r="P350" i="2"/>
  <c r="P5" i="2"/>
  <c r="P347" i="2"/>
  <c r="P425" i="2"/>
  <c r="P297" i="2"/>
  <c r="P264" i="2"/>
  <c r="P192" i="2"/>
  <c r="P160" i="2"/>
  <c r="P128" i="2"/>
  <c r="P24" i="2"/>
  <c r="P107" i="2"/>
  <c r="P343" i="2"/>
  <c r="P271" i="2"/>
  <c r="P58" i="2"/>
  <c r="P325" i="2"/>
  <c r="P117" i="2"/>
  <c r="P21" i="2"/>
  <c r="P318" i="2"/>
  <c r="P314" i="2"/>
  <c r="R314" i="2" s="1"/>
  <c r="S314" i="2" s="1"/>
  <c r="P130" i="2"/>
  <c r="P437" i="2"/>
  <c r="R437" i="2" s="1"/>
  <c r="S437" i="2" s="1"/>
  <c r="P333" i="2"/>
  <c r="P420" i="2"/>
  <c r="P388" i="2"/>
  <c r="P268" i="2"/>
  <c r="P236" i="2"/>
  <c r="P148" i="2"/>
  <c r="P116" i="2"/>
  <c r="P28" i="2"/>
  <c r="P355" i="2"/>
  <c r="P11" i="2"/>
  <c r="P305" i="2"/>
  <c r="P257" i="2"/>
  <c r="P225" i="2"/>
  <c r="P193" i="2"/>
  <c r="P137" i="2"/>
  <c r="R137" i="2" s="1"/>
  <c r="S137" i="2" s="1"/>
  <c r="P81" i="2"/>
  <c r="R81" i="2" s="1"/>
  <c r="S81" i="2" s="1"/>
  <c r="P57" i="2"/>
  <c r="P327" i="2"/>
  <c r="P322" i="2"/>
  <c r="R322" i="2" s="1"/>
  <c r="S322" i="2" s="1"/>
  <c r="P90" i="2"/>
  <c r="R90" i="2" s="1"/>
  <c r="S90" i="2" s="1"/>
  <c r="P224" i="2"/>
  <c r="P56" i="2"/>
  <c r="P42" i="2"/>
  <c r="R42" i="2" s="1"/>
  <c r="S42" i="2" s="1"/>
  <c r="P403" i="2"/>
  <c r="R403" i="2" s="1"/>
  <c r="S403" i="2" s="1"/>
  <c r="P35" i="2"/>
  <c r="P162" i="2"/>
  <c r="R162" i="2" s="1"/>
  <c r="S162" i="2" s="1"/>
  <c r="P321" i="2"/>
  <c r="P167" i="2"/>
  <c r="P127" i="2"/>
  <c r="P87" i="2"/>
  <c r="P47" i="2"/>
  <c r="P7" i="2"/>
  <c r="R7" i="2" s="1"/>
  <c r="S7" i="2" s="1"/>
  <c r="P106" i="2"/>
  <c r="R106" i="2" s="1"/>
  <c r="S106" i="2" s="1"/>
  <c r="P411" i="2"/>
  <c r="P267" i="2"/>
  <c r="P27" i="2"/>
  <c r="P401" i="2"/>
  <c r="P270" i="2"/>
  <c r="P296" i="2"/>
  <c r="R296" i="2" s="1"/>
  <c r="S296" i="2" s="1"/>
  <c r="P25" i="2"/>
  <c r="P285" i="2"/>
  <c r="P307" i="2"/>
  <c r="R307" i="2" s="1"/>
  <c r="S307" i="2" s="1"/>
  <c r="P51" i="2"/>
  <c r="P385" i="2"/>
  <c r="P288" i="2"/>
  <c r="P243" i="2"/>
  <c r="P239" i="2"/>
  <c r="P199" i="2"/>
  <c r="R199" i="2" s="1"/>
  <c r="S199" i="2" s="1"/>
  <c r="P69" i="2"/>
  <c r="P242" i="2"/>
  <c r="P142" i="2"/>
  <c r="P102" i="2"/>
  <c r="P62" i="2"/>
  <c r="P422" i="2"/>
  <c r="P246" i="2"/>
  <c r="P211" i="2"/>
  <c r="R211" i="2" s="1"/>
  <c r="S211" i="2" s="1"/>
  <c r="P389" i="2"/>
  <c r="P245" i="2"/>
  <c r="P149" i="2"/>
  <c r="P295" i="2"/>
  <c r="R295" i="2" s="1"/>
  <c r="S295" i="2" s="1"/>
  <c r="P115" i="2"/>
  <c r="P317" i="2"/>
  <c r="P356" i="2"/>
  <c r="P324" i="2"/>
  <c r="P204" i="2"/>
  <c r="P172" i="2"/>
  <c r="P84" i="2"/>
  <c r="P52" i="2"/>
  <c r="P179" i="2"/>
  <c r="P202" i="2"/>
  <c r="P161" i="2"/>
  <c r="P256" i="2"/>
  <c r="P184" i="2"/>
  <c r="P120" i="2"/>
  <c r="P88" i="2"/>
  <c r="P426" i="2"/>
  <c r="P50" i="2"/>
  <c r="R50" i="2" s="1"/>
  <c r="S50" i="2" s="1"/>
  <c r="P22" i="2"/>
  <c r="P158" i="2"/>
  <c r="P262" i="2"/>
  <c r="P131" i="2"/>
  <c r="P331" i="2"/>
  <c r="P309" i="2"/>
  <c r="P189" i="2"/>
  <c r="P13" i="2"/>
  <c r="P59" i="2"/>
  <c r="P266" i="2"/>
  <c r="P421" i="2"/>
  <c r="P412" i="2"/>
  <c r="P380" i="2"/>
  <c r="P292" i="2"/>
  <c r="P260" i="2"/>
  <c r="P140" i="2"/>
  <c r="P108" i="2"/>
  <c r="P20" i="2"/>
  <c r="P294" i="2"/>
  <c r="P187" i="2"/>
  <c r="P2" i="2"/>
  <c r="P393" i="2"/>
  <c r="P281" i="2"/>
  <c r="P249" i="2"/>
  <c r="R249" i="2" s="1"/>
  <c r="S249" i="2" s="1"/>
  <c r="P217" i="2"/>
  <c r="P185" i="2"/>
  <c r="P105" i="2"/>
  <c r="P49" i="2"/>
  <c r="R49" i="2" s="1"/>
  <c r="S49" i="2" s="1"/>
  <c r="P247" i="2"/>
  <c r="P259" i="2"/>
  <c r="P152" i="2"/>
  <c r="P80" i="2"/>
  <c r="P48" i="2"/>
  <c r="P16" i="2"/>
  <c r="P434" i="2"/>
  <c r="P417" i="2"/>
  <c r="P289" i="2"/>
  <c r="P279" i="2"/>
  <c r="P39" i="2"/>
  <c r="P384" i="2"/>
  <c r="P31" i="2"/>
  <c r="R31" i="2" s="1"/>
  <c r="S31" i="2" s="1"/>
  <c r="P379" i="2"/>
  <c r="R379" i="2" s="1"/>
  <c r="S379" i="2" s="1"/>
  <c r="P369" i="2"/>
  <c r="P254" i="2"/>
  <c r="P214" i="2"/>
  <c r="P174" i="2"/>
  <c r="P424" i="2"/>
  <c r="P198" i="2"/>
  <c r="P76" i="2"/>
  <c r="P44" i="2"/>
  <c r="R44" i="2" s="1"/>
  <c r="S44" i="2" s="1"/>
  <c r="P261" i="2"/>
  <c r="P323" i="2"/>
  <c r="P394" i="2"/>
  <c r="P154" i="2"/>
  <c r="P153" i="2"/>
  <c r="P129" i="2"/>
  <c r="P73" i="2"/>
  <c r="R73" i="2" s="1"/>
  <c r="S73" i="2" s="1"/>
  <c r="P17" i="2"/>
  <c r="R17" i="2" s="1"/>
  <c r="S17" i="2" s="1"/>
  <c r="P182" i="2"/>
  <c r="P147" i="2"/>
  <c r="P353" i="2"/>
  <c r="P280" i="2"/>
  <c r="R280" i="2" s="1"/>
  <c r="S280" i="2" s="1"/>
  <c r="P248" i="2"/>
  <c r="P216" i="2"/>
  <c r="P176" i="2"/>
  <c r="R176" i="2" s="1"/>
  <c r="S176" i="2" s="1"/>
  <c r="P144" i="2"/>
  <c r="P112" i="2"/>
  <c r="P8" i="2"/>
  <c r="P408" i="2"/>
  <c r="P371" i="2"/>
  <c r="P378" i="2"/>
  <c r="P114" i="2"/>
  <c r="P231" i="2"/>
  <c r="P191" i="2"/>
  <c r="P151" i="2"/>
  <c r="P111" i="2"/>
  <c r="P70" i="2"/>
  <c r="P400" i="2"/>
  <c r="R400" i="2" s="1"/>
  <c r="S400" i="2" s="1"/>
  <c r="P19" i="2"/>
  <c r="P373" i="2"/>
  <c r="P141" i="2"/>
  <c r="P34" i="2"/>
  <c r="P413" i="2"/>
  <c r="P436" i="2"/>
  <c r="P348" i="2"/>
  <c r="P316" i="2"/>
  <c r="P228" i="2"/>
  <c r="P196" i="2"/>
  <c r="P304" i="2"/>
  <c r="R304" i="2" s="1"/>
  <c r="S304" i="2" s="1"/>
  <c r="P299" i="2"/>
  <c r="R299" i="2" s="1"/>
  <c r="S299" i="2" s="1"/>
  <c r="P354" i="2"/>
  <c r="P26" i="2"/>
  <c r="P226" i="2"/>
  <c r="R226" i="2" s="1"/>
  <c r="S226" i="2" s="1"/>
  <c r="P397" i="2"/>
  <c r="P404" i="2"/>
  <c r="P372" i="2"/>
  <c r="P284" i="2"/>
  <c r="P252" i="2"/>
  <c r="P164" i="2"/>
  <c r="P132" i="2"/>
  <c r="P12" i="2"/>
  <c r="P122" i="2"/>
  <c r="P419" i="2"/>
  <c r="P75" i="2"/>
  <c r="P346" i="2"/>
  <c r="R346" i="2" s="1"/>
  <c r="S346" i="2" s="1"/>
  <c r="P361" i="2"/>
  <c r="R361" i="2" s="1"/>
  <c r="S361" i="2" s="1"/>
  <c r="P273" i="2"/>
  <c r="P241" i="2"/>
  <c r="P209" i="2"/>
  <c r="P177" i="2"/>
  <c r="R177" i="2" s="1"/>
  <c r="S177" i="2" s="1"/>
  <c r="P97" i="2"/>
  <c r="P146" i="2"/>
  <c r="P418" i="2"/>
  <c r="P82" i="2"/>
  <c r="P240" i="2"/>
  <c r="P208" i="2"/>
  <c r="P72" i="2"/>
  <c r="R72" i="2" s="1"/>
  <c r="S72" i="2" s="1"/>
  <c r="P40" i="2"/>
  <c r="P275" i="2"/>
  <c r="P139" i="2"/>
  <c r="P330" i="2"/>
  <c r="R330" i="2" s="1"/>
  <c r="S330" i="2" s="1"/>
  <c r="P377" i="2"/>
  <c r="P274" i="2"/>
  <c r="R274" i="2" s="1"/>
  <c r="S274" i="2" s="1"/>
  <c r="P313" i="2"/>
  <c r="R313" i="2" s="1"/>
  <c r="S313" i="2" s="1"/>
  <c r="P206" i="2"/>
  <c r="P166" i="2"/>
  <c r="P126" i="2"/>
  <c r="P86" i="2"/>
  <c r="P46" i="2"/>
  <c r="P383" i="2"/>
  <c r="P133" i="2"/>
  <c r="P341" i="2"/>
  <c r="P367" i="2"/>
  <c r="R367" i="2" s="1"/>
  <c r="S367" i="2" s="1"/>
  <c r="P30" i="2"/>
  <c r="R30" i="2" s="1"/>
  <c r="S30" i="2" s="1"/>
  <c r="P406" i="2"/>
  <c r="P230" i="2"/>
  <c r="P155" i="2"/>
  <c r="R155" i="2" s="1"/>
  <c r="S155" i="2" s="1"/>
  <c r="P315" i="2"/>
  <c r="R315" i="2" s="1"/>
  <c r="S315" i="2" s="1"/>
  <c r="P23" i="2"/>
  <c r="P71" i="2"/>
  <c r="P175" i="2"/>
  <c r="P66" i="2"/>
  <c r="P339" i="2"/>
  <c r="P96" i="2"/>
  <c r="R96" i="2" s="1"/>
  <c r="S96" i="2" s="1"/>
  <c r="P200" i="2"/>
  <c r="P138" i="2"/>
  <c r="R138" i="2" s="1"/>
  <c r="S138" i="2" s="1"/>
  <c r="P43" i="2"/>
  <c r="P41" i="2"/>
  <c r="P201" i="2"/>
  <c r="P4" i="2"/>
  <c r="P100" i="2"/>
  <c r="P396" i="2"/>
  <c r="P37" i="2"/>
  <c r="P407" i="2"/>
  <c r="R194" i="2"/>
  <c r="S194" i="2" s="1"/>
  <c r="R123" i="2"/>
  <c r="S123" i="2" s="1"/>
  <c r="O426" i="2"/>
  <c r="O110" i="2"/>
  <c r="R110" i="2" s="1"/>
  <c r="S110" i="2" s="1"/>
  <c r="O54" i="2"/>
  <c r="O108" i="2"/>
  <c r="O192" i="2"/>
  <c r="R265" i="2"/>
  <c r="S265" i="2" s="1"/>
  <c r="R219" i="2"/>
  <c r="S219" i="2" s="1"/>
  <c r="R381" i="2"/>
  <c r="S381" i="2" s="1"/>
  <c r="R32" i="2"/>
  <c r="S32" i="2" s="1"/>
  <c r="O172" i="2"/>
  <c r="O355" i="2"/>
  <c r="O270" i="2"/>
  <c r="O236" i="2"/>
  <c r="O130" i="2"/>
  <c r="O61" i="2"/>
  <c r="O382" i="2"/>
  <c r="O187" i="2"/>
  <c r="O354" i="2"/>
  <c r="O300" i="2"/>
  <c r="O99" i="2"/>
  <c r="O414" i="2"/>
  <c r="R414" i="2" s="1"/>
  <c r="S414" i="2" s="1"/>
  <c r="R9" i="2"/>
  <c r="S9" i="2" s="1"/>
  <c r="R364" i="2"/>
  <c r="S364" i="2" s="1"/>
  <c r="O208" i="2"/>
  <c r="R263" i="2"/>
  <c r="S263" i="2" s="1"/>
  <c r="O19" i="2"/>
  <c r="O179" i="2"/>
  <c r="O323" i="2"/>
  <c r="O302" i="2"/>
  <c r="O68" i="2"/>
  <c r="R68" i="2" s="1"/>
  <c r="S68" i="2" s="1"/>
  <c r="O132" i="2"/>
  <c r="O196" i="2"/>
  <c r="O324" i="2"/>
  <c r="O388" i="2"/>
  <c r="O389" i="2"/>
  <c r="O165" i="2"/>
  <c r="R165" i="2" s="1"/>
  <c r="S165" i="2" s="1"/>
  <c r="O170" i="2"/>
  <c r="R170" i="2" s="1"/>
  <c r="S170" i="2" s="1"/>
  <c r="O329" i="2"/>
  <c r="R329" i="2" s="1"/>
  <c r="S329" i="2" s="1"/>
  <c r="O286" i="2"/>
  <c r="O328" i="2"/>
  <c r="O338" i="2"/>
  <c r="R338" i="2" s="1"/>
  <c r="S338" i="2" s="1"/>
  <c r="O142" i="2"/>
  <c r="O408" i="2"/>
  <c r="O398" i="2"/>
  <c r="O15" i="2"/>
  <c r="O359" i="2"/>
  <c r="R359" i="2" s="1"/>
  <c r="S359" i="2" s="1"/>
  <c r="O48" i="2"/>
  <c r="O95" i="2"/>
  <c r="R95" i="2" s="1"/>
  <c r="S95" i="2" s="1"/>
  <c r="O273" i="2"/>
  <c r="O391" i="2"/>
  <c r="R391" i="2" s="1"/>
  <c r="S391" i="2" s="1"/>
  <c r="O66" i="2"/>
  <c r="O35" i="2"/>
  <c r="O195" i="2"/>
  <c r="O339" i="2"/>
  <c r="O160" i="2"/>
  <c r="O306" i="2"/>
  <c r="O259" i="2"/>
  <c r="O363" i="2"/>
  <c r="R363" i="2" s="1"/>
  <c r="S363" i="2" s="1"/>
  <c r="O309" i="2"/>
  <c r="O33" i="2"/>
  <c r="O97" i="2"/>
  <c r="O161" i="2"/>
  <c r="O58" i="2"/>
  <c r="O11" i="2"/>
  <c r="O419" i="2"/>
  <c r="O312" i="2"/>
  <c r="O28" i="2"/>
  <c r="O92" i="2"/>
  <c r="O156" i="2"/>
  <c r="R156" i="2" s="1"/>
  <c r="S156" i="2" s="1"/>
  <c r="O220" i="2"/>
  <c r="R220" i="2" s="1"/>
  <c r="S220" i="2" s="1"/>
  <c r="O284" i="2"/>
  <c r="O348" i="2"/>
  <c r="O412" i="2"/>
  <c r="O271" i="2"/>
  <c r="O399" i="2"/>
  <c r="O45" i="2"/>
  <c r="O69" i="2"/>
  <c r="O93" i="2"/>
  <c r="R93" i="2" s="1"/>
  <c r="S93" i="2" s="1"/>
  <c r="O189" i="2"/>
  <c r="O213" i="2"/>
  <c r="R213" i="2" s="1"/>
  <c r="S213" i="2" s="1"/>
  <c r="O203" i="2"/>
  <c r="O345" i="2"/>
  <c r="R345" i="2" s="1"/>
  <c r="S345" i="2" s="1"/>
  <c r="O294" i="2"/>
  <c r="P79" i="2"/>
  <c r="R79" i="2" s="1"/>
  <c r="S79" i="2" s="1"/>
  <c r="P431" i="2"/>
  <c r="P344" i="2"/>
  <c r="O210" i="2"/>
  <c r="R210" i="2" s="1"/>
  <c r="S210" i="2" s="1"/>
  <c r="O182" i="2"/>
  <c r="P440" i="2"/>
  <c r="R440" i="2" s="1"/>
  <c r="S440" i="2" s="1"/>
  <c r="P430" i="2"/>
  <c r="O102" i="2"/>
  <c r="O55" i="2"/>
  <c r="R55" i="2" s="1"/>
  <c r="S55" i="2" s="1"/>
  <c r="O383" i="2"/>
  <c r="O62" i="2"/>
  <c r="O144" i="2"/>
  <c r="O217" i="2"/>
  <c r="O288" i="2"/>
  <c r="O374" i="2"/>
  <c r="O406" i="2"/>
  <c r="O86" i="2"/>
  <c r="O232" i="2"/>
  <c r="R232" i="2" s="1"/>
  <c r="S232" i="2" s="1"/>
  <c r="O279" i="2"/>
  <c r="O321" i="2"/>
  <c r="O365" i="2"/>
  <c r="R365" i="2" s="1"/>
  <c r="S365" i="2" s="1"/>
  <c r="O417" i="2"/>
  <c r="O80" i="2"/>
  <c r="O103" i="2"/>
  <c r="R103" i="2" s="1"/>
  <c r="S103" i="2" s="1"/>
  <c r="O190" i="2"/>
  <c r="R190" i="2" s="1"/>
  <c r="S190" i="2" s="1"/>
  <c r="O320" i="2"/>
  <c r="R320" i="2" s="1"/>
  <c r="S320" i="2" s="1"/>
  <c r="O384" i="2"/>
  <c r="O63" i="2"/>
  <c r="R63" i="2" s="1"/>
  <c r="S63" i="2" s="1"/>
  <c r="O191" i="2"/>
  <c r="O257" i="2"/>
  <c r="O311" i="2"/>
  <c r="O353" i="2"/>
  <c r="O407" i="2"/>
  <c r="O16" i="2"/>
  <c r="O126" i="2"/>
  <c r="O206" i="2"/>
  <c r="O256" i="2"/>
  <c r="O310" i="2"/>
  <c r="O352" i="2"/>
  <c r="O416" i="2"/>
  <c r="O438" i="2"/>
  <c r="O22" i="2"/>
  <c r="R22" i="2" s="1"/>
  <c r="S22" i="2" s="1"/>
  <c r="O104" i="2"/>
  <c r="R104" i="2" s="1"/>
  <c r="S104" i="2" s="1"/>
  <c r="O218" i="2"/>
  <c r="O269" i="2"/>
  <c r="R269" i="2" s="1"/>
  <c r="S269" i="2" s="1"/>
  <c r="O301" i="2"/>
  <c r="O343" i="2"/>
  <c r="O385" i="2"/>
  <c r="O168" i="2"/>
  <c r="R168" i="2" s="1"/>
  <c r="S168" i="2" s="1"/>
  <c r="O397" i="2"/>
  <c r="O39" i="2"/>
  <c r="O167" i="2"/>
  <c r="O231" i="2"/>
  <c r="O278" i="2"/>
  <c r="R278" i="2" s="1"/>
  <c r="S278" i="2" s="1"/>
  <c r="O342" i="2"/>
  <c r="R342" i="2" s="1"/>
  <c r="S342" i="2" s="1"/>
  <c r="O40" i="2"/>
  <c r="O127" i="2"/>
  <c r="O207" i="2"/>
  <c r="R207" i="2" s="1"/>
  <c r="S207" i="2" s="1"/>
  <c r="O246" i="2"/>
  <c r="O289" i="2"/>
  <c r="O333" i="2"/>
  <c r="O375" i="2"/>
  <c r="O439" i="2"/>
  <c r="O150" i="2"/>
  <c r="R150" i="2" s="1"/>
  <c r="S150" i="2" s="1"/>
  <c r="O429" i="2"/>
  <c r="O4" i="2"/>
  <c r="O260" i="2"/>
  <c r="O261" i="2"/>
  <c r="O117" i="2"/>
  <c r="O141" i="2"/>
  <c r="O237" i="2"/>
  <c r="R237" i="2" s="1"/>
  <c r="S237" i="2" s="1"/>
  <c r="O26" i="2"/>
  <c r="O147" i="2"/>
  <c r="O427" i="2"/>
  <c r="O47" i="2"/>
  <c r="O248" i="2"/>
  <c r="O224" i="2"/>
  <c r="O326" i="2"/>
  <c r="O410" i="2"/>
  <c r="R410" i="2" s="1"/>
  <c r="S410" i="2" s="1"/>
  <c r="O71" i="2"/>
  <c r="O238" i="2"/>
  <c r="R238" i="2" s="1"/>
  <c r="S238" i="2" s="1"/>
  <c r="O336" i="2"/>
  <c r="R336" i="2" s="1"/>
  <c r="S336" i="2" s="1"/>
  <c r="O422" i="2"/>
  <c r="O136" i="2"/>
  <c r="R136" i="2" s="1"/>
  <c r="S136" i="2" s="1"/>
  <c r="O285" i="2"/>
  <c r="O413" i="2"/>
  <c r="O435" i="2"/>
  <c r="R435" i="2" s="1"/>
  <c r="S435" i="2" s="1"/>
  <c r="O201" i="2"/>
  <c r="O360" i="2"/>
  <c r="R360" i="2" s="1"/>
  <c r="S360" i="2" s="1"/>
  <c r="O51" i="2"/>
  <c r="O341" i="2"/>
  <c r="O57" i="2"/>
  <c r="O121" i="2"/>
  <c r="R121" i="2" s="1"/>
  <c r="S121" i="2" s="1"/>
  <c r="O185" i="2"/>
  <c r="O75" i="2"/>
  <c r="O344" i="2"/>
  <c r="O52" i="2"/>
  <c r="O116" i="2"/>
  <c r="O180" i="2"/>
  <c r="O244" i="2"/>
  <c r="R244" i="2" s="1"/>
  <c r="S244" i="2" s="1"/>
  <c r="O308" i="2"/>
  <c r="R308" i="2" s="1"/>
  <c r="S308" i="2" s="1"/>
  <c r="O372" i="2"/>
  <c r="O436" i="2"/>
  <c r="O178" i="2"/>
  <c r="R178" i="2" s="1"/>
  <c r="S178" i="2" s="1"/>
  <c r="O59" i="2"/>
  <c r="P382" i="2"/>
  <c r="O293" i="2"/>
  <c r="O409" i="2"/>
  <c r="O21" i="2"/>
  <c r="O245" i="2"/>
  <c r="P277" i="2"/>
  <c r="R277" i="2" s="1"/>
  <c r="S277" i="2" s="1"/>
  <c r="P218" i="2"/>
  <c r="P402" i="2"/>
  <c r="P203" i="2"/>
  <c r="O331" i="2"/>
  <c r="O369" i="2"/>
  <c r="P195" i="2"/>
  <c r="O318" i="2"/>
  <c r="O111" i="2"/>
  <c r="O56" i="2"/>
  <c r="P376" i="2"/>
  <c r="P234" i="2"/>
  <c r="R234" i="2" s="1"/>
  <c r="S234" i="2" s="1"/>
  <c r="O386" i="2"/>
  <c r="R386" i="2" s="1"/>
  <c r="S386" i="2" s="1"/>
  <c r="O222" i="2"/>
  <c r="P94" i="2"/>
  <c r="R94" i="2" s="1"/>
  <c r="S94" i="2" s="1"/>
  <c r="O119" i="2"/>
  <c r="O421" i="2"/>
  <c r="O118" i="2"/>
  <c r="O87" i="2"/>
  <c r="O415" i="2"/>
  <c r="O76" i="2"/>
  <c r="O140" i="2"/>
  <c r="O303" i="2"/>
  <c r="O431" i="2"/>
  <c r="O53" i="2"/>
  <c r="O101" i="2"/>
  <c r="O173" i="2"/>
  <c r="R173" i="2" s="1"/>
  <c r="S173" i="2" s="1"/>
  <c r="O221" i="2"/>
  <c r="O209" i="2"/>
  <c r="O377" i="2"/>
  <c r="O78" i="2"/>
  <c r="R78" i="2" s="1"/>
  <c r="S78" i="2" s="1"/>
  <c r="O334" i="2"/>
  <c r="O88" i="2"/>
  <c r="O242" i="2"/>
  <c r="O394" i="2"/>
  <c r="O23" i="2"/>
  <c r="O6" i="2"/>
  <c r="R6" i="2" s="1"/>
  <c r="S6" i="2" s="1"/>
  <c r="O151" i="2"/>
  <c r="O112" i="2"/>
  <c r="O262" i="2"/>
  <c r="O358" i="2"/>
  <c r="O27" i="2"/>
  <c r="O200" i="2"/>
  <c r="O305" i="2"/>
  <c r="O114" i="2"/>
  <c r="O91" i="2"/>
  <c r="R91" i="2" s="1"/>
  <c r="S91" i="2" s="1"/>
  <c r="O243" i="2"/>
  <c r="O371" i="2"/>
  <c r="O240" i="2"/>
  <c r="O402" i="2"/>
  <c r="O107" i="2"/>
  <c r="R107" i="2" s="1"/>
  <c r="S107" i="2" s="1"/>
  <c r="O143" i="2"/>
  <c r="O373" i="2"/>
  <c r="O41" i="2"/>
  <c r="O105" i="2"/>
  <c r="O169" i="2"/>
  <c r="O67" i="2"/>
  <c r="R67" i="2" s="1"/>
  <c r="S67" i="2" s="1"/>
  <c r="O235" i="2"/>
  <c r="R235" i="2" s="1"/>
  <c r="S235" i="2" s="1"/>
  <c r="O227" i="2"/>
  <c r="O366" i="2"/>
  <c r="O36" i="2"/>
  <c r="R36" i="2" s="1"/>
  <c r="S36" i="2" s="1"/>
  <c r="O100" i="2"/>
  <c r="O164" i="2"/>
  <c r="O228" i="2"/>
  <c r="O292" i="2"/>
  <c r="O356" i="2"/>
  <c r="O420" i="2"/>
  <c r="P221" i="2"/>
  <c r="P351" i="2"/>
  <c r="R351" i="2" s="1"/>
  <c r="S351" i="2" s="1"/>
  <c r="P54" i="2"/>
  <c r="P119" i="2"/>
  <c r="P287" i="2"/>
  <c r="R287" i="2" s="1"/>
  <c r="S287" i="2" s="1"/>
  <c r="P398" i="2"/>
  <c r="P392" i="2"/>
  <c r="P222" i="2"/>
  <c r="P375" i="2"/>
  <c r="P15" i="2"/>
  <c r="P45" i="2"/>
  <c r="P286" i="2"/>
  <c r="P328" i="2"/>
  <c r="P415" i="2"/>
  <c r="P18" i="2"/>
  <c r="R18" i="2" s="1"/>
  <c r="S18" i="2" s="1"/>
  <c r="P157" i="2"/>
  <c r="P334" i="2"/>
  <c r="P416" i="2"/>
  <c r="P118" i="2"/>
  <c r="P183" i="2"/>
  <c r="P310" i="2"/>
  <c r="P374" i="2"/>
  <c r="P438" i="2"/>
  <c r="P186" i="2"/>
  <c r="P311" i="2"/>
  <c r="P352" i="2"/>
  <c r="P439" i="2"/>
  <c r="O115" i="2"/>
  <c r="O70" i="2"/>
  <c r="O325" i="2"/>
  <c r="O5" i="2"/>
  <c r="O29" i="2"/>
  <c r="P53" i="2"/>
  <c r="P77" i="2"/>
  <c r="P101" i="2"/>
  <c r="O125" i="2"/>
  <c r="O149" i="2"/>
  <c r="P293" i="2"/>
  <c r="P74" i="2"/>
  <c r="P258" i="2"/>
  <c r="O43" i="2"/>
  <c r="P251" i="2"/>
  <c r="O233" i="2"/>
  <c r="R233" i="2" s="1"/>
  <c r="S233" i="2" s="1"/>
  <c r="O401" i="2"/>
  <c r="P134" i="2"/>
  <c r="O350" i="2"/>
  <c r="O183" i="2"/>
  <c r="O120" i="2"/>
  <c r="O424" i="2"/>
  <c r="P250" i="2"/>
  <c r="R250" i="2" s="1"/>
  <c r="S250" i="2" s="1"/>
  <c r="O418" i="2"/>
  <c r="O175" i="2"/>
  <c r="P302" i="2"/>
  <c r="P303" i="2"/>
  <c r="O14" i="2"/>
  <c r="R14" i="2" s="1"/>
  <c r="S14" i="2" s="1"/>
  <c r="O174" i="2"/>
  <c r="P159" i="2"/>
  <c r="R159" i="2" s="1"/>
  <c r="S159" i="2" s="1"/>
  <c r="O64" i="2"/>
  <c r="R64" i="2" s="1"/>
  <c r="S64" i="2" s="1"/>
  <c r="P368" i="2"/>
  <c r="O204" i="2"/>
  <c r="O34" i="2"/>
  <c r="O77" i="2"/>
  <c r="O197" i="2"/>
  <c r="O74" i="2"/>
  <c r="O24" i="2"/>
  <c r="O135" i="2"/>
  <c r="R135" i="2" s="1"/>
  <c r="S135" i="2" s="1"/>
  <c r="O317" i="2"/>
  <c r="O266" i="2"/>
  <c r="O202" i="2"/>
  <c r="O393" i="2"/>
  <c r="O65" i="2"/>
  <c r="R65" i="2" s="1"/>
  <c r="S65" i="2" s="1"/>
  <c r="O129" i="2"/>
  <c r="O193" i="2"/>
  <c r="R193" i="2" s="1"/>
  <c r="S193" i="2" s="1"/>
  <c r="O154" i="2"/>
  <c r="O131" i="2"/>
  <c r="O247" i="2"/>
  <c r="O376" i="2"/>
  <c r="O60" i="2"/>
  <c r="O124" i="2"/>
  <c r="R124" i="2" s="1"/>
  <c r="S124" i="2" s="1"/>
  <c r="O188" i="2"/>
  <c r="R188" i="2" s="1"/>
  <c r="S188" i="2" s="1"/>
  <c r="O252" i="2"/>
  <c r="O316" i="2"/>
  <c r="O380" i="2"/>
  <c r="O82" i="2"/>
  <c r="O3" i="2"/>
  <c r="P29" i="2"/>
  <c r="O134" i="2"/>
  <c r="O335" i="2"/>
  <c r="O181" i="2"/>
  <c r="O205" i="2"/>
  <c r="O229" i="2"/>
  <c r="P253" i="2"/>
  <c r="P357" i="2"/>
  <c r="P429" i="2"/>
  <c r="O251" i="2"/>
  <c r="O395" i="2"/>
  <c r="O281" i="2"/>
  <c r="O425" i="2"/>
  <c r="O166" i="2"/>
  <c r="P366" i="2"/>
  <c r="P223" i="2"/>
  <c r="O184" i="2"/>
  <c r="O290" i="2"/>
  <c r="R290" i="2" s="1"/>
  <c r="S290" i="2" s="1"/>
  <c r="O434" i="2"/>
  <c r="P399" i="2"/>
  <c r="P326" i="2"/>
  <c r="O319" i="2"/>
  <c r="R319" i="2" s="1"/>
  <c r="S319" i="2" s="1"/>
  <c r="O38" i="2"/>
  <c r="R38" i="2" s="1"/>
  <c r="S38" i="2" s="1"/>
  <c r="O198" i="2"/>
  <c r="O215" i="2"/>
  <c r="R215" i="2" s="1"/>
  <c r="S215" i="2" s="1"/>
  <c r="O128" i="2"/>
  <c r="O392" i="2"/>
  <c r="O12" i="2"/>
  <c r="O268" i="2"/>
  <c r="O332" i="2"/>
  <c r="O396" i="2"/>
  <c r="O272" i="2"/>
  <c r="R272" i="2" s="1"/>
  <c r="S272" i="2" s="1"/>
  <c r="O368" i="2"/>
  <c r="O267" i="2"/>
  <c r="O225" i="2"/>
  <c r="O254" i="2"/>
  <c r="O158" i="2"/>
  <c r="O282" i="2"/>
  <c r="R282" i="2" s="1"/>
  <c r="S282" i="2" s="1"/>
  <c r="O378" i="2"/>
  <c r="O146" i="2"/>
  <c r="O83" i="2"/>
  <c r="O411" i="2"/>
  <c r="O8" i="2"/>
  <c r="O239" i="2"/>
  <c r="O337" i="2"/>
  <c r="R337" i="2" s="1"/>
  <c r="S337" i="2" s="1"/>
  <c r="O362" i="2"/>
  <c r="O139" i="2"/>
  <c r="O291" i="2"/>
  <c r="R291" i="2" s="1"/>
  <c r="S291" i="2" s="1"/>
  <c r="O264" i="2"/>
  <c r="O186" i="2"/>
  <c r="O347" i="2"/>
  <c r="R347" i="2" s="1"/>
  <c r="S347" i="2" s="1"/>
  <c r="O241" i="2"/>
  <c r="O405" i="2"/>
  <c r="O25" i="2"/>
  <c r="O89" i="2"/>
  <c r="R89" i="2" s="1"/>
  <c r="S89" i="2" s="1"/>
  <c r="O153" i="2"/>
  <c r="O10" i="2"/>
  <c r="O275" i="2"/>
  <c r="O283" i="2"/>
  <c r="R283" i="2" s="1"/>
  <c r="S283" i="2" s="1"/>
  <c r="O387" i="2"/>
  <c r="R387" i="2" s="1"/>
  <c r="S387" i="2" s="1"/>
  <c r="O258" i="2"/>
  <c r="O430" i="2"/>
  <c r="O20" i="2"/>
  <c r="O84" i="2"/>
  <c r="O148" i="2"/>
  <c r="O212" i="2"/>
  <c r="O276" i="2"/>
  <c r="R276" i="2" s="1"/>
  <c r="S276" i="2" s="1"/>
  <c r="O340" i="2"/>
  <c r="R340" i="2" s="1"/>
  <c r="S340" i="2" s="1"/>
  <c r="O404" i="2"/>
  <c r="P3" i="2"/>
  <c r="O171" i="2"/>
  <c r="R171" i="2" s="1"/>
  <c r="S171" i="2" s="1"/>
  <c r="P197" i="2"/>
  <c r="O223" i="2"/>
  <c r="O357" i="2"/>
  <c r="O13" i="2"/>
  <c r="O37" i="2"/>
  <c r="R37" i="2" s="1"/>
  <c r="S37" i="2" s="1"/>
  <c r="P61" i="2"/>
  <c r="P85" i="2"/>
  <c r="R85" i="2" s="1"/>
  <c r="S85" i="2" s="1"/>
  <c r="O109" i="2"/>
  <c r="R109" i="2" s="1"/>
  <c r="S109" i="2" s="1"/>
  <c r="O133" i="2"/>
  <c r="O157" i="2"/>
  <c r="P181" i="2"/>
  <c r="P205" i="2"/>
  <c r="P229" i="2"/>
  <c r="O253" i="2"/>
  <c r="P301" i="2"/>
  <c r="P409" i="2"/>
  <c r="O122" i="2"/>
  <c r="P306" i="2"/>
  <c r="P99" i="2"/>
  <c r="P395" i="2"/>
  <c r="O297" i="2"/>
  <c r="O441" i="2"/>
  <c r="R441" i="2" s="1"/>
  <c r="S441" i="2" s="1"/>
  <c r="O214" i="2"/>
  <c r="P390" i="2"/>
  <c r="R390" i="2" s="1"/>
  <c r="S390" i="2" s="1"/>
  <c r="O255" i="2"/>
  <c r="R255" i="2" s="1"/>
  <c r="S255" i="2" s="1"/>
  <c r="O216" i="2"/>
  <c r="O298" i="2"/>
  <c r="R298" i="2" s="1"/>
  <c r="S298" i="2" s="1"/>
  <c r="P83" i="2"/>
  <c r="O423" i="2"/>
  <c r="R423" i="2" s="1"/>
  <c r="S423" i="2" s="1"/>
  <c r="P358" i="2"/>
  <c r="P335" i="2"/>
  <c r="O46" i="2"/>
  <c r="O230" i="2"/>
  <c r="O327" i="2"/>
  <c r="O152" i="2"/>
  <c r="P432" i="2"/>
  <c r="R432" i="2" s="1"/>
  <c r="S432" i="2" s="1"/>
  <c r="R148" i="2" l="1"/>
  <c r="S148" i="2" s="1"/>
  <c r="R60" i="2"/>
  <c r="S60" i="2" s="1"/>
  <c r="R243" i="2"/>
  <c r="S243" i="2" s="1"/>
  <c r="R317" i="2"/>
  <c r="S317" i="2" s="1"/>
  <c r="R422" i="2"/>
  <c r="S422" i="2" s="1"/>
  <c r="R87" i="2"/>
  <c r="S87" i="2" s="1"/>
  <c r="R59" i="2"/>
  <c r="S59" i="2" s="1"/>
  <c r="R202" i="2"/>
  <c r="S202" i="2" s="1"/>
  <c r="R270" i="2"/>
  <c r="S270" i="2" s="1"/>
  <c r="R405" i="2"/>
  <c r="S405" i="2" s="1"/>
  <c r="R427" i="2"/>
  <c r="S427" i="2" s="1"/>
  <c r="R117" i="2"/>
  <c r="S117" i="2" s="1"/>
  <c r="R143" i="2"/>
  <c r="S143" i="2" s="1"/>
  <c r="R279" i="2"/>
  <c r="S279" i="2" s="1"/>
  <c r="R51" i="2"/>
  <c r="S51" i="2" s="1"/>
  <c r="R316" i="2"/>
  <c r="S316" i="2" s="1"/>
  <c r="R174" i="2"/>
  <c r="S174" i="2" s="1"/>
  <c r="R393" i="2"/>
  <c r="S393" i="2" s="1"/>
  <c r="R33" i="2"/>
  <c r="S33" i="2" s="1"/>
  <c r="R154" i="2"/>
  <c r="S154" i="2" s="1"/>
  <c r="R305" i="2"/>
  <c r="S305" i="2" s="1"/>
  <c r="R212" i="2"/>
  <c r="S212" i="2" s="1"/>
  <c r="R267" i="2"/>
  <c r="S267" i="2" s="1"/>
  <c r="R27" i="2"/>
  <c r="S27" i="2" s="1"/>
  <c r="R149" i="2"/>
  <c r="S149" i="2" s="1"/>
  <c r="R5" i="2"/>
  <c r="S5" i="2" s="1"/>
  <c r="R84" i="2"/>
  <c r="S84" i="2" s="1"/>
  <c r="R122" i="2"/>
  <c r="S122" i="2" s="1"/>
  <c r="R292" i="2"/>
  <c r="S292" i="2" s="1"/>
  <c r="R54" i="2"/>
  <c r="S54" i="2" s="1"/>
  <c r="R139" i="2"/>
  <c r="S139" i="2" s="1"/>
  <c r="R396" i="2"/>
  <c r="S396" i="2" s="1"/>
  <c r="R281" i="2"/>
  <c r="S281" i="2" s="1"/>
  <c r="R21" i="2"/>
  <c r="S21" i="2" s="1"/>
  <c r="R424" i="2"/>
  <c r="S424" i="2" s="1"/>
  <c r="R152" i="2"/>
  <c r="S152" i="2" s="1"/>
  <c r="R275" i="2"/>
  <c r="S275" i="2" s="1"/>
  <c r="R128" i="2"/>
  <c r="S128" i="2" s="1"/>
  <c r="R180" i="2"/>
  <c r="S180" i="2" s="1"/>
  <c r="R260" i="2"/>
  <c r="S260" i="2" s="1"/>
  <c r="R39" i="2"/>
  <c r="S39" i="2" s="1"/>
  <c r="R153" i="2"/>
  <c r="S153" i="2" s="1"/>
  <c r="R350" i="2"/>
  <c r="S350" i="2" s="1"/>
  <c r="R52" i="2"/>
  <c r="S52" i="2" s="1"/>
  <c r="R404" i="2"/>
  <c r="S404" i="2" s="1"/>
  <c r="R268" i="2"/>
  <c r="S268" i="2" s="1"/>
  <c r="R321" i="2"/>
  <c r="S321" i="2" s="1"/>
  <c r="R34" i="2"/>
  <c r="S34" i="2" s="1"/>
  <c r="R20" i="2"/>
  <c r="S20" i="2" s="1"/>
  <c r="R362" i="2"/>
  <c r="S362" i="2" s="1"/>
  <c r="R266" i="2"/>
  <c r="S266" i="2" s="1"/>
  <c r="R129" i="2"/>
  <c r="S129" i="2" s="1"/>
  <c r="R216" i="2"/>
  <c r="S216" i="2" s="1"/>
  <c r="R426" i="2"/>
  <c r="S426" i="2" s="1"/>
  <c r="R24" i="2"/>
  <c r="S24" i="2" s="1"/>
  <c r="R373" i="2"/>
  <c r="S373" i="2" s="1"/>
  <c r="R114" i="2"/>
  <c r="S114" i="2" s="1"/>
  <c r="R140" i="2"/>
  <c r="S140" i="2" s="1"/>
  <c r="R224" i="2"/>
  <c r="S224" i="2" s="1"/>
  <c r="R230" i="2"/>
  <c r="S230" i="2" s="1"/>
  <c r="R146" i="2"/>
  <c r="S146" i="2" s="1"/>
  <c r="R92" i="2"/>
  <c r="S92" i="2" s="1"/>
  <c r="R318" i="2"/>
  <c r="S318" i="2" s="1"/>
  <c r="R75" i="2"/>
  <c r="S75" i="2" s="1"/>
  <c r="R82" i="2"/>
  <c r="S82" i="2" s="1"/>
  <c r="R371" i="2"/>
  <c r="S371" i="2" s="1"/>
  <c r="R88" i="2"/>
  <c r="S88" i="2" s="1"/>
  <c r="R166" i="2"/>
  <c r="S166" i="2" s="1"/>
  <c r="R388" i="2"/>
  <c r="S388" i="2" s="1"/>
  <c r="R80" i="2"/>
  <c r="S80" i="2" s="1"/>
  <c r="R76" i="2"/>
  <c r="S76" i="2" s="1"/>
  <c r="R248" i="2"/>
  <c r="S248" i="2" s="1"/>
  <c r="R167" i="2"/>
  <c r="S167" i="2" s="1"/>
  <c r="R200" i="2"/>
  <c r="S200" i="2" s="1"/>
  <c r="R46" i="2"/>
  <c r="S46" i="2" s="1"/>
  <c r="R378" i="2"/>
  <c r="S378" i="2" s="1"/>
  <c r="R228" i="2"/>
  <c r="S228" i="2" s="1"/>
  <c r="R56" i="2"/>
  <c r="S56" i="2" s="1"/>
  <c r="R385" i="2"/>
  <c r="S385" i="2" s="1"/>
  <c r="R100" i="2"/>
  <c r="S100" i="2" s="1"/>
  <c r="R257" i="2"/>
  <c r="S257" i="2" s="1"/>
  <c r="R48" i="2"/>
  <c r="S48" i="2" s="1"/>
  <c r="R418" i="2"/>
  <c r="S418" i="2" s="1"/>
  <c r="R372" i="2"/>
  <c r="S372" i="2" s="1"/>
  <c r="R141" i="2"/>
  <c r="S141" i="2" s="1"/>
  <c r="R288" i="2"/>
  <c r="S288" i="2" s="1"/>
  <c r="R231" i="2"/>
  <c r="S231" i="2" s="1"/>
  <c r="R217" i="2"/>
  <c r="S217" i="2" s="1"/>
  <c r="R142" i="2"/>
  <c r="S142" i="2" s="1"/>
  <c r="R108" i="2"/>
  <c r="S108" i="2" s="1"/>
  <c r="R382" i="2"/>
  <c r="S382" i="2" s="1"/>
  <c r="R227" i="2"/>
  <c r="S227" i="2" s="1"/>
  <c r="R47" i="2"/>
  <c r="S47" i="2" s="1"/>
  <c r="R246" i="2"/>
  <c r="S246" i="2" s="1"/>
  <c r="R356" i="2"/>
  <c r="S356" i="2" s="1"/>
  <c r="R116" i="2"/>
  <c r="S116" i="2" s="1"/>
  <c r="R161" i="2"/>
  <c r="S161" i="2" s="1"/>
  <c r="R130" i="2"/>
  <c r="S130" i="2" s="1"/>
  <c r="R158" i="2"/>
  <c r="S158" i="2" s="1"/>
  <c r="R421" i="2"/>
  <c r="S421" i="2" s="1"/>
  <c r="R343" i="2"/>
  <c r="S343" i="2" s="1"/>
  <c r="R185" i="2"/>
  <c r="S185" i="2" s="1"/>
  <c r="R239" i="2"/>
  <c r="S239" i="2" s="1"/>
  <c r="R425" i="2"/>
  <c r="S425" i="2" s="1"/>
  <c r="R252" i="2"/>
  <c r="S252" i="2" s="1"/>
  <c r="R377" i="2"/>
  <c r="S377" i="2" s="1"/>
  <c r="R191" i="2"/>
  <c r="S191" i="2" s="1"/>
  <c r="R99" i="2"/>
  <c r="S99" i="2" s="1"/>
  <c r="R406" i="2"/>
  <c r="S406" i="2" s="1"/>
  <c r="R28" i="2"/>
  <c r="S28" i="2" s="1"/>
  <c r="R97" i="2"/>
  <c r="S97" i="2" s="1"/>
  <c r="R253" i="2"/>
  <c r="S253" i="2" s="1"/>
  <c r="R19" i="2"/>
  <c r="S19" i="2" s="1"/>
  <c r="R419" i="2"/>
  <c r="S419" i="2" s="1"/>
  <c r="R126" i="2"/>
  <c r="S126" i="2" s="1"/>
  <c r="R413" i="2"/>
  <c r="S413" i="2" s="1"/>
  <c r="R417" i="2"/>
  <c r="S417" i="2" s="1"/>
  <c r="R271" i="2"/>
  <c r="S271" i="2" s="1"/>
  <c r="R151" i="2"/>
  <c r="S151" i="2" s="1"/>
  <c r="R256" i="2"/>
  <c r="S256" i="2" s="1"/>
  <c r="R10" i="2"/>
  <c r="S10" i="2" s="1"/>
  <c r="R264" i="2"/>
  <c r="S264" i="2" s="1"/>
  <c r="R434" i="2"/>
  <c r="S434" i="2" s="1"/>
  <c r="R43" i="2"/>
  <c r="S43" i="2" s="1"/>
  <c r="R133" i="2"/>
  <c r="S133" i="2" s="1"/>
  <c r="R23" i="2"/>
  <c r="S23" i="2" s="1"/>
  <c r="R431" i="2"/>
  <c r="S431" i="2" s="1"/>
  <c r="R339" i="2"/>
  <c r="S339" i="2" s="1"/>
  <c r="R284" i="2"/>
  <c r="S284" i="2" s="1"/>
  <c r="R40" i="2"/>
  <c r="S40" i="2" s="1"/>
  <c r="R344" i="2"/>
  <c r="S344" i="2" s="1"/>
  <c r="R12" i="2"/>
  <c r="S12" i="2" s="1"/>
  <c r="R380" i="2"/>
  <c r="S380" i="2" s="1"/>
  <c r="R175" i="2"/>
  <c r="S175" i="2" s="1"/>
  <c r="R408" i="2"/>
  <c r="S408" i="2" s="1"/>
  <c r="R300" i="2"/>
  <c r="S300" i="2" s="1"/>
  <c r="R245" i="2"/>
  <c r="S245" i="2" s="1"/>
  <c r="R312" i="2"/>
  <c r="S312" i="2" s="1"/>
  <c r="R172" i="2"/>
  <c r="S172" i="2" s="1"/>
  <c r="R192" i="2"/>
  <c r="S192" i="2" s="1"/>
  <c r="R411" i="2"/>
  <c r="S411" i="2" s="1"/>
  <c r="R209" i="2"/>
  <c r="S209" i="2" s="1"/>
  <c r="R289" i="2"/>
  <c r="S289" i="2" s="1"/>
  <c r="R206" i="2"/>
  <c r="S206" i="2" s="1"/>
  <c r="R348" i="2"/>
  <c r="S348" i="2" s="1"/>
  <c r="R11" i="2"/>
  <c r="S11" i="2" s="1"/>
  <c r="R327" i="2"/>
  <c r="S327" i="2" s="1"/>
  <c r="R120" i="2"/>
  <c r="S120" i="2" s="1"/>
  <c r="R420" i="2"/>
  <c r="S420" i="2" s="1"/>
  <c r="R331" i="2"/>
  <c r="S331" i="2" s="1"/>
  <c r="R394" i="2"/>
  <c r="S394" i="2" s="1"/>
  <c r="R214" i="2"/>
  <c r="S214" i="2" s="1"/>
  <c r="R325" i="2"/>
  <c r="S325" i="2" s="1"/>
  <c r="R2" i="2"/>
  <c r="S2" i="2" s="1"/>
  <c r="R242" i="2"/>
  <c r="S242" i="2" s="1"/>
  <c r="R247" i="2"/>
  <c r="S247" i="2" s="1"/>
  <c r="R70" i="2"/>
  <c r="S70" i="2" s="1"/>
  <c r="R201" i="2"/>
  <c r="S201" i="2" s="1"/>
  <c r="R353" i="2"/>
  <c r="S353" i="2" s="1"/>
  <c r="R102" i="2"/>
  <c r="S102" i="2" s="1"/>
  <c r="R294" i="2"/>
  <c r="S294" i="2" s="1"/>
  <c r="R309" i="2"/>
  <c r="S309" i="2" s="1"/>
  <c r="R183" i="2"/>
  <c r="S183" i="2" s="1"/>
  <c r="R4" i="2"/>
  <c r="S4" i="2" s="1"/>
  <c r="R397" i="2"/>
  <c r="S397" i="2" s="1"/>
  <c r="R16" i="2"/>
  <c r="S16" i="2" s="1"/>
  <c r="R189" i="2"/>
  <c r="S189" i="2" s="1"/>
  <c r="R160" i="2"/>
  <c r="S160" i="2" s="1"/>
  <c r="R119" i="2"/>
  <c r="S119" i="2" s="1"/>
  <c r="R310" i="2"/>
  <c r="S310" i="2" s="1"/>
  <c r="R66" i="2"/>
  <c r="S66" i="2" s="1"/>
  <c r="R389" i="2"/>
  <c r="S389" i="2" s="1"/>
  <c r="R179" i="2"/>
  <c r="S179" i="2" s="1"/>
  <c r="R366" i="2"/>
  <c r="S366" i="2" s="1"/>
  <c r="R134" i="2"/>
  <c r="S134" i="2" s="1"/>
  <c r="R144" i="2"/>
  <c r="S144" i="2" s="1"/>
  <c r="R259" i="2"/>
  <c r="S259" i="2" s="1"/>
  <c r="R286" i="2"/>
  <c r="S286" i="2" s="1"/>
  <c r="R439" i="2"/>
  <c r="S439" i="2" s="1"/>
  <c r="R374" i="2"/>
  <c r="S374" i="2" s="1"/>
  <c r="R197" i="2"/>
  <c r="S197" i="2" s="1"/>
  <c r="R184" i="2"/>
  <c r="S184" i="2" s="1"/>
  <c r="R273" i="2"/>
  <c r="S273" i="2" s="1"/>
  <c r="R324" i="2"/>
  <c r="S324" i="2" s="1"/>
  <c r="R236" i="2"/>
  <c r="S236" i="2" s="1"/>
  <c r="R251" i="2"/>
  <c r="S251" i="2" s="1"/>
  <c r="R369" i="2"/>
  <c r="S369" i="2" s="1"/>
  <c r="R57" i="2"/>
  <c r="S57" i="2" s="1"/>
  <c r="R261" i="2"/>
  <c r="S261" i="2" s="1"/>
  <c r="R203" i="2"/>
  <c r="S203" i="2" s="1"/>
  <c r="R412" i="2"/>
  <c r="S412" i="2" s="1"/>
  <c r="R430" i="2"/>
  <c r="S430" i="2" s="1"/>
  <c r="R25" i="2"/>
  <c r="S25" i="2" s="1"/>
  <c r="R332" i="2"/>
  <c r="S332" i="2" s="1"/>
  <c r="R198" i="2"/>
  <c r="S198" i="2" s="1"/>
  <c r="R240" i="2"/>
  <c r="S240" i="2" s="1"/>
  <c r="R341" i="2"/>
  <c r="S341" i="2" s="1"/>
  <c r="R384" i="2"/>
  <c r="S384" i="2" s="1"/>
  <c r="R62" i="2"/>
  <c r="S62" i="2" s="1"/>
  <c r="R182" i="2"/>
  <c r="S182" i="2" s="1"/>
  <c r="R306" i="2"/>
  <c r="S306" i="2" s="1"/>
  <c r="R328" i="2"/>
  <c r="S328" i="2" s="1"/>
  <c r="R196" i="2"/>
  <c r="S196" i="2" s="1"/>
  <c r="R58" i="2"/>
  <c r="S58" i="2" s="1"/>
  <c r="R132" i="2"/>
  <c r="S132" i="2" s="1"/>
  <c r="R254" i="2"/>
  <c r="S254" i="2" s="1"/>
  <c r="R131" i="2"/>
  <c r="S131" i="2" s="1"/>
  <c r="R401" i="2"/>
  <c r="S401" i="2" s="1"/>
  <c r="R125" i="2"/>
  <c r="S125" i="2" s="1"/>
  <c r="R115" i="2"/>
  <c r="S115" i="2" s="1"/>
  <c r="R164" i="2"/>
  <c r="S164" i="2" s="1"/>
  <c r="R105" i="2"/>
  <c r="S105" i="2" s="1"/>
  <c r="R262" i="2"/>
  <c r="S262" i="2" s="1"/>
  <c r="R147" i="2"/>
  <c r="S147" i="2" s="1"/>
  <c r="R429" i="2"/>
  <c r="S429" i="2" s="1"/>
  <c r="R127" i="2"/>
  <c r="S127" i="2" s="1"/>
  <c r="R438" i="2"/>
  <c r="S438" i="2" s="1"/>
  <c r="R407" i="2"/>
  <c r="S407" i="2" s="1"/>
  <c r="R86" i="2"/>
  <c r="S86" i="2" s="1"/>
  <c r="R208" i="2"/>
  <c r="S208" i="2" s="1"/>
  <c r="R187" i="2"/>
  <c r="S187" i="2" s="1"/>
  <c r="R285" i="2"/>
  <c r="S285" i="2" s="1"/>
  <c r="R333" i="2"/>
  <c r="S333" i="2" s="1"/>
  <c r="R61" i="2"/>
  <c r="S61" i="2" s="1"/>
  <c r="R258" i="2"/>
  <c r="S258" i="2" s="1"/>
  <c r="R204" i="2"/>
  <c r="S204" i="2" s="1"/>
  <c r="R169" i="2"/>
  <c r="S169" i="2" s="1"/>
  <c r="R354" i="2"/>
  <c r="S354" i="2" s="1"/>
  <c r="R355" i="2"/>
  <c r="S355" i="2" s="1"/>
  <c r="R297" i="2"/>
  <c r="S297" i="2" s="1"/>
  <c r="R241" i="2"/>
  <c r="S241" i="2" s="1"/>
  <c r="R13" i="2"/>
  <c r="S13" i="2" s="1"/>
  <c r="R8" i="2"/>
  <c r="S8" i="2" s="1"/>
  <c r="R225" i="2"/>
  <c r="S225" i="2" s="1"/>
  <c r="R41" i="2"/>
  <c r="S41" i="2" s="1"/>
  <c r="R112" i="2"/>
  <c r="S112" i="2" s="1"/>
  <c r="R118" i="2"/>
  <c r="S118" i="2" s="1"/>
  <c r="R71" i="2"/>
  <c r="S71" i="2" s="1"/>
  <c r="R26" i="2"/>
  <c r="S26" i="2" s="1"/>
  <c r="R383" i="2"/>
  <c r="S383" i="2" s="1"/>
  <c r="R69" i="2"/>
  <c r="S69" i="2" s="1"/>
  <c r="R111" i="2"/>
  <c r="S111" i="2" s="1"/>
  <c r="R436" i="2"/>
  <c r="S436" i="2" s="1"/>
  <c r="R35" i="2"/>
  <c r="S35" i="2" s="1"/>
  <c r="R323" i="2"/>
  <c r="S323" i="2" s="1"/>
  <c r="R376" i="2"/>
  <c r="S376" i="2" s="1"/>
  <c r="R29" i="2"/>
  <c r="S29" i="2" s="1"/>
  <c r="R402" i="2"/>
  <c r="S402" i="2" s="1"/>
  <c r="R326" i="2"/>
  <c r="S326" i="2" s="1"/>
  <c r="R375" i="2"/>
  <c r="S375" i="2" s="1"/>
  <c r="R301" i="2"/>
  <c r="S301" i="2" s="1"/>
  <c r="R352" i="2"/>
  <c r="S352" i="2" s="1"/>
  <c r="R229" i="2"/>
  <c r="S229" i="2" s="1"/>
  <c r="R101" i="2"/>
  <c r="S101" i="2" s="1"/>
  <c r="R195" i="2"/>
  <c r="S195" i="2" s="1"/>
  <c r="R15" i="2"/>
  <c r="S15" i="2" s="1"/>
  <c r="R302" i="2"/>
  <c r="S302" i="2" s="1"/>
  <c r="R77" i="2"/>
  <c r="S77" i="2" s="1"/>
  <c r="R3" i="2"/>
  <c r="S3" i="2" s="1"/>
  <c r="R357" i="2"/>
  <c r="S357" i="2" s="1"/>
  <c r="R186" i="2"/>
  <c r="S186" i="2" s="1"/>
  <c r="R205" i="2"/>
  <c r="S205" i="2" s="1"/>
  <c r="R358" i="2"/>
  <c r="S358" i="2" s="1"/>
  <c r="R53" i="2"/>
  <c r="S53" i="2" s="1"/>
  <c r="R222" i="2"/>
  <c r="S222" i="2" s="1"/>
  <c r="R409" i="2"/>
  <c r="S409" i="2" s="1"/>
  <c r="R218" i="2"/>
  <c r="S218" i="2" s="1"/>
  <c r="R45" i="2"/>
  <c r="S45" i="2" s="1"/>
  <c r="R398" i="2"/>
  <c r="S398" i="2" s="1"/>
  <c r="R416" i="2"/>
  <c r="S416" i="2" s="1"/>
  <c r="R221" i="2"/>
  <c r="S221" i="2" s="1"/>
  <c r="R157" i="2"/>
  <c r="S157" i="2" s="1"/>
  <c r="R223" i="2"/>
  <c r="S223" i="2" s="1"/>
  <c r="R83" i="2"/>
  <c r="S83" i="2" s="1"/>
  <c r="R368" i="2"/>
  <c r="S368" i="2" s="1"/>
  <c r="R181" i="2"/>
  <c r="S181" i="2" s="1"/>
  <c r="R334" i="2"/>
  <c r="S334" i="2" s="1"/>
  <c r="R293" i="2"/>
  <c r="S293" i="2" s="1"/>
  <c r="R399" i="2"/>
  <c r="S399" i="2" s="1"/>
  <c r="R311" i="2"/>
  <c r="S311" i="2" s="1"/>
  <c r="R392" i="2"/>
  <c r="S392" i="2" s="1"/>
  <c r="R395" i="2"/>
  <c r="S395" i="2" s="1"/>
  <c r="R335" i="2"/>
  <c r="S335" i="2" s="1"/>
  <c r="R74" i="2"/>
  <c r="S74" i="2" s="1"/>
  <c r="R303" i="2"/>
  <c r="S303" i="2" s="1"/>
  <c r="R415" i="2"/>
  <c r="S415" i="2" s="1"/>
  <c r="W8" i="2" l="1"/>
  <c r="W9" i="2"/>
  <c r="W7" i="2"/>
  <c r="W1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DBBD6B-A3D5-4DF0-B1E9-E4BB10864F30}" keepAlive="1" name="Query - Wholesale customers data" description="Connection to the 'Wholesale customers data' query in the workbook." type="5" refreshedVersion="0" background="1">
    <dbPr connection="Provider=Microsoft.Mashup.OleDb.1;Data Source=$Workbook$;Location=&quot;Wholesale customers data&quot;;Extended Properties=&quot;&quot;" command="SELECT * FROM [Wholesale customers data]"/>
  </connection>
</connections>
</file>

<file path=xl/sharedStrings.xml><?xml version="1.0" encoding="utf-8"?>
<sst xmlns="http://schemas.openxmlformats.org/spreadsheetml/2006/main" count="1043" uniqueCount="75">
  <si>
    <t>Channel</t>
  </si>
  <si>
    <t>Region</t>
  </si>
  <si>
    <t>Fresh</t>
  </si>
  <si>
    <t>Milk</t>
  </si>
  <si>
    <t>Grocery</t>
  </si>
  <si>
    <t>Frozen</t>
  </si>
  <si>
    <t>Detergents_Paper</t>
  </si>
  <si>
    <t>Delicassen</t>
  </si>
  <si>
    <t>Retail</t>
  </si>
  <si>
    <t>Other Region</t>
  </si>
  <si>
    <t>Horeca</t>
  </si>
  <si>
    <t>Lisbon</t>
  </si>
  <si>
    <t>Oporto</t>
  </si>
  <si>
    <t>Normalaized Fresh</t>
  </si>
  <si>
    <t>Normalized Milk</t>
  </si>
  <si>
    <t>Normalized Grocery</t>
  </si>
  <si>
    <t>Normalized Frozen</t>
  </si>
  <si>
    <t>Normalized Detergents_Paper</t>
  </si>
  <si>
    <t>Normalized Delicassen</t>
  </si>
  <si>
    <t>Cluster 1</t>
  </si>
  <si>
    <t>Cluster 2</t>
  </si>
  <si>
    <t>Cluster 3</t>
  </si>
  <si>
    <t>Clusters</t>
  </si>
  <si>
    <t>Minimum Distance</t>
  </si>
  <si>
    <t>Cluster</t>
  </si>
  <si>
    <t>Distance within Cluster</t>
  </si>
  <si>
    <t>Total distance</t>
  </si>
  <si>
    <t>Row Labels</t>
  </si>
  <si>
    <t>Grand Total</t>
  </si>
  <si>
    <t>(All)</t>
  </si>
  <si>
    <t>Column Labels</t>
  </si>
  <si>
    <t>Values</t>
  </si>
  <si>
    <t xml:space="preserve">Fresh </t>
  </si>
  <si>
    <t xml:space="preserve">Milk </t>
  </si>
  <si>
    <t xml:space="preserve">Grocery </t>
  </si>
  <si>
    <t xml:space="preserve">Frozen </t>
  </si>
  <si>
    <t xml:space="preserve">Detergents_Paper </t>
  </si>
  <si>
    <t xml:space="preserve">Delicassen </t>
  </si>
  <si>
    <t>Product Category/ Description</t>
  </si>
  <si>
    <t>Cluster Label</t>
  </si>
  <si>
    <t>Horeca Cluster Profile</t>
  </si>
  <si>
    <t>Total Cluster Sales</t>
  </si>
  <si>
    <t>% of Overall Sales</t>
  </si>
  <si>
    <t>Cluster Description</t>
  </si>
  <si>
    <t>Horeca Grand Total</t>
  </si>
  <si>
    <t>A significant spending cluster, especially on Fresh and Grocery categories, with notable expenditure on Milk and Frozen items.</t>
  </si>
  <si>
    <t>This represents a Lower Spending cluster across all categories compared to Clusters 1 and 3, with relatively higher spending on Milk and Grocery.</t>
  </si>
  <si>
    <t>Balanced Buyers</t>
  </si>
  <si>
    <t>Light Buyers</t>
  </si>
  <si>
    <t>High Volume Buyers</t>
  </si>
  <si>
    <t>This is a Very High Fresh and Frozen Spending cluster with significant spending on Grocery and Milk, indicating large-scale consumption.</t>
  </si>
  <si>
    <t>Retail Cluster Profile</t>
  </si>
  <si>
    <t>Product Category/Description</t>
  </si>
  <si>
    <t>Moderate Buyers</t>
  </si>
  <si>
    <t>Retail Grand Total</t>
  </si>
  <si>
    <t>This is a Low to Moderate Spending cluster with relatively higher spending on Fresh and Grocery.</t>
  </si>
  <si>
    <t>This is a Very High Spending cluster across all categories, especially in Grocery, Milk, and Detergents_Paper, representing major retail operations.</t>
  </si>
  <si>
    <t>This is a Moderate Spending cluster with a stronger emphasis on Fresh and Grocery.</t>
  </si>
  <si>
    <t>Sum of Field1</t>
  </si>
  <si>
    <t>Cluster Profile</t>
  </si>
  <si>
    <t>Title</t>
  </si>
  <si>
    <t>Sales by region</t>
  </si>
  <si>
    <t>Sales by product category</t>
  </si>
  <si>
    <t>Product</t>
  </si>
  <si>
    <t>% Overall Sales</t>
  </si>
  <si>
    <t>Total</t>
  </si>
  <si>
    <t xml:space="preserve">Total </t>
  </si>
  <si>
    <t xml:space="preserve"> </t>
  </si>
  <si>
    <t>Grand total</t>
  </si>
  <si>
    <t>Clustter 3 - High Volume Horeca Consumers</t>
  </si>
  <si>
    <r>
      <rPr>
        <sz val="10"/>
        <color theme="1"/>
        <rFont val="Segoe UI"/>
        <family val="2"/>
      </rPr>
      <t>Horeca Clusters
Cluster 1 - Fresh and Grocery Focused
Cluster 2 - Light Horeca Buyers
Cluster 3 - High Volume Horeca Consumers</t>
    </r>
    <r>
      <rPr>
        <sz val="10"/>
        <color rgb="FFFFFFFF"/>
        <rFont val="Segoe UI"/>
        <family val="2"/>
      </rPr>
      <t xml:space="preserve">
</t>
    </r>
  </si>
  <si>
    <t>Retail Clusters
Cluster 1 - Light Retail Buyers
Cluster 2 - Heavy Retail Spenders
Cluster 3 - Moderate Retail Consumers</t>
  </si>
  <si>
    <t>Formula here</t>
  </si>
  <si>
    <t>Description</t>
  </si>
  <si>
    <t>Sales by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</si>
</sst>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2]\ #,##0_);\([$€-2]\ #,##0\)"/>
    <numFmt numFmtId="165" formatCode="[$€-2]\ #,##0"/>
    <numFmt numFmtId="166" formatCode="_(* #,##0_);_(* \(#,##0\);_(* &quot;-&quot;??_);_(@_)"/>
    <numFmt numFmtId="167" formatCode="[$€-1809]#,##0;\-[$€-1809]#,##0"/>
  </numFmts>
  <fonts count="16" x14ac:knownFonts="1">
    <font>
      <sz val="11"/>
      <color theme="1"/>
      <name val="Century Schoolbook"/>
      <family val="2"/>
      <scheme val="minor"/>
    </font>
    <font>
      <b/>
      <sz val="11"/>
      <color theme="1"/>
      <name val="Century Schoolbook"/>
      <family val="2"/>
      <scheme val="minor"/>
    </font>
    <font>
      <sz val="11"/>
      <color theme="1"/>
      <name val="Century Schoolbook"/>
      <family val="2"/>
      <scheme val="minor"/>
    </font>
    <font>
      <b/>
      <sz val="11"/>
      <color theme="1"/>
      <name val="Century Schoolbook"/>
      <family val="1"/>
      <scheme val="minor"/>
    </font>
    <font>
      <sz val="11"/>
      <color theme="1"/>
      <name val="Century Schoolbook"/>
      <family val="1"/>
      <scheme val="minor"/>
    </font>
    <font>
      <sz val="11"/>
      <color theme="0"/>
      <name val="Century Schoolbook"/>
      <family val="2"/>
      <scheme val="minor"/>
    </font>
    <font>
      <b/>
      <sz val="11"/>
      <color theme="0"/>
      <name val="Segoe UI"/>
      <family val="2"/>
    </font>
    <font>
      <sz val="10"/>
      <color rgb="FFFFFFFF"/>
      <name val="Segoe UI"/>
      <family val="2"/>
    </font>
    <font>
      <sz val="10"/>
      <color theme="1"/>
      <name val="Segoe UI"/>
      <family val="2"/>
    </font>
    <font>
      <sz val="11"/>
      <name val="Century Schoolbook"/>
      <family val="2"/>
      <scheme val="minor"/>
    </font>
    <font>
      <b/>
      <sz val="11"/>
      <color rgb="FFCCCCCC"/>
      <name val="Segoe UI"/>
      <family val="2"/>
    </font>
    <font>
      <b/>
      <sz val="12"/>
      <color rgb="FFCCCCCC"/>
      <name val="Segoe UI"/>
      <family val="2"/>
    </font>
    <font>
      <sz val="11"/>
      <color theme="0"/>
      <name val="Segoe UI"/>
      <family val="2"/>
    </font>
    <font>
      <sz val="11"/>
      <color rgb="FFCCCCCC"/>
      <name val="Segoe UI"/>
      <family val="2"/>
    </font>
    <font>
      <sz val="11"/>
      <color rgb="FFFFFFFF"/>
      <name val="Segoe UI"/>
      <family val="2"/>
    </font>
    <font>
      <sz val="9"/>
      <color rgb="FFCCCCCC"/>
      <name val="Segoe UI"/>
      <family val="2"/>
    </font>
  </fonts>
  <fills count="4">
    <fill>
      <patternFill patternType="none"/>
    </fill>
    <fill>
      <patternFill patternType="gray125"/>
    </fill>
    <fill>
      <patternFill patternType="solid">
        <fgColor theme="1"/>
        <bgColor indexed="64"/>
      </patternFill>
    </fill>
    <fill>
      <patternFill patternType="solid">
        <fgColor theme="1" tint="4.9989318521683403E-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theme="0"/>
      </bottom>
      <diagonal/>
    </border>
    <border>
      <left/>
      <right style="thin">
        <color theme="0"/>
      </right>
      <top/>
      <bottom/>
      <diagonal/>
    </border>
    <border>
      <left/>
      <right style="thin">
        <color theme="0"/>
      </right>
      <top/>
      <bottom style="thin">
        <color rgb="FFCCCCCC"/>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75">
    <xf numFmtId="0" fontId="0" fillId="0" borderId="0" xfId="0"/>
    <xf numFmtId="0" fontId="0" fillId="0" borderId="0" xfId="0" applyNumberFormat="1"/>
    <xf numFmtId="1" fontId="0" fillId="0" borderId="0" xfId="0" applyNumberFormat="1"/>
    <xf numFmtId="0" fontId="1" fillId="0" borderId="0" xfId="0" applyFont="1"/>
    <xf numFmtId="0" fontId="0" fillId="0" borderId="0" xfId="0" pivotButton="1"/>
    <xf numFmtId="0" fontId="0" fillId="0" borderId="0" xfId="0" applyAlignment="1">
      <alignment horizontal="left"/>
    </xf>
    <xf numFmtId="43" fontId="0" fillId="0" borderId="0" xfId="0" applyNumberFormat="1"/>
    <xf numFmtId="1" fontId="1" fillId="0" borderId="0" xfId="0" applyNumberFormat="1" applyFont="1"/>
    <xf numFmtId="0" fontId="0" fillId="0" borderId="0" xfId="0" applyAlignment="1">
      <alignment wrapText="1"/>
    </xf>
    <xf numFmtId="0" fontId="3" fillId="0" borderId="0" xfId="0" applyFont="1"/>
    <xf numFmtId="9" fontId="0" fillId="0" borderId="0" xfId="2" applyFont="1"/>
    <xf numFmtId="0" fontId="3" fillId="0" borderId="0" xfId="0" applyFont="1" applyAlignment="1">
      <alignment vertical="center"/>
    </xf>
    <xf numFmtId="0" fontId="0" fillId="0" borderId="0" xfId="0" applyAlignment="1">
      <alignment vertical="center" wrapText="1"/>
    </xf>
    <xf numFmtId="164" fontId="0" fillId="0" borderId="0" xfId="0" applyNumberFormat="1"/>
    <xf numFmtId="0" fontId="0" fillId="0" borderId="0" xfId="0" applyAlignment="1">
      <alignment horizontal="center" vertical="center"/>
    </xf>
    <xf numFmtId="165" fontId="0" fillId="0" borderId="0" xfId="1" applyNumberFormat="1" applyFont="1" applyAlignment="1">
      <alignment horizontal="left"/>
    </xf>
    <xf numFmtId="165" fontId="2" fillId="0" borderId="0" xfId="1" applyNumberFormat="1" applyFont="1" applyAlignment="1">
      <alignment horizontal="left"/>
    </xf>
    <xf numFmtId="9" fontId="0" fillId="0" borderId="0" xfId="2" applyFont="1" applyAlignment="1">
      <alignment horizontal="left"/>
    </xf>
    <xf numFmtId="0" fontId="4" fillId="0" borderId="0" xfId="0" applyFont="1" applyAlignment="1">
      <alignment horizontal="left"/>
    </xf>
    <xf numFmtId="164" fontId="0" fillId="0" borderId="0" xfId="1" applyNumberFormat="1" applyFont="1" applyAlignment="1">
      <alignment horizontal="left"/>
    </xf>
    <xf numFmtId="16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166" fontId="0" fillId="0" borderId="0" xfId="1" applyNumberFormat="1" applyFont="1"/>
    <xf numFmtId="0" fontId="5" fillId="2" borderId="0" xfId="0" applyFont="1" applyFill="1"/>
    <xf numFmtId="0" fontId="5" fillId="2" borderId="0" xfId="0" applyFont="1" applyFill="1" applyBorder="1"/>
    <xf numFmtId="0" fontId="5" fillId="2" borderId="9" xfId="0" applyFont="1" applyFill="1" applyBorder="1"/>
    <xf numFmtId="0" fontId="5" fillId="2" borderId="11" xfId="0" applyFont="1" applyFill="1" applyBorder="1"/>
    <xf numFmtId="0" fontId="5" fillId="2" borderId="10" xfId="0" applyFont="1" applyFill="1" applyBorder="1"/>
    <xf numFmtId="0" fontId="5" fillId="2" borderId="1" xfId="0" applyFont="1" applyFill="1" applyBorder="1"/>
    <xf numFmtId="0" fontId="5" fillId="2" borderId="2" xfId="0" applyFont="1" applyFill="1" applyBorder="1"/>
    <xf numFmtId="0" fontId="5" fillId="2" borderId="3" xfId="0" applyFont="1" applyFill="1" applyBorder="1"/>
    <xf numFmtId="0" fontId="5" fillId="2" borderId="7" xfId="0" applyFont="1" applyFill="1" applyBorder="1"/>
    <xf numFmtId="0" fontId="5" fillId="2" borderId="8" xfId="0" applyFont="1" applyFill="1" applyBorder="1"/>
    <xf numFmtId="0" fontId="5" fillId="2" borderId="4" xfId="0" applyFont="1" applyFill="1" applyBorder="1"/>
    <xf numFmtId="0" fontId="5" fillId="2" borderId="5" xfId="0" applyFont="1" applyFill="1" applyBorder="1"/>
    <xf numFmtId="0" fontId="5" fillId="2" borderId="6" xfId="0" applyFont="1" applyFill="1" applyBorder="1"/>
    <xf numFmtId="0" fontId="7" fillId="0" borderId="0" xfId="0" applyFont="1" applyAlignment="1">
      <alignment vertical="top" wrapText="1"/>
    </xf>
    <xf numFmtId="0" fontId="7" fillId="0" borderId="0" xfId="0" applyFont="1" applyAlignment="1">
      <alignment vertical="top"/>
    </xf>
    <xf numFmtId="0" fontId="0" fillId="0" borderId="0" xfId="0" applyAlignment="1">
      <alignment vertical="top"/>
    </xf>
    <xf numFmtId="0" fontId="0" fillId="0" borderId="0" xfId="0" applyAlignment="1">
      <alignment vertical="center"/>
    </xf>
    <xf numFmtId="0" fontId="8" fillId="0" borderId="0" xfId="0" applyFont="1" applyAlignment="1">
      <alignment vertical="top" wrapText="1"/>
    </xf>
    <xf numFmtId="0" fontId="9" fillId="0" borderId="0" xfId="0" applyFont="1"/>
    <xf numFmtId="0" fontId="5" fillId="3" borderId="0" xfId="0" applyFont="1" applyFill="1"/>
    <xf numFmtId="0" fontId="11" fillId="2" borderId="12" xfId="0" applyFont="1" applyFill="1" applyBorder="1" applyAlignment="1">
      <alignment horizontal="center" vertical="center" wrapText="1"/>
    </xf>
    <xf numFmtId="0" fontId="11" fillId="2" borderId="14" xfId="0" applyFont="1" applyFill="1" applyBorder="1" applyAlignment="1">
      <alignment horizontal="left" wrapText="1"/>
    </xf>
    <xf numFmtId="0" fontId="10" fillId="2" borderId="13" xfId="0" applyFont="1" applyFill="1" applyBorder="1" applyAlignment="1">
      <alignment horizontal="left" wrapText="1"/>
    </xf>
    <xf numFmtId="9" fontId="6" fillId="2" borderId="0" xfId="2" applyFont="1" applyFill="1" applyBorder="1" applyAlignment="1">
      <alignment horizontal="right" vertical="center" wrapText="1"/>
    </xf>
    <xf numFmtId="0" fontId="13" fillId="2" borderId="13" xfId="0" applyFont="1" applyFill="1" applyBorder="1" applyAlignment="1">
      <alignment horizontal="left" wrapText="1"/>
    </xf>
    <xf numFmtId="0" fontId="13" fillId="2" borderId="13" xfId="0" applyFont="1" applyFill="1" applyBorder="1" applyAlignment="1">
      <alignment horizontal="left" vertical="center" wrapText="1"/>
    </xf>
    <xf numFmtId="167" fontId="12" fillId="2" borderId="0" xfId="1" applyNumberFormat="1" applyFont="1" applyFill="1" applyBorder="1" applyAlignment="1">
      <alignment vertical="center" wrapText="1"/>
    </xf>
    <xf numFmtId="167" fontId="6" fillId="2" borderId="0" xfId="1" applyNumberFormat="1" applyFont="1" applyFill="1" applyBorder="1" applyAlignment="1">
      <alignment vertical="center" wrapText="1"/>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167" fontId="12" fillId="2" borderId="0" xfId="1" applyNumberFormat="1" applyFont="1" applyFill="1" applyBorder="1" applyAlignment="1">
      <alignment horizontal="right" vertical="center" wrapText="1"/>
    </xf>
    <xf numFmtId="167" fontId="6" fillId="2" borderId="0" xfId="1" applyNumberFormat="1" applyFont="1" applyFill="1" applyBorder="1" applyAlignment="1">
      <alignment horizontal="right" vertical="center" wrapText="1"/>
    </xf>
    <xf numFmtId="167" fontId="14" fillId="2" borderId="0" xfId="1" applyNumberFormat="1" applyFont="1" applyFill="1" applyBorder="1" applyAlignment="1">
      <alignment horizontal="right" vertical="center" wrapText="1"/>
    </xf>
    <xf numFmtId="0" fontId="3" fillId="0" borderId="0" xfId="0" applyFont="1" applyAlignment="1">
      <alignment horizontal="center"/>
    </xf>
    <xf numFmtId="0" fontId="15" fillId="2" borderId="0" xfId="0" applyFont="1" applyFill="1"/>
  </cellXfs>
  <cellStyles count="3">
    <cellStyle name="Comma" xfId="1" builtinId="3"/>
    <cellStyle name="Normal" xfId="0" builtinId="0"/>
    <cellStyle name="Per cent" xfId="2" builtinId="5"/>
  </cellStyles>
  <dxfs count="32">
    <dxf>
      <numFmt numFmtId="166" formatCode="_(* #,##0_);_(* \(#,##0\);_(* &quot;-&quot;??_);_(@_)"/>
    </dxf>
    <dxf>
      <numFmt numFmtId="35" formatCode="_(* #,##0.00_);_(* \(#,##0.00\);_(* &quot;-&quot;??_);_(@_)"/>
    </dxf>
    <dxf>
      <numFmt numFmtId="35" formatCode="_(* #,##0.00_);_(* \(#,##0.00\);_(* &quot;-&quot;??_);_(@_)"/>
    </dxf>
    <dxf>
      <numFmt numFmtId="35" formatCode="_(* #,##0.00_);_(* \(#,##0.00\);_(* &quot;-&quot;??_);_(@_)"/>
    </dxf>
    <dxf>
      <font>
        <color rgb="FF9C0006"/>
      </font>
      <fill>
        <patternFill>
          <bgColor rgb="FFFFC7CE"/>
        </patternFill>
      </fill>
    </dxf>
    <dxf>
      <font>
        <color theme="0"/>
      </font>
      <fill>
        <patternFill>
          <bgColor theme="6" tint="-0.24994659260841701"/>
        </patternFill>
      </fill>
    </dxf>
    <dxf>
      <font>
        <color theme="0"/>
      </font>
      <fill>
        <patternFill>
          <bgColor theme="6" tint="-0.24994659260841701"/>
        </patternFill>
      </fill>
    </dxf>
    <dxf>
      <font>
        <color rgb="FF9C0006"/>
      </font>
      <fill>
        <patternFill>
          <bgColor rgb="FFFFC7CE"/>
        </patternFill>
      </fill>
    </dxf>
    <dxf>
      <font>
        <color theme="0"/>
      </font>
      <fill>
        <patternFill>
          <bgColor theme="6" tint="-0.24994659260841701"/>
        </patternFill>
      </fill>
    </dxf>
    <dxf>
      <font>
        <color rgb="FF9C0006"/>
      </font>
      <fill>
        <patternFill>
          <bgColor rgb="FFFFC7CE"/>
        </patternFill>
      </fill>
    </dxf>
    <dxf>
      <font>
        <color theme="0"/>
      </font>
      <fill>
        <patternFill>
          <bgColor theme="6" tint="-0.24994659260841701"/>
        </patternFill>
      </fill>
    </dxf>
    <dxf>
      <font>
        <color rgb="FF9C0006"/>
      </font>
      <fill>
        <patternFill>
          <bgColor rgb="FFFFC7CE"/>
        </patternFill>
      </fill>
    </dxf>
    <dxf>
      <font>
        <color theme="0"/>
      </font>
      <fill>
        <patternFill>
          <bgColor theme="6" tint="-0.24994659260841701"/>
        </patternFill>
      </fill>
    </dxf>
    <dxf>
      <font>
        <color rgb="FF9C0006"/>
      </font>
      <fill>
        <patternFill>
          <bgColor rgb="FFFFC7CE"/>
        </patternFill>
      </fill>
    </dxf>
    <dxf>
      <font>
        <color theme="0"/>
      </font>
      <fill>
        <patternFill>
          <bgColor theme="6" tint="-0.24994659260841701"/>
        </patternFill>
      </fill>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font>
        <b/>
        <i val="0"/>
        <strike val="0"/>
        <condense val="0"/>
        <extend val="0"/>
        <outline val="0"/>
        <shadow val="0"/>
        <u val="none"/>
        <vertAlign val="baseline"/>
        <sz val="11"/>
        <color theme="1"/>
        <name val="Century Schoolbook"/>
        <family val="2"/>
        <scheme val="minor"/>
      </font>
    </dxf>
    <dxf>
      <font>
        <b/>
        <family val="1"/>
      </font>
    </dxf>
    <dxf>
      <font>
        <b val="0"/>
        <i val="0"/>
        <strike val="0"/>
        <condense val="0"/>
        <extend val="0"/>
        <outline val="0"/>
        <shadow val="0"/>
        <u val="none"/>
        <vertAlign val="baseline"/>
        <sz val="11"/>
        <color theme="1"/>
        <name val="Century Schoolbook"/>
        <family val="2"/>
        <scheme val="minor"/>
      </font>
      <numFmt numFmtId="166" formatCode="_(* #,##0_);_(* \(#,##0\);_(* &quot;-&quot;??_);_(@_)"/>
    </dxf>
    <dxf>
      <font>
        <b val="0"/>
        <i val="0"/>
        <strike val="0"/>
        <condense val="0"/>
        <extend val="0"/>
        <outline val="0"/>
        <shadow val="0"/>
        <u val="none"/>
        <vertAlign val="baseline"/>
        <sz val="11"/>
        <color theme="1"/>
        <name val="Century Schoolbook"/>
        <family val="2"/>
        <scheme val="minor"/>
      </font>
      <numFmt numFmtId="166" formatCode="_(* #,##0_);_(* \(#,##0\);_(* &quot;-&quot;??_);_(@_)"/>
    </dxf>
    <dxf>
      <font>
        <b val="0"/>
        <i val="0"/>
        <strike val="0"/>
        <condense val="0"/>
        <extend val="0"/>
        <outline val="0"/>
        <shadow val="0"/>
        <u val="none"/>
        <vertAlign val="baseline"/>
        <sz val="11"/>
        <color theme="1"/>
        <name val="Century Schoolbook"/>
        <family val="2"/>
        <scheme val="minor"/>
      </font>
      <numFmt numFmtId="166" formatCode="_(* #,##0_);_(* \(#,##0\);_(* &quot;-&quot;??_);_(@_)"/>
    </dxf>
    <dxf>
      <font>
        <b/>
        <family val="1"/>
      </font>
    </dxf>
    <dxf>
      <font>
        <b val="0"/>
        <i val="0"/>
        <strike val="0"/>
        <condense val="0"/>
        <extend val="0"/>
        <outline val="0"/>
        <shadow val="0"/>
        <u val="none"/>
        <vertAlign val="baseline"/>
        <sz val="11"/>
        <color theme="1"/>
        <name val="Century Schoolbook"/>
        <family val="2"/>
        <scheme val="minor"/>
      </font>
    </dxf>
    <dxf>
      <font>
        <b/>
        <i val="0"/>
        <sz val="12"/>
        <color rgb="FFCCCCCC"/>
        <name val="Segoe UI"/>
        <family val="2"/>
        <scheme val="none"/>
      </font>
      <fill>
        <patternFill>
          <bgColor theme="1"/>
        </patternFill>
      </fill>
      <border diagonalUp="0" diagonalDown="0">
        <left/>
        <right/>
        <top/>
        <bottom/>
        <vertical/>
        <horizontal/>
      </border>
    </dxf>
  </dxfs>
  <tableStyles count="1" defaultTableStyle="TableStyleMedium2" defaultPivotStyle="PivotStyleLight16">
    <tableStyle name="Slicer Style 1" pivot="0" table="0" count="2" xr9:uid="{6F8D0276-A887-4D16-AF2B-BDBD0DA5F032}">
      <tableStyleElement type="wholeTable" dxfId="31"/>
    </tableStyle>
  </tableStyles>
  <colors>
    <mruColors>
      <color rgb="FFCCCCCC"/>
      <color rgb="FFFFFFFF"/>
      <color rgb="FF00B4D8"/>
      <color rgb="FF90E0EF"/>
      <color rgb="FF49CBE5"/>
      <color rgb="FF008098"/>
      <color rgb="FF007C91"/>
      <color rgb="FF003E48"/>
      <color rgb="FF004B58"/>
      <color rgb="FF666666"/>
    </mruColors>
  </colors>
  <extLst>
    <ext xmlns:x14="http://schemas.microsoft.com/office/spreadsheetml/2009/9/main" uri="{46F421CA-312F-682f-3DD2-61675219B42D}">
      <x14:dxfs count="1">
        <dxf>
          <font>
            <color rgb="FF008098"/>
          </font>
          <fill>
            <patternFill patternType="solid">
              <fgColor auto="1"/>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Sales</a:t>
            </a:r>
            <a:r>
              <a:rPr lang="en-US" b="1" baseline="0">
                <a:latin typeface="Times New Roman" panose="02020603050405020304" pitchFamily="18" charset="0"/>
                <a:cs typeface="Times New Roman" panose="02020603050405020304" pitchFamily="18" charset="0"/>
              </a:rPr>
              <a:t> by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stacked"/>
        <c:varyColors val="0"/>
        <c:ser>
          <c:idx val="0"/>
          <c:order val="0"/>
          <c:tx>
            <c:strRef>
              <c:f>'Sales by product'!$B$18</c:f>
              <c:strCache>
                <c:ptCount val="1"/>
                <c:pt idx="0">
                  <c:v>Cluster 1</c:v>
                </c:pt>
              </c:strCache>
            </c:strRef>
          </c:tx>
          <c:spPr>
            <a:solidFill>
              <a:schemeClr val="accent1"/>
            </a:solidFill>
            <a:ln>
              <a:noFill/>
            </a:ln>
            <a:effectLst/>
          </c:spPr>
          <c:invertIfNegative val="0"/>
          <c:cat>
            <c:strRef>
              <c:f>'Sales by product'!$A$19:$A$24</c:f>
              <c:strCache>
                <c:ptCount val="6"/>
                <c:pt idx="0">
                  <c:v>Fresh </c:v>
                </c:pt>
                <c:pt idx="1">
                  <c:v>Milk </c:v>
                </c:pt>
                <c:pt idx="2">
                  <c:v>Grocery </c:v>
                </c:pt>
                <c:pt idx="3">
                  <c:v>Frozen </c:v>
                </c:pt>
                <c:pt idx="4">
                  <c:v>Detergents_Paper </c:v>
                </c:pt>
                <c:pt idx="5">
                  <c:v>Delicassen </c:v>
                </c:pt>
              </c:strCache>
            </c:strRef>
          </c:cat>
          <c:val>
            <c:numRef>
              <c:f>'Sales by product'!$B$19:$B$24</c:f>
              <c:numCache>
                <c:formatCode>_(* #,##0_);_(* \(#,##0\);_(* "-"??_);_(@_)</c:formatCode>
                <c:ptCount val="6"/>
                <c:pt idx="0">
                  <c:v>1488671</c:v>
                </c:pt>
                <c:pt idx="1">
                  <c:v>633915</c:v>
                </c:pt>
                <c:pt idx="2">
                  <c:v>812056</c:v>
                </c:pt>
                <c:pt idx="3">
                  <c:v>466475</c:v>
                </c:pt>
                <c:pt idx="4">
                  <c:v>214137</c:v>
                </c:pt>
                <c:pt idx="5">
                  <c:v>189742</c:v>
                </c:pt>
              </c:numCache>
            </c:numRef>
          </c:val>
          <c:extLst>
            <c:ext xmlns:c16="http://schemas.microsoft.com/office/drawing/2014/chart" uri="{C3380CC4-5D6E-409C-BE32-E72D297353CC}">
              <c16:uniqueId val="{00000000-57D4-40B3-BE25-8828BF86A863}"/>
            </c:ext>
          </c:extLst>
        </c:ser>
        <c:ser>
          <c:idx val="1"/>
          <c:order val="1"/>
          <c:tx>
            <c:strRef>
              <c:f>'Sales by product'!$C$18</c:f>
              <c:strCache>
                <c:ptCount val="1"/>
                <c:pt idx="0">
                  <c:v>Cluster 2</c:v>
                </c:pt>
              </c:strCache>
            </c:strRef>
          </c:tx>
          <c:spPr>
            <a:solidFill>
              <a:schemeClr val="accent2"/>
            </a:solidFill>
            <a:ln>
              <a:noFill/>
            </a:ln>
            <a:effectLst/>
          </c:spPr>
          <c:invertIfNegative val="0"/>
          <c:cat>
            <c:strRef>
              <c:f>'Sales by product'!$A$19:$A$24</c:f>
              <c:strCache>
                <c:ptCount val="6"/>
                <c:pt idx="0">
                  <c:v>Fresh </c:v>
                </c:pt>
                <c:pt idx="1">
                  <c:v>Milk </c:v>
                </c:pt>
                <c:pt idx="2">
                  <c:v>Grocery </c:v>
                </c:pt>
                <c:pt idx="3">
                  <c:v>Frozen </c:v>
                </c:pt>
                <c:pt idx="4">
                  <c:v>Detergents_Paper </c:v>
                </c:pt>
                <c:pt idx="5">
                  <c:v>Delicassen </c:v>
                </c:pt>
              </c:strCache>
            </c:strRef>
          </c:cat>
          <c:val>
            <c:numRef>
              <c:f>'Sales by product'!$C$19:$C$24</c:f>
              <c:numCache>
                <c:formatCode>_(* #,##0_);_(* \(#,##0\);_(* "-"??_);_(@_)</c:formatCode>
                <c:ptCount val="6"/>
                <c:pt idx="0">
                  <c:v>672302</c:v>
                </c:pt>
                <c:pt idx="1">
                  <c:v>1383736</c:v>
                </c:pt>
                <c:pt idx="2">
                  <c:v>2071411</c:v>
                </c:pt>
                <c:pt idx="3">
                  <c:v>170442</c:v>
                </c:pt>
                <c:pt idx="4">
                  <c:v>939207</c:v>
                </c:pt>
                <c:pt idx="5">
                  <c:v>200354</c:v>
                </c:pt>
              </c:numCache>
            </c:numRef>
          </c:val>
          <c:extLst>
            <c:ext xmlns:c16="http://schemas.microsoft.com/office/drawing/2014/chart" uri="{C3380CC4-5D6E-409C-BE32-E72D297353CC}">
              <c16:uniqueId val="{00000001-57D4-40B3-BE25-8828BF86A863}"/>
            </c:ext>
          </c:extLst>
        </c:ser>
        <c:ser>
          <c:idx val="2"/>
          <c:order val="2"/>
          <c:tx>
            <c:strRef>
              <c:f>'Sales by product'!$D$18</c:f>
              <c:strCache>
                <c:ptCount val="1"/>
                <c:pt idx="0">
                  <c:v>Cluster 3</c:v>
                </c:pt>
              </c:strCache>
            </c:strRef>
          </c:tx>
          <c:spPr>
            <a:solidFill>
              <a:schemeClr val="accent3"/>
            </a:solidFill>
            <a:ln>
              <a:noFill/>
            </a:ln>
            <a:effectLst/>
          </c:spPr>
          <c:invertIfNegative val="0"/>
          <c:cat>
            <c:strRef>
              <c:f>'Sales by product'!$A$19:$A$24</c:f>
              <c:strCache>
                <c:ptCount val="6"/>
                <c:pt idx="0">
                  <c:v>Fresh </c:v>
                </c:pt>
                <c:pt idx="1">
                  <c:v>Milk </c:v>
                </c:pt>
                <c:pt idx="2">
                  <c:v>Grocery </c:v>
                </c:pt>
                <c:pt idx="3">
                  <c:v>Frozen </c:v>
                </c:pt>
                <c:pt idx="4">
                  <c:v>Detergents_Paper </c:v>
                </c:pt>
                <c:pt idx="5">
                  <c:v>Delicassen </c:v>
                </c:pt>
              </c:strCache>
            </c:strRef>
          </c:cat>
          <c:val>
            <c:numRef>
              <c:f>'Sales by product'!$D$19:$D$24</c:f>
              <c:numCache>
                <c:formatCode>_(* #,##0_);_(* \(#,##0\);_(* "-"??_);_(@_)</c:formatCode>
                <c:ptCount val="6"/>
                <c:pt idx="0">
                  <c:v>3119158</c:v>
                </c:pt>
                <c:pt idx="1">
                  <c:v>532706</c:v>
                </c:pt>
                <c:pt idx="2">
                  <c:v>615095</c:v>
                </c:pt>
                <c:pt idx="3">
                  <c:v>714733</c:v>
                </c:pt>
                <c:pt idx="4">
                  <c:v>114513</c:v>
                </c:pt>
                <c:pt idx="5">
                  <c:v>280847</c:v>
                </c:pt>
              </c:numCache>
            </c:numRef>
          </c:val>
          <c:extLst>
            <c:ext xmlns:c16="http://schemas.microsoft.com/office/drawing/2014/chart" uri="{C3380CC4-5D6E-409C-BE32-E72D297353CC}">
              <c16:uniqueId val="{00000002-57D4-40B3-BE25-8828BF86A863}"/>
            </c:ext>
          </c:extLst>
        </c:ser>
        <c:dLbls>
          <c:showLegendKey val="0"/>
          <c:showVal val="0"/>
          <c:showCatName val="0"/>
          <c:showSerName val="0"/>
          <c:showPercent val="0"/>
          <c:showBubbleSize val="0"/>
        </c:dLbls>
        <c:gapWidth val="150"/>
        <c:overlap val="100"/>
        <c:axId val="706342032"/>
        <c:axId val="706342992"/>
      </c:barChart>
      <c:catAx>
        <c:axId val="70634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6342992"/>
        <c:crosses val="autoZero"/>
        <c:auto val="1"/>
        <c:lblAlgn val="ctr"/>
        <c:lblOffset val="100"/>
        <c:noMultiLvlLbl val="0"/>
      </c:catAx>
      <c:valAx>
        <c:axId val="706342992"/>
        <c:scaling>
          <c:orientation val="minMax"/>
        </c:scaling>
        <c:delete val="0"/>
        <c:axPos val="b"/>
        <c:numFmt formatCode="[&gt;=1000000]#,##0.0,,&quot;M&quot;;[&gt;=10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6342032"/>
        <c:crosses val="autoZero"/>
        <c:crossBetween val="between"/>
      </c:valAx>
      <c:spPr>
        <a:noFill/>
        <a:ln>
          <a:noFill/>
        </a:ln>
        <a:effectLst/>
      </c:spPr>
    </c:plotArea>
    <c:legend>
      <c:legendPos val="t"/>
      <c:layout>
        <c:manualLayout>
          <c:xMode val="edge"/>
          <c:yMode val="edge"/>
          <c:x val="1.7165135608049002E-2"/>
          <c:y val="0.14398148148148149"/>
          <c:w val="0.56566951006124244"/>
          <c:h val="7.73461650627004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[Wholesale_Customers_Dashboard.xlsx]Sales by Channel!PivotTable3</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28463682208263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7593625586127579"/>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3973148721578341"/>
              <c:y val="-8.93948673082532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235955056179775"/>
              <c:y val="-2.0833151064450273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E706E6CF-2A5B-447F-9812-D0E50EB1B639}" type="PERCENTAGE">
                  <a:rPr lang="en-US" b="1"/>
                  <a:pPr>
                    <a:defRPr sz="900" b="1"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344090064584624"/>
                  <c:h val="0.13342592592592592"/>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0.18539325842696619"/>
              <c:y val="-4.629629629629712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5"/>
                  <c:h val="0.11953703703703704"/>
                </c:manualLayout>
              </c15:layout>
            </c:ext>
          </c:extLst>
        </c:dLbl>
      </c:pivotFmt>
      <c:pivotFmt>
        <c:idx val="7"/>
        <c:spPr>
          <a:solidFill>
            <a:schemeClr val="accent1"/>
          </a:solidFill>
          <a:ln w="19050">
            <a:solidFill>
              <a:schemeClr val="lt1"/>
            </a:solidFill>
          </a:ln>
          <a:effectLst/>
        </c:spPr>
        <c:dLbl>
          <c:idx val="0"/>
          <c:layout>
            <c:manualLayout>
              <c:x val="-0.10393258426966293"/>
              <c:y val="-9.490740740740739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4115057949217013E-2"/>
                  <c:h val="9.6388888888888885E-2"/>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235955056179775"/>
              <c:y val="-2.0833151064450273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E706E6CF-2A5B-447F-9812-D0E50EB1B639}" type="PERCENTAGE">
                  <a:rPr lang="en-US" b="1"/>
                  <a:pPr>
                    <a:defRPr sz="900" b="1"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344090064584624"/>
                  <c:h val="0.13342592592592592"/>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0.18539325842696619"/>
              <c:y val="-4.629629629629712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5"/>
                  <c:h val="0.11953703703703704"/>
                </c:manualLayout>
              </c15:layout>
            </c:ext>
          </c:extLst>
        </c:dLbl>
      </c:pivotFmt>
      <c:pivotFmt>
        <c:idx val="11"/>
        <c:spPr>
          <a:solidFill>
            <a:schemeClr val="accent1"/>
          </a:solidFill>
          <a:ln w="19050">
            <a:solidFill>
              <a:schemeClr val="lt1"/>
            </a:solidFill>
          </a:ln>
          <a:effectLst/>
        </c:spPr>
        <c:dLbl>
          <c:idx val="0"/>
          <c:layout>
            <c:manualLayout>
              <c:x val="-0.10393258426966293"/>
              <c:y val="-9.490740740740739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4115057949217013E-2"/>
                  <c:h val="9.6388888888888885E-2"/>
                </c:manualLayout>
              </c15:layout>
            </c:ext>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a:gsLst>
              <a:gs pos="15000">
                <a:srgbClr val="003E48"/>
              </a:gs>
              <a:gs pos="100000">
                <a:srgbClr val="007C91"/>
              </a:gs>
            </a:gsLst>
            <a:lin ang="5400000" scaled="1"/>
          </a:gradFill>
          <a:ln w="19050">
            <a:noFill/>
          </a:ln>
          <a:effectLst/>
        </c:spPr>
        <c:dLbl>
          <c:idx val="0"/>
          <c:layout>
            <c:manualLayout>
              <c:x val="0.19445472077288173"/>
              <c:y val="-8.3388551355423959E-2"/>
            </c:manualLayout>
          </c:layout>
          <c:spPr>
            <a:noFill/>
            <a:ln>
              <a:noFill/>
            </a:ln>
            <a:effectLst/>
          </c:spPr>
          <c:txPr>
            <a:bodyPr rot="0" spcFirstLastPara="1" vertOverflow="ellipsis" vert="horz" wrap="square" lIns="38100" tIns="19050" rIns="38100" bIns="19050" anchor="ctr" anchorCtr="0">
              <a:noAutofit/>
            </a:bodyPr>
            <a:lstStyle/>
            <a:p>
              <a:pPr algn="l">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628326408408517"/>
                  <c:h val="0.17346202719827469"/>
                </c:manualLayout>
              </c15:layout>
            </c:ext>
          </c:extLst>
        </c:dLbl>
      </c:pivotFmt>
      <c:pivotFmt>
        <c:idx val="14"/>
        <c:spPr>
          <a:gradFill>
            <a:gsLst>
              <a:gs pos="10000">
                <a:srgbClr val="008098"/>
              </a:gs>
              <a:gs pos="100000">
                <a:srgbClr val="00B4D8"/>
              </a:gs>
            </a:gsLst>
            <a:lin ang="5400000" scaled="1"/>
          </a:gradFill>
          <a:ln w="19050">
            <a:noFill/>
          </a:ln>
          <a:effectLst/>
        </c:spPr>
        <c:dLbl>
          <c:idx val="0"/>
          <c:layout>
            <c:manualLayout>
              <c:x val="0.1959983253479792"/>
              <c:y val="8.7469778557408825E-2"/>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gradFill>
            <a:gsLst>
              <a:gs pos="15000">
                <a:srgbClr val="49CBE5"/>
              </a:gs>
              <a:gs pos="100000">
                <a:srgbClr val="90E0EF"/>
              </a:gs>
            </a:gsLst>
            <a:lin ang="5400000" scaled="1"/>
          </a:gradFill>
          <a:ln w="19050">
            <a:noFill/>
          </a:ln>
          <a:effectLst/>
        </c:spPr>
        <c:dLbl>
          <c:idx val="0"/>
          <c:layout>
            <c:manualLayout>
              <c:x val="-0.11109012262857147"/>
              <c:y val="-0.21153087540921053"/>
            </c:manualLayout>
          </c:layout>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310053103827138"/>
          <c:y val="9.0109682037545907E-2"/>
          <c:w val="0.40562682473679557"/>
          <c:h val="0.668533100029163"/>
        </c:manualLayout>
      </c:layout>
      <c:doughnutChart>
        <c:varyColors val="1"/>
        <c:ser>
          <c:idx val="0"/>
          <c:order val="0"/>
          <c:tx>
            <c:strRef>
              <c:f>'Sales by Channel'!$I$5</c:f>
              <c:strCache>
                <c:ptCount val="1"/>
                <c:pt idx="0">
                  <c:v>Total</c:v>
                </c:pt>
              </c:strCache>
            </c:strRef>
          </c:tx>
          <c:spPr>
            <a:ln>
              <a:noFill/>
            </a:ln>
          </c:spPr>
          <c:explosion val="3"/>
          <c:dPt>
            <c:idx val="0"/>
            <c:bubble3D val="0"/>
            <c:spPr>
              <a:gradFill>
                <a:gsLst>
                  <a:gs pos="15000">
                    <a:srgbClr val="003E48"/>
                  </a:gs>
                  <a:gs pos="100000">
                    <a:srgbClr val="007C91"/>
                  </a:gs>
                </a:gsLst>
                <a:lin ang="5400000" scaled="1"/>
              </a:gradFill>
              <a:ln w="19050">
                <a:noFill/>
              </a:ln>
              <a:effectLst/>
            </c:spPr>
            <c:extLst>
              <c:ext xmlns:c16="http://schemas.microsoft.com/office/drawing/2014/chart" uri="{C3380CC4-5D6E-409C-BE32-E72D297353CC}">
                <c16:uniqueId val="{00000001-6B27-4AF5-8385-E1E79BFC23CE}"/>
              </c:ext>
            </c:extLst>
          </c:dPt>
          <c:dPt>
            <c:idx val="1"/>
            <c:bubble3D val="0"/>
            <c:spPr>
              <a:gradFill>
                <a:gsLst>
                  <a:gs pos="10000">
                    <a:srgbClr val="008098"/>
                  </a:gs>
                  <a:gs pos="100000">
                    <a:srgbClr val="00B4D8"/>
                  </a:gs>
                </a:gsLst>
                <a:lin ang="5400000" scaled="1"/>
              </a:gradFill>
              <a:ln w="19050">
                <a:noFill/>
              </a:ln>
              <a:effectLst/>
            </c:spPr>
            <c:extLst>
              <c:ext xmlns:c16="http://schemas.microsoft.com/office/drawing/2014/chart" uri="{C3380CC4-5D6E-409C-BE32-E72D297353CC}">
                <c16:uniqueId val="{00000003-6B27-4AF5-8385-E1E79BFC23CE}"/>
              </c:ext>
            </c:extLst>
          </c:dPt>
          <c:dPt>
            <c:idx val="2"/>
            <c:bubble3D val="0"/>
            <c:spPr>
              <a:gradFill>
                <a:gsLst>
                  <a:gs pos="15000">
                    <a:srgbClr val="49CBE5"/>
                  </a:gs>
                  <a:gs pos="100000">
                    <a:srgbClr val="90E0EF"/>
                  </a:gs>
                </a:gsLst>
                <a:lin ang="5400000" scaled="1"/>
              </a:gradFill>
              <a:ln w="19050">
                <a:noFill/>
              </a:ln>
              <a:effectLst/>
            </c:spPr>
            <c:extLst>
              <c:ext xmlns:c16="http://schemas.microsoft.com/office/drawing/2014/chart" uri="{C3380CC4-5D6E-409C-BE32-E72D297353CC}">
                <c16:uniqueId val="{00000005-6B27-4AF5-8385-E1E79BFC23CE}"/>
              </c:ext>
            </c:extLst>
          </c:dPt>
          <c:dLbls>
            <c:dLbl>
              <c:idx val="0"/>
              <c:layout>
                <c:manualLayout>
                  <c:x val="0.19445472077288173"/>
                  <c:y val="-8.3388551355423959E-2"/>
                </c:manualLayout>
              </c:layout>
              <c:spPr>
                <a:noFill/>
                <a:ln>
                  <a:noFill/>
                </a:ln>
                <a:effectLst/>
              </c:spPr>
              <c:txPr>
                <a:bodyPr rot="0" spcFirstLastPara="1" vertOverflow="ellipsis" vert="horz" wrap="square" lIns="38100" tIns="19050" rIns="38100" bIns="19050" anchor="ctr" anchorCtr="0">
                  <a:noAutofit/>
                </a:bodyPr>
                <a:lstStyle/>
                <a:p>
                  <a:pPr algn="l">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9628326408408517"/>
                      <c:h val="0.17346202719827469"/>
                    </c:manualLayout>
                  </c15:layout>
                </c:ext>
                <c:ext xmlns:c16="http://schemas.microsoft.com/office/drawing/2014/chart" uri="{C3380CC4-5D6E-409C-BE32-E72D297353CC}">
                  <c16:uniqueId val="{00000001-6B27-4AF5-8385-E1E79BFC23CE}"/>
                </c:ext>
              </c:extLst>
            </c:dLbl>
            <c:dLbl>
              <c:idx val="1"/>
              <c:layout>
                <c:manualLayout>
                  <c:x val="0.1959983253479792"/>
                  <c:y val="8.74697785574088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27-4AF5-8385-E1E79BFC23CE}"/>
                </c:ext>
              </c:extLst>
            </c:dLbl>
            <c:dLbl>
              <c:idx val="2"/>
              <c:layout>
                <c:manualLayout>
                  <c:x val="-0.11109012262857147"/>
                  <c:y val="-0.2115308754092105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B27-4AF5-8385-E1E79BFC23CE}"/>
                </c:ext>
              </c:extLst>
            </c:dLbl>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Channel'!$H$6:$H$9</c:f>
              <c:strCache>
                <c:ptCount val="3"/>
                <c:pt idx="0">
                  <c:v>Cluster 1</c:v>
                </c:pt>
                <c:pt idx="1">
                  <c:v>Cluster 2</c:v>
                </c:pt>
                <c:pt idx="2">
                  <c:v>Cluster 3</c:v>
                </c:pt>
              </c:strCache>
            </c:strRef>
          </c:cat>
          <c:val>
            <c:numRef>
              <c:f>'Sales by Channel'!$I$6:$I$9</c:f>
              <c:numCache>
                <c:formatCode>_(* #,##0.00_);_(* \(#,##0.00\);_(* "-"??_);_(@_)</c:formatCode>
                <c:ptCount val="3"/>
                <c:pt idx="0">
                  <c:v>3804996</c:v>
                </c:pt>
                <c:pt idx="1">
                  <c:v>5437452</c:v>
                </c:pt>
                <c:pt idx="2">
                  <c:v>5377052</c:v>
                </c:pt>
              </c:numCache>
            </c:numRef>
          </c:val>
          <c:extLst>
            <c:ext xmlns:c16="http://schemas.microsoft.com/office/drawing/2014/chart" uri="{C3380CC4-5D6E-409C-BE32-E72D297353CC}">
              <c16:uniqueId val="{00000006-6B27-4AF5-8385-E1E79BFC23CE}"/>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[Wholesale_Customers_Dashboard.xlsx]Sales by Channel!PivotTable2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16000">
                <a:srgbClr val="003E48"/>
              </a:gs>
              <a:gs pos="100000">
                <a:srgbClr val="007C91"/>
              </a:gs>
            </a:gsLst>
            <a:lin ang="5400000" scaled="1"/>
          </a:gradFill>
          <a:ln>
            <a:noFill/>
          </a:ln>
          <a:effectLst/>
        </c:spPr>
        <c:marker>
          <c:symbol val="none"/>
        </c:marker>
        <c:dLbl>
          <c:idx val="0"/>
          <c:numFmt formatCode="[&gt;=1000000]&quot;€&quot;\ #,##0.0,,&quot;M&quot;;[&gt;=1000]&quot;€&quot;\ #,##0.0,&quot;K&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rgbClr val="00809A"/>
              </a:gs>
              <a:gs pos="100000">
                <a:srgbClr val="00B4D8"/>
              </a:gs>
            </a:gsLst>
            <a:lin ang="5400000" scaled="1"/>
          </a:gradFill>
          <a:ln>
            <a:noFill/>
          </a:ln>
          <a:effectLst/>
        </c:spPr>
        <c:marker>
          <c:symbol val="none"/>
        </c:marker>
        <c:dLbl>
          <c:idx val="0"/>
          <c:numFmt formatCode="[&gt;=1000000]&quot;€&quot;\ #,##0.0,,&quot;M&quot;;[&gt;=1000]&quot;€&quot;\ #,##0.0,&quot;K&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5000">
                <a:srgbClr val="49CBE5"/>
              </a:gs>
              <a:gs pos="100000">
                <a:srgbClr val="90E0EF"/>
              </a:gs>
            </a:gsLst>
            <a:lin ang="5400000" scaled="1"/>
          </a:gradFill>
          <a:ln>
            <a:noFill/>
          </a:ln>
          <a:effectLst/>
        </c:spPr>
        <c:marker>
          <c:symbol val="none"/>
        </c:marker>
        <c:dLbl>
          <c:idx val="0"/>
          <c:numFmt formatCode="[&gt;=1000000]&quot;€&quot;\ #,##0.0,,&quot;M&quot;;[&gt;=1000]&quot;€&quot;\ #,##0.0,&quot;K&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6000">
                <a:srgbClr val="003E48"/>
              </a:gs>
              <a:gs pos="100000">
                <a:srgbClr val="007C91"/>
              </a:gs>
            </a:gsLst>
            <a:lin ang="5400000" scaled="1"/>
          </a:gradFill>
          <a:ln>
            <a:noFill/>
          </a:ln>
          <a:effectLst/>
        </c:spPr>
      </c:pivotFmt>
      <c:pivotFmt>
        <c:idx val="18"/>
        <c:spPr>
          <a:gradFill>
            <a:gsLst>
              <a:gs pos="10000">
                <a:srgbClr val="00809A"/>
              </a:gs>
              <a:gs pos="100000">
                <a:srgbClr val="00B4D8"/>
              </a:gs>
            </a:gsLst>
            <a:lin ang="5400000" scaled="1"/>
          </a:gradFill>
          <a:ln>
            <a:noFill/>
          </a:ln>
          <a:effectLst/>
        </c:spPr>
      </c:pivotFmt>
      <c:pivotFmt>
        <c:idx val="19"/>
        <c:spPr>
          <a:gradFill>
            <a:gsLst>
              <a:gs pos="4000">
                <a:srgbClr val="00809A"/>
              </a:gs>
              <a:gs pos="100000">
                <a:srgbClr val="00B4D8"/>
              </a:gs>
            </a:gsLst>
            <a:lin ang="5400000" scaled="1"/>
          </a:gradFill>
          <a:ln>
            <a:noFill/>
          </a:ln>
          <a:effectLst/>
        </c:spPr>
      </c:pivotFmt>
      <c:pivotFmt>
        <c:idx val="20"/>
        <c:spPr>
          <a:gradFill>
            <a:gsLst>
              <a:gs pos="5000">
                <a:srgbClr val="49CBE5"/>
              </a:gs>
              <a:gs pos="100000">
                <a:srgbClr val="90E0EF"/>
              </a:gs>
            </a:gsLst>
            <a:lin ang="5400000" scaled="1"/>
          </a:gradFill>
          <a:ln>
            <a:noFill/>
          </a:ln>
          <a:effectLst/>
        </c:spPr>
      </c:pivotFmt>
      <c:pivotFmt>
        <c:idx val="21"/>
        <c:spPr>
          <a:gradFill>
            <a:gsLst>
              <a:gs pos="16000">
                <a:srgbClr val="003E48"/>
              </a:gs>
              <a:gs pos="100000">
                <a:srgbClr val="007C91"/>
              </a:gs>
            </a:gsLst>
            <a:lin ang="5400000" scaled="1"/>
          </a:gradFill>
          <a:ln>
            <a:noFill/>
          </a:ln>
          <a:effectLst/>
        </c:spPr>
      </c:pivotFmt>
      <c:pivotFmt>
        <c:idx val="22"/>
        <c:spPr>
          <a:gradFill>
            <a:gsLst>
              <a:gs pos="15000">
                <a:srgbClr val="49CBE5"/>
              </a:gs>
              <a:gs pos="100000">
                <a:srgbClr val="90E0EF"/>
              </a:gs>
            </a:gsLst>
            <a:lin ang="5400000" scaled="1"/>
          </a:gradFill>
          <a:ln>
            <a:noFill/>
          </a:ln>
          <a:effectLst/>
        </c:spPr>
      </c:pivotFmt>
    </c:pivotFmts>
    <c:plotArea>
      <c:layout/>
      <c:barChart>
        <c:barDir val="col"/>
        <c:grouping val="clustered"/>
        <c:varyColors val="0"/>
        <c:ser>
          <c:idx val="0"/>
          <c:order val="0"/>
          <c:tx>
            <c:strRef>
              <c:f>'Sales by Channel'!$B$5:$B$6</c:f>
              <c:strCache>
                <c:ptCount val="1"/>
                <c:pt idx="0">
                  <c:v>Cluster 1</c:v>
                </c:pt>
              </c:strCache>
            </c:strRef>
          </c:tx>
          <c:spPr>
            <a:gradFill>
              <a:gsLst>
                <a:gs pos="16000">
                  <a:srgbClr val="003E48"/>
                </a:gs>
                <a:gs pos="100000">
                  <a:srgbClr val="007C91"/>
                </a:gs>
              </a:gsLst>
              <a:lin ang="5400000" scaled="1"/>
            </a:gradFill>
            <a:ln>
              <a:noFill/>
            </a:ln>
            <a:effectLst/>
          </c:spPr>
          <c:invertIfNegative val="0"/>
          <c:dLbls>
            <c:numFmt formatCode="[&gt;=1000000]&quot;€&quot;\ #,##0.0,,&quot;M&quot;;[&gt;=1000]&quot;€&quot;\ #,##0.0,&quot;K&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Channel'!$A$7:$A$9</c:f>
              <c:strCache>
                <c:ptCount val="2"/>
                <c:pt idx="0">
                  <c:v>Horeca</c:v>
                </c:pt>
                <c:pt idx="1">
                  <c:v>Retail</c:v>
                </c:pt>
              </c:strCache>
            </c:strRef>
          </c:cat>
          <c:val>
            <c:numRef>
              <c:f>'Sales by Channel'!$B$7:$B$9</c:f>
              <c:numCache>
                <c:formatCode>_(* #,##0.00_);_(* \(#,##0.00\);_(* "-"??_);_(@_)</c:formatCode>
                <c:ptCount val="2"/>
                <c:pt idx="0">
                  <c:v>3122191</c:v>
                </c:pt>
                <c:pt idx="1">
                  <c:v>682805</c:v>
                </c:pt>
              </c:numCache>
            </c:numRef>
          </c:val>
          <c:extLst>
            <c:ext xmlns:c16="http://schemas.microsoft.com/office/drawing/2014/chart" uri="{C3380CC4-5D6E-409C-BE32-E72D297353CC}">
              <c16:uniqueId val="{00000000-1016-4F14-8E77-A35ADD89AFE0}"/>
            </c:ext>
          </c:extLst>
        </c:ser>
        <c:ser>
          <c:idx val="1"/>
          <c:order val="1"/>
          <c:tx>
            <c:strRef>
              <c:f>'Sales by Channel'!$C$5:$C$6</c:f>
              <c:strCache>
                <c:ptCount val="1"/>
                <c:pt idx="0">
                  <c:v>Cluster 2</c:v>
                </c:pt>
              </c:strCache>
            </c:strRef>
          </c:tx>
          <c:spPr>
            <a:gradFill>
              <a:gsLst>
                <a:gs pos="0">
                  <a:srgbClr val="00809A"/>
                </a:gs>
                <a:gs pos="100000">
                  <a:srgbClr val="00B4D8"/>
                </a:gs>
              </a:gsLst>
              <a:lin ang="5400000" scaled="1"/>
            </a:gradFill>
            <a:ln>
              <a:noFill/>
            </a:ln>
            <a:effectLst/>
          </c:spPr>
          <c:invertIfNegative val="0"/>
          <c:dPt>
            <c:idx val="0"/>
            <c:invertIfNegative val="0"/>
            <c:bubble3D val="0"/>
            <c:spPr>
              <a:gradFill>
                <a:gsLst>
                  <a:gs pos="4000">
                    <a:srgbClr val="00809A"/>
                  </a:gs>
                  <a:gs pos="100000">
                    <a:srgbClr val="00B4D8"/>
                  </a:gs>
                </a:gsLst>
                <a:lin ang="5400000" scaled="1"/>
              </a:gradFill>
              <a:ln>
                <a:noFill/>
              </a:ln>
              <a:effectLst/>
            </c:spPr>
            <c:extLst>
              <c:ext xmlns:c16="http://schemas.microsoft.com/office/drawing/2014/chart" uri="{C3380CC4-5D6E-409C-BE32-E72D297353CC}">
                <c16:uniqueId val="{00000002-6DB2-4D57-9C89-F39F25D97A88}"/>
              </c:ext>
            </c:extLst>
          </c:dPt>
          <c:dPt>
            <c:idx val="1"/>
            <c:invertIfNegative val="0"/>
            <c:bubble3D val="0"/>
            <c:spPr>
              <a:gradFill>
                <a:gsLst>
                  <a:gs pos="10000">
                    <a:srgbClr val="00809A"/>
                  </a:gs>
                  <a:gs pos="100000">
                    <a:srgbClr val="00B4D8"/>
                  </a:gs>
                </a:gsLst>
                <a:lin ang="5400000" scaled="1"/>
              </a:gradFill>
              <a:ln>
                <a:noFill/>
              </a:ln>
              <a:effectLst/>
            </c:spPr>
            <c:extLst>
              <c:ext xmlns:c16="http://schemas.microsoft.com/office/drawing/2014/chart" uri="{C3380CC4-5D6E-409C-BE32-E72D297353CC}">
                <c16:uniqueId val="{00000001-6DB2-4D57-9C89-F39F25D97A88}"/>
              </c:ext>
            </c:extLst>
          </c:dPt>
          <c:dLbls>
            <c:numFmt formatCode="[&gt;=1000000]&quot;€&quot;\ #,##0.0,,&quot;M&quot;;[&gt;=1000]&quot;€&quot;\ #,##0.0,&quot;K&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Channel'!$A$7:$A$9</c:f>
              <c:strCache>
                <c:ptCount val="2"/>
                <c:pt idx="0">
                  <c:v>Horeca</c:v>
                </c:pt>
                <c:pt idx="1">
                  <c:v>Retail</c:v>
                </c:pt>
              </c:strCache>
            </c:strRef>
          </c:cat>
          <c:val>
            <c:numRef>
              <c:f>'Sales by Channel'!$C$7:$C$9</c:f>
              <c:numCache>
                <c:formatCode>_(* #,##0.00_);_(* \(#,##0.00\);_(* "-"??_);_(@_)</c:formatCode>
                <c:ptCount val="2"/>
                <c:pt idx="0">
                  <c:v>360509</c:v>
                </c:pt>
                <c:pt idx="1">
                  <c:v>5076943</c:v>
                </c:pt>
              </c:numCache>
            </c:numRef>
          </c:val>
          <c:extLst>
            <c:ext xmlns:c16="http://schemas.microsoft.com/office/drawing/2014/chart" uri="{C3380CC4-5D6E-409C-BE32-E72D297353CC}">
              <c16:uniqueId val="{00000001-1016-4F14-8E77-A35ADD89AFE0}"/>
            </c:ext>
          </c:extLst>
        </c:ser>
        <c:ser>
          <c:idx val="2"/>
          <c:order val="2"/>
          <c:tx>
            <c:strRef>
              <c:f>'Sales by Channel'!$D$5:$D$6</c:f>
              <c:strCache>
                <c:ptCount val="1"/>
                <c:pt idx="0">
                  <c:v>Cluster 3</c:v>
                </c:pt>
              </c:strCache>
            </c:strRef>
          </c:tx>
          <c:spPr>
            <a:gradFill>
              <a:gsLst>
                <a:gs pos="15000">
                  <a:srgbClr val="49CBE5"/>
                </a:gs>
                <a:gs pos="100000">
                  <a:srgbClr val="90E0EF"/>
                </a:gs>
              </a:gsLst>
              <a:lin ang="5400000" scaled="1"/>
            </a:gradFill>
            <a:ln>
              <a:noFill/>
            </a:ln>
            <a:effectLst/>
          </c:spPr>
          <c:invertIfNegative val="0"/>
          <c:dPt>
            <c:idx val="1"/>
            <c:invertIfNegative val="0"/>
            <c:bubble3D val="0"/>
            <c:spPr>
              <a:gradFill>
                <a:gsLst>
                  <a:gs pos="5000">
                    <a:srgbClr val="49CBE5"/>
                  </a:gs>
                  <a:gs pos="100000">
                    <a:srgbClr val="90E0EF"/>
                  </a:gs>
                </a:gsLst>
                <a:lin ang="5400000" scaled="1"/>
              </a:gradFill>
              <a:ln>
                <a:noFill/>
              </a:ln>
              <a:effectLst/>
            </c:spPr>
          </c:dPt>
          <c:dLbls>
            <c:numFmt formatCode="[&gt;=1000000]&quot;€&quot;\ #,##0.0,,&quot;M&quot;;[&gt;=1000]&quot;€&quot;\ #,##0.0,&quot;K&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Channel'!$A$7:$A$9</c:f>
              <c:strCache>
                <c:ptCount val="2"/>
                <c:pt idx="0">
                  <c:v>Horeca</c:v>
                </c:pt>
                <c:pt idx="1">
                  <c:v>Retail</c:v>
                </c:pt>
              </c:strCache>
            </c:strRef>
          </c:cat>
          <c:val>
            <c:numRef>
              <c:f>'Sales by Channel'!$D$7:$D$9</c:f>
              <c:numCache>
                <c:formatCode>_(* #,##0.00_);_(* \(#,##0.00\);_(* "-"??_);_(@_)</c:formatCode>
                <c:ptCount val="2"/>
                <c:pt idx="0">
                  <c:v>4516869</c:v>
                </c:pt>
                <c:pt idx="1">
                  <c:v>860183</c:v>
                </c:pt>
              </c:numCache>
            </c:numRef>
          </c:val>
          <c:extLst>
            <c:ext xmlns:c16="http://schemas.microsoft.com/office/drawing/2014/chart" uri="{C3380CC4-5D6E-409C-BE32-E72D297353CC}">
              <c16:uniqueId val="{00000007-ED8B-4177-80A2-1311E49316E6}"/>
            </c:ext>
          </c:extLst>
        </c:ser>
        <c:dLbls>
          <c:dLblPos val="outEnd"/>
          <c:showLegendKey val="0"/>
          <c:showVal val="1"/>
          <c:showCatName val="0"/>
          <c:showSerName val="0"/>
          <c:showPercent val="0"/>
          <c:showBubbleSize val="0"/>
        </c:dLbls>
        <c:gapWidth val="219"/>
        <c:overlap val="-27"/>
        <c:axId val="2117680192"/>
        <c:axId val="2117682592"/>
      </c:barChart>
      <c:catAx>
        <c:axId val="21176801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crossAx val="2117682592"/>
        <c:crosses val="autoZero"/>
        <c:auto val="1"/>
        <c:lblAlgn val="ctr"/>
        <c:lblOffset val="100"/>
        <c:noMultiLvlLbl val="0"/>
      </c:catAx>
      <c:valAx>
        <c:axId val="2117682592"/>
        <c:scaling>
          <c:orientation val="minMax"/>
        </c:scaling>
        <c:delete val="1"/>
        <c:axPos val="l"/>
        <c:numFmt formatCode="[&gt;=1000000]#,##0.0,,&quot;M&quot;;[&gt;=1000]#,##0.0,&quot;K&quot;;0" sourceLinked="0"/>
        <c:majorTickMark val="none"/>
        <c:minorTickMark val="none"/>
        <c:tickLblPos val="nextTo"/>
        <c:crossAx val="2117680192"/>
        <c:crosses val="autoZero"/>
        <c:crossBetween val="between"/>
      </c:valAx>
      <c:spPr>
        <a:noFill/>
        <a:ln>
          <a:noFill/>
        </a:ln>
        <a:effectLst/>
      </c:spPr>
    </c:plotArea>
    <c:legend>
      <c:legendPos val="t"/>
      <c:layout>
        <c:manualLayout>
          <c:xMode val="edge"/>
          <c:yMode val="edge"/>
          <c:x val="0.47794842963480028"/>
          <c:y val="3.3321497350897233E-2"/>
          <c:w val="0.48238785826505981"/>
          <c:h val="9.9407384603544147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CCCC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[Wholesale_Customers_Dashboard.xlsx]Region sales!PivotTable1</c:name>
    <c:fmtId val="17"/>
  </c:pivotSource>
  <c:chart>
    <c:title>
      <c:tx>
        <c:rich>
          <a:bodyPr rot="0" spcFirstLastPara="1" vertOverflow="ellipsis" vert="horz" wrap="square" anchor="ctr" anchorCtr="1"/>
          <a:lstStyle/>
          <a:p>
            <a:pPr>
              <a:defRPr sz="1200" b="1" i="0" u="none" strike="noStrike" kern="1200" spc="0" baseline="0">
                <a:solidFill>
                  <a:srgbClr val="CCCCCC"/>
                </a:solidFill>
                <a:latin typeface="Segoe UI" panose="020B0502040204020203" pitchFamily="34" charset="0"/>
                <a:ea typeface="+mn-ea"/>
                <a:cs typeface="Segoe UI" panose="020B0502040204020203" pitchFamily="34" charset="0"/>
              </a:defRPr>
            </a:pPr>
            <a:r>
              <a:rPr lang="en-US" sz="1200" b="1">
                <a:solidFill>
                  <a:srgbClr val="CCCCCC"/>
                </a:solidFill>
                <a:latin typeface="Segoe UI" panose="020B0502040204020203" pitchFamily="34" charset="0"/>
                <a:cs typeface="Segoe UI" panose="020B0502040204020203" pitchFamily="34" charset="0"/>
              </a:rPr>
              <a:t>Sales Across Regions</a:t>
            </a:r>
          </a:p>
        </c:rich>
      </c:tx>
      <c:layout>
        <c:manualLayout>
          <c:xMode val="edge"/>
          <c:yMode val="edge"/>
          <c:x val="6.6533152691518341E-2"/>
          <c:y val="3.6745406824146981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CCCCCC"/>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flip="none" rotWithShape="1">
            <a:gsLst>
              <a:gs pos="15000">
                <a:srgbClr val="003E48"/>
              </a:gs>
              <a:gs pos="100000">
                <a:srgbClr val="007C91"/>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10000">
                <a:srgbClr val="008098"/>
              </a:gs>
              <a:gs pos="100000">
                <a:srgbClr val="00B4D8"/>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gradFill>
            <a:gsLst>
              <a:gs pos="20000">
                <a:srgbClr val="49CBE5"/>
              </a:gs>
              <a:gs pos="100000">
                <a:srgbClr val="90E0EF"/>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gradFill flip="none" rotWithShape="1">
            <a:gsLst>
              <a:gs pos="15000">
                <a:srgbClr val="003E48"/>
              </a:gs>
              <a:gs pos="100000">
                <a:srgbClr val="007C91"/>
              </a:gs>
            </a:gsLst>
            <a:lin ang="2700000" scaled="1"/>
            <a:tileRect/>
          </a:gradFill>
          <a:ln>
            <a:noFill/>
          </a:ln>
          <a:effectLst/>
        </c:spPr>
      </c:pivotFmt>
      <c:pivotFmt>
        <c:idx val="25"/>
        <c:spPr>
          <a:gradFill flip="none" rotWithShape="1">
            <a:gsLst>
              <a:gs pos="15000">
                <a:srgbClr val="003E48"/>
              </a:gs>
              <a:gs pos="100000">
                <a:srgbClr val="007C91"/>
              </a:gs>
            </a:gsLst>
            <a:lin ang="2700000" scaled="1"/>
            <a:tileRect/>
          </a:gradFill>
          <a:ln>
            <a:noFill/>
          </a:ln>
          <a:effectLst/>
        </c:spPr>
      </c:pivotFmt>
      <c:pivotFmt>
        <c:idx val="26"/>
        <c:spPr>
          <a:gradFill flip="none" rotWithShape="1">
            <a:gsLst>
              <a:gs pos="15000">
                <a:srgbClr val="003E48"/>
              </a:gs>
              <a:gs pos="100000">
                <a:srgbClr val="007C91"/>
              </a:gs>
            </a:gsLst>
            <a:lin ang="2700000" scaled="1"/>
            <a:tileRect/>
          </a:gradFill>
          <a:ln>
            <a:noFill/>
          </a:ln>
          <a:effectLst/>
        </c:spPr>
      </c:pivotFmt>
      <c:pivotFmt>
        <c:idx val="27"/>
        <c:spPr>
          <a:gradFill flip="none" rotWithShape="1">
            <a:gsLst>
              <a:gs pos="20000">
                <a:srgbClr val="008098"/>
              </a:gs>
              <a:gs pos="100000">
                <a:srgbClr val="00B4D8"/>
              </a:gs>
            </a:gsLst>
            <a:lin ang="2700000" scaled="1"/>
            <a:tileRect/>
          </a:gradFill>
          <a:ln>
            <a:noFill/>
          </a:ln>
          <a:effectLst/>
        </c:spPr>
      </c:pivotFmt>
      <c:pivotFmt>
        <c:idx val="28"/>
        <c:spPr>
          <a:gradFill flip="none" rotWithShape="1">
            <a:gsLst>
              <a:gs pos="5000">
                <a:srgbClr val="008098"/>
              </a:gs>
              <a:gs pos="100000">
                <a:srgbClr val="00B4D8"/>
              </a:gs>
            </a:gsLst>
            <a:lin ang="2700000" scaled="1"/>
            <a:tileRect/>
          </a:gradFill>
          <a:ln>
            <a:noFill/>
          </a:ln>
          <a:effectLst/>
        </c:spPr>
      </c:pivotFmt>
      <c:pivotFmt>
        <c:idx val="29"/>
        <c:spPr>
          <a:gradFill flip="none" rotWithShape="1">
            <a:gsLst>
              <a:gs pos="5000">
                <a:srgbClr val="008098"/>
              </a:gs>
              <a:gs pos="100000">
                <a:srgbClr val="00B4D8"/>
              </a:gs>
            </a:gsLst>
            <a:lin ang="2700000" scaled="1"/>
            <a:tileRect/>
          </a:gradFill>
          <a:ln>
            <a:noFill/>
          </a:ln>
          <a:effectLst/>
        </c:spPr>
      </c:pivotFmt>
      <c:pivotFmt>
        <c:idx val="30"/>
        <c:spPr>
          <a:gradFill flip="none" rotWithShape="1">
            <a:gsLst>
              <a:gs pos="20000">
                <a:srgbClr val="49CBE5"/>
              </a:gs>
              <a:gs pos="100000">
                <a:srgbClr val="90E0EF"/>
              </a:gs>
            </a:gsLst>
            <a:lin ang="2700000" scaled="1"/>
            <a:tileRect/>
          </a:gradFill>
          <a:ln>
            <a:noFill/>
          </a:ln>
          <a:effectLst/>
        </c:spPr>
      </c:pivotFmt>
      <c:pivotFmt>
        <c:idx val="31"/>
        <c:spPr>
          <a:gradFill>
            <a:gsLst>
              <a:gs pos="5000">
                <a:srgbClr val="49CBE5"/>
              </a:gs>
              <a:gs pos="100000">
                <a:srgbClr val="90E0EF"/>
              </a:gs>
            </a:gsLst>
            <a:lin ang="5400000" scaled="1"/>
          </a:gradFill>
          <a:ln>
            <a:noFill/>
          </a:ln>
          <a:effectLst/>
        </c:spPr>
      </c:pivotFmt>
      <c:pivotFmt>
        <c:idx val="32"/>
        <c:spPr>
          <a:gradFill>
            <a:gsLst>
              <a:gs pos="5000">
                <a:srgbClr val="49CBE5"/>
              </a:gs>
              <a:gs pos="100000">
                <a:srgbClr val="90E0EF"/>
              </a:gs>
            </a:gsLst>
            <a:lin ang="5400000" scaled="1"/>
          </a:gradFill>
          <a:ln>
            <a:noFill/>
          </a:ln>
          <a:effectLst/>
        </c:spPr>
      </c:pivotFmt>
    </c:pivotFmts>
    <c:plotArea>
      <c:layout/>
      <c:barChart>
        <c:barDir val="bar"/>
        <c:grouping val="clustered"/>
        <c:varyColors val="0"/>
        <c:ser>
          <c:idx val="0"/>
          <c:order val="0"/>
          <c:tx>
            <c:strRef>
              <c:f>'Region sales'!$B$5:$B$6</c:f>
              <c:strCache>
                <c:ptCount val="1"/>
                <c:pt idx="0">
                  <c:v>Cluster 1</c:v>
                </c:pt>
              </c:strCache>
            </c:strRef>
          </c:tx>
          <c:spPr>
            <a:gradFill flip="none" rotWithShape="1">
              <a:gsLst>
                <a:gs pos="15000">
                  <a:srgbClr val="003E48"/>
                </a:gs>
                <a:gs pos="100000">
                  <a:srgbClr val="007C91"/>
                </a:gs>
              </a:gsLst>
              <a:lin ang="2700000" scaled="1"/>
              <a:tileRect/>
            </a:gradFill>
            <a:ln>
              <a:noFill/>
            </a:ln>
            <a:effectLst/>
          </c:spPr>
          <c:invertIfNegative val="0"/>
          <c:cat>
            <c:strRef>
              <c:f>'Region sales'!$A$7:$A$10</c:f>
              <c:strCache>
                <c:ptCount val="3"/>
                <c:pt idx="0">
                  <c:v>Lisbon</c:v>
                </c:pt>
                <c:pt idx="1">
                  <c:v>Oporto</c:v>
                </c:pt>
                <c:pt idx="2">
                  <c:v>Other Region</c:v>
                </c:pt>
              </c:strCache>
            </c:strRef>
          </c:cat>
          <c:val>
            <c:numRef>
              <c:f>'Region sales'!$B$7:$B$10</c:f>
              <c:numCache>
                <c:formatCode>_(* #,##0.00_);_(* \(#,##0.00\);_(* "-"??_);_(@_)</c:formatCode>
                <c:ptCount val="3"/>
                <c:pt idx="0">
                  <c:v>645831</c:v>
                </c:pt>
                <c:pt idx="1">
                  <c:v>452030</c:v>
                </c:pt>
                <c:pt idx="2">
                  <c:v>2707135</c:v>
                </c:pt>
              </c:numCache>
            </c:numRef>
          </c:val>
          <c:extLst>
            <c:ext xmlns:c16="http://schemas.microsoft.com/office/drawing/2014/chart" uri="{C3380CC4-5D6E-409C-BE32-E72D297353CC}">
              <c16:uniqueId val="{00000000-9BCC-414A-B6B0-65C84D35E72F}"/>
            </c:ext>
          </c:extLst>
        </c:ser>
        <c:ser>
          <c:idx val="1"/>
          <c:order val="1"/>
          <c:tx>
            <c:strRef>
              <c:f>'Region sales'!$C$5:$C$6</c:f>
              <c:strCache>
                <c:ptCount val="1"/>
                <c:pt idx="0">
                  <c:v>Cluster 2</c:v>
                </c:pt>
              </c:strCache>
            </c:strRef>
          </c:tx>
          <c:spPr>
            <a:gradFill flip="none" rotWithShape="1">
              <a:gsLst>
                <a:gs pos="10000">
                  <a:srgbClr val="008098"/>
                </a:gs>
                <a:gs pos="100000">
                  <a:srgbClr val="00B4D8"/>
                </a:gs>
              </a:gsLst>
              <a:lin ang="2700000" scaled="1"/>
              <a:tileRect/>
            </a:gradFill>
            <a:ln>
              <a:noFill/>
            </a:ln>
            <a:effectLst/>
          </c:spPr>
          <c:invertIfNegative val="0"/>
          <c:dPt>
            <c:idx val="0"/>
            <c:invertIfNegative val="0"/>
            <c:bubble3D val="0"/>
            <c:spPr>
              <a:gradFill flip="none" rotWithShape="1">
                <a:gsLst>
                  <a:gs pos="5000">
                    <a:srgbClr val="008098"/>
                  </a:gs>
                  <a:gs pos="100000">
                    <a:srgbClr val="00B4D8"/>
                  </a:gs>
                </a:gsLst>
                <a:lin ang="2700000" scaled="1"/>
                <a:tileRect/>
              </a:gradFill>
              <a:ln>
                <a:noFill/>
              </a:ln>
              <a:effectLst/>
            </c:spPr>
            <c:extLst>
              <c:ext xmlns:c16="http://schemas.microsoft.com/office/drawing/2014/chart" uri="{C3380CC4-5D6E-409C-BE32-E72D297353CC}">
                <c16:uniqueId val="{00000005-E900-4E32-9E07-B505BF39B706}"/>
              </c:ext>
            </c:extLst>
          </c:dPt>
          <c:dPt>
            <c:idx val="1"/>
            <c:invertIfNegative val="0"/>
            <c:bubble3D val="0"/>
            <c:spPr>
              <a:gradFill flip="none" rotWithShape="1">
                <a:gsLst>
                  <a:gs pos="5000">
                    <a:srgbClr val="008098"/>
                  </a:gs>
                  <a:gs pos="100000">
                    <a:srgbClr val="00B4D8"/>
                  </a:gs>
                </a:gsLst>
                <a:lin ang="2700000" scaled="1"/>
                <a:tileRect/>
              </a:gradFill>
              <a:ln>
                <a:noFill/>
              </a:ln>
              <a:effectLst/>
            </c:spPr>
            <c:extLst>
              <c:ext xmlns:c16="http://schemas.microsoft.com/office/drawing/2014/chart" uri="{C3380CC4-5D6E-409C-BE32-E72D297353CC}">
                <c16:uniqueId val="{00000004-E900-4E32-9E07-B505BF39B706}"/>
              </c:ext>
            </c:extLst>
          </c:dPt>
          <c:dPt>
            <c:idx val="2"/>
            <c:invertIfNegative val="0"/>
            <c:bubble3D val="0"/>
            <c:spPr>
              <a:gradFill flip="none" rotWithShape="1">
                <a:gsLst>
                  <a:gs pos="20000">
                    <a:srgbClr val="008098"/>
                  </a:gs>
                  <a:gs pos="100000">
                    <a:srgbClr val="00B4D8"/>
                  </a:gs>
                </a:gsLst>
                <a:lin ang="2700000" scaled="1"/>
                <a:tileRect/>
              </a:gradFill>
              <a:ln>
                <a:noFill/>
              </a:ln>
              <a:effectLst/>
            </c:spPr>
            <c:extLst>
              <c:ext xmlns:c16="http://schemas.microsoft.com/office/drawing/2014/chart" uri="{C3380CC4-5D6E-409C-BE32-E72D297353CC}">
                <c16:uniqueId val="{00000003-E900-4E32-9E07-B505BF39B706}"/>
              </c:ext>
            </c:extLst>
          </c:dPt>
          <c:cat>
            <c:strRef>
              <c:f>'Region sales'!$A$7:$A$10</c:f>
              <c:strCache>
                <c:ptCount val="3"/>
                <c:pt idx="0">
                  <c:v>Lisbon</c:v>
                </c:pt>
                <c:pt idx="1">
                  <c:v>Oporto</c:v>
                </c:pt>
                <c:pt idx="2">
                  <c:v>Other Region</c:v>
                </c:pt>
              </c:strCache>
            </c:strRef>
          </c:cat>
          <c:val>
            <c:numRef>
              <c:f>'Region sales'!$C$7:$C$10</c:f>
              <c:numCache>
                <c:formatCode>_(* #,##0.00_);_(* \(#,##0.00\);_(* "-"??_);_(@_)</c:formatCode>
                <c:ptCount val="3"/>
                <c:pt idx="0">
                  <c:v>930680</c:v>
                </c:pt>
                <c:pt idx="1">
                  <c:v>643858</c:v>
                </c:pt>
                <c:pt idx="2">
                  <c:v>3862914</c:v>
                </c:pt>
              </c:numCache>
            </c:numRef>
          </c:val>
          <c:extLst>
            <c:ext xmlns:c16="http://schemas.microsoft.com/office/drawing/2014/chart" uri="{C3380CC4-5D6E-409C-BE32-E72D297353CC}">
              <c16:uniqueId val="{00000001-9BCC-414A-B6B0-65C84D35E72F}"/>
            </c:ext>
          </c:extLst>
        </c:ser>
        <c:ser>
          <c:idx val="2"/>
          <c:order val="2"/>
          <c:tx>
            <c:strRef>
              <c:f>'Region sales'!$D$5:$D$6</c:f>
              <c:strCache>
                <c:ptCount val="1"/>
                <c:pt idx="0">
                  <c:v>Cluster 3</c:v>
                </c:pt>
              </c:strCache>
            </c:strRef>
          </c:tx>
          <c:spPr>
            <a:gradFill>
              <a:gsLst>
                <a:gs pos="20000">
                  <a:srgbClr val="49CBE5"/>
                </a:gs>
                <a:gs pos="100000">
                  <a:srgbClr val="90E0EF"/>
                </a:gs>
              </a:gsLst>
              <a:lin ang="5400000" scaled="1"/>
            </a:gradFill>
            <a:ln>
              <a:noFill/>
            </a:ln>
            <a:effectLst/>
          </c:spPr>
          <c:invertIfNegative val="0"/>
          <c:dPt>
            <c:idx val="0"/>
            <c:invertIfNegative val="0"/>
            <c:bubble3D val="0"/>
            <c:spPr>
              <a:gradFill>
                <a:gsLst>
                  <a:gs pos="5000">
                    <a:srgbClr val="49CBE5"/>
                  </a:gs>
                  <a:gs pos="100000">
                    <a:srgbClr val="90E0EF"/>
                  </a:gs>
                </a:gsLst>
                <a:lin ang="5400000" scaled="1"/>
              </a:gradFill>
              <a:ln>
                <a:noFill/>
              </a:ln>
              <a:effectLst/>
            </c:spPr>
          </c:dPt>
          <c:dPt>
            <c:idx val="1"/>
            <c:invertIfNegative val="0"/>
            <c:bubble3D val="0"/>
            <c:spPr>
              <a:gradFill>
                <a:gsLst>
                  <a:gs pos="5000">
                    <a:srgbClr val="49CBE5"/>
                  </a:gs>
                  <a:gs pos="100000">
                    <a:srgbClr val="90E0EF"/>
                  </a:gs>
                </a:gsLst>
                <a:lin ang="5400000" scaled="1"/>
              </a:gradFill>
              <a:ln>
                <a:noFill/>
              </a:ln>
              <a:effectLst/>
            </c:spPr>
          </c:dPt>
          <c:dPt>
            <c:idx val="2"/>
            <c:invertIfNegative val="0"/>
            <c:bubble3D val="0"/>
            <c:spPr>
              <a:gradFill flip="none" rotWithShape="1">
                <a:gsLst>
                  <a:gs pos="20000">
                    <a:srgbClr val="49CBE5"/>
                  </a:gs>
                  <a:gs pos="100000">
                    <a:srgbClr val="90E0EF"/>
                  </a:gs>
                </a:gsLst>
                <a:lin ang="2700000" scaled="1"/>
                <a:tileRect/>
              </a:gradFill>
              <a:ln>
                <a:noFill/>
              </a:ln>
              <a:effectLst/>
            </c:spPr>
          </c:dPt>
          <c:cat>
            <c:strRef>
              <c:f>'Region sales'!$A$7:$A$10</c:f>
              <c:strCache>
                <c:ptCount val="3"/>
                <c:pt idx="0">
                  <c:v>Lisbon</c:v>
                </c:pt>
                <c:pt idx="1">
                  <c:v>Oporto</c:v>
                </c:pt>
                <c:pt idx="2">
                  <c:v>Other Region</c:v>
                </c:pt>
              </c:strCache>
            </c:strRef>
          </c:cat>
          <c:val>
            <c:numRef>
              <c:f>'Region sales'!$D$7:$D$10</c:f>
              <c:numCache>
                <c:formatCode>_(* #,##0.00_);_(* \(#,##0.00\);_(* "-"??_);_(@_)</c:formatCode>
                <c:ptCount val="3"/>
                <c:pt idx="0">
                  <c:v>810302</c:v>
                </c:pt>
                <c:pt idx="1">
                  <c:v>459200</c:v>
                </c:pt>
                <c:pt idx="2">
                  <c:v>4107550</c:v>
                </c:pt>
              </c:numCache>
            </c:numRef>
          </c:val>
          <c:extLst>
            <c:ext xmlns:c16="http://schemas.microsoft.com/office/drawing/2014/chart" uri="{C3380CC4-5D6E-409C-BE32-E72D297353CC}">
              <c16:uniqueId val="{0000000D-70F6-4055-B580-ED5964ACCB1B}"/>
            </c:ext>
          </c:extLst>
        </c:ser>
        <c:dLbls>
          <c:dLblPos val="outEnd"/>
          <c:showLegendKey val="0"/>
          <c:showVal val="0"/>
          <c:showCatName val="0"/>
          <c:showSerName val="0"/>
          <c:showPercent val="0"/>
          <c:showBubbleSize val="0"/>
        </c:dLbls>
        <c:gapWidth val="182"/>
        <c:overlap val="-15"/>
        <c:axId val="2134739728"/>
        <c:axId val="2134749808"/>
      </c:barChart>
      <c:catAx>
        <c:axId val="21347397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crossAx val="2134749808"/>
        <c:crosses val="autoZero"/>
        <c:auto val="1"/>
        <c:lblAlgn val="ctr"/>
        <c:lblOffset val="100"/>
        <c:noMultiLvlLbl val="0"/>
      </c:catAx>
      <c:valAx>
        <c:axId val="2134749808"/>
        <c:scaling>
          <c:orientation val="minMax"/>
        </c:scaling>
        <c:delete val="0"/>
        <c:axPos val="b"/>
        <c:numFmt formatCode="[&gt;=1000000]&quot;€&quot;\ #,##0.0,,&quot;M&quot;;[&gt;=1000]&quot;€&quot;\ #,##0.0,&quot;K&quot;;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crossAx val="213473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CCCCCC"/>
                </a:solidFill>
                <a:latin typeface="Segoe UI" panose="020B0502040204020203" pitchFamily="34" charset="0"/>
                <a:ea typeface="+mn-ea"/>
                <a:cs typeface="Segoe UI" panose="020B0502040204020203" pitchFamily="34" charset="0"/>
              </a:defRPr>
            </a:pPr>
            <a:r>
              <a:rPr lang="en-US" sz="1200" b="1">
                <a:solidFill>
                  <a:srgbClr val="CCCCCC"/>
                </a:solidFill>
                <a:latin typeface="Segoe UI" panose="020B0502040204020203" pitchFamily="34" charset="0"/>
                <a:cs typeface="Segoe UI" panose="020B0502040204020203" pitchFamily="34" charset="0"/>
              </a:rPr>
              <a:t>Sales</a:t>
            </a:r>
            <a:r>
              <a:rPr lang="en-US" sz="1200" b="1" baseline="0">
                <a:solidFill>
                  <a:srgbClr val="CCCCCC"/>
                </a:solidFill>
                <a:latin typeface="Segoe UI" panose="020B0502040204020203" pitchFamily="34" charset="0"/>
                <a:cs typeface="Segoe UI" panose="020B0502040204020203" pitchFamily="34" charset="0"/>
              </a:rPr>
              <a:t> by  Product Category</a:t>
            </a:r>
          </a:p>
        </c:rich>
      </c:tx>
      <c:layout>
        <c:manualLayout>
          <c:xMode val="edge"/>
          <c:yMode val="edge"/>
          <c:x val="5.8749999999999997E-2"/>
          <c:y val="3.287671232876712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CCCCCC"/>
              </a:solidFill>
              <a:latin typeface="Segoe UI" panose="020B0502040204020203" pitchFamily="34" charset="0"/>
              <a:ea typeface="+mn-ea"/>
              <a:cs typeface="Segoe UI" panose="020B0502040204020203" pitchFamily="34" charset="0"/>
            </a:defRPr>
          </a:pPr>
          <a:endParaRPr lang="en-US"/>
        </a:p>
      </c:txPr>
    </c:title>
    <c:autoTitleDeleted val="0"/>
    <c:plotArea>
      <c:layout/>
      <c:barChart>
        <c:barDir val="bar"/>
        <c:grouping val="clustered"/>
        <c:varyColors val="0"/>
        <c:ser>
          <c:idx val="0"/>
          <c:order val="0"/>
          <c:tx>
            <c:strRef>
              <c:f>'Sales by product'!$B$18</c:f>
              <c:strCache>
                <c:ptCount val="1"/>
                <c:pt idx="0">
                  <c:v>Cluster 1</c:v>
                </c:pt>
              </c:strCache>
            </c:strRef>
          </c:tx>
          <c:spPr>
            <a:gradFill>
              <a:gsLst>
                <a:gs pos="15000">
                  <a:srgbClr val="003E48"/>
                </a:gs>
                <a:gs pos="100000">
                  <a:srgbClr val="007C91"/>
                </a:gs>
              </a:gsLst>
              <a:lin ang="2700000" scaled="1"/>
            </a:gradFill>
            <a:ln>
              <a:noFill/>
            </a:ln>
            <a:effectLst/>
          </c:spPr>
          <c:invertIfNegative val="0"/>
          <c:dPt>
            <c:idx val="0"/>
            <c:invertIfNegative val="0"/>
            <c:bubble3D val="0"/>
            <c:spPr>
              <a:gradFill>
                <a:gsLst>
                  <a:gs pos="10000">
                    <a:srgbClr val="003E48"/>
                  </a:gs>
                  <a:gs pos="100000">
                    <a:srgbClr val="007C91"/>
                  </a:gs>
                </a:gsLst>
                <a:lin ang="2700000" scaled="1"/>
              </a:gradFill>
              <a:ln>
                <a:noFill/>
              </a:ln>
              <a:effectLst/>
            </c:spPr>
            <c:extLst>
              <c:ext xmlns:c16="http://schemas.microsoft.com/office/drawing/2014/chart" uri="{C3380CC4-5D6E-409C-BE32-E72D297353CC}">
                <c16:uniqueId val="{00000005-0F12-455B-ABC2-2F2F92700584}"/>
              </c:ext>
            </c:extLst>
          </c:dPt>
          <c:dPt>
            <c:idx val="1"/>
            <c:invertIfNegative val="0"/>
            <c:bubble3D val="0"/>
            <c:spPr>
              <a:gradFill>
                <a:gsLst>
                  <a:gs pos="5000">
                    <a:srgbClr val="003E48"/>
                  </a:gs>
                  <a:gs pos="100000">
                    <a:srgbClr val="007C91"/>
                  </a:gs>
                </a:gsLst>
                <a:lin ang="2700000" scaled="1"/>
              </a:gradFill>
              <a:ln>
                <a:noFill/>
              </a:ln>
              <a:effectLst/>
            </c:spPr>
            <c:extLst>
              <c:ext xmlns:c16="http://schemas.microsoft.com/office/drawing/2014/chart" uri="{C3380CC4-5D6E-409C-BE32-E72D297353CC}">
                <c16:uniqueId val="{00000004-0F12-455B-ABC2-2F2F92700584}"/>
              </c:ext>
            </c:extLst>
          </c:dPt>
          <c:dPt>
            <c:idx val="2"/>
            <c:invertIfNegative val="0"/>
            <c:bubble3D val="0"/>
            <c:spPr>
              <a:gradFill>
                <a:gsLst>
                  <a:gs pos="5000">
                    <a:srgbClr val="003E48"/>
                  </a:gs>
                  <a:gs pos="100000">
                    <a:srgbClr val="007C91"/>
                  </a:gs>
                </a:gsLst>
                <a:lin ang="2700000" scaled="1"/>
              </a:gradFill>
              <a:ln>
                <a:noFill/>
              </a:ln>
              <a:effectLst/>
            </c:spPr>
            <c:extLst>
              <c:ext xmlns:c16="http://schemas.microsoft.com/office/drawing/2014/chart" uri="{C3380CC4-5D6E-409C-BE32-E72D297353CC}">
                <c16:uniqueId val="{00000003-0F12-455B-ABC2-2F2F92700584}"/>
              </c:ext>
            </c:extLst>
          </c:dPt>
          <c:dPt>
            <c:idx val="3"/>
            <c:invertIfNegative val="0"/>
            <c:bubble3D val="0"/>
            <c:spPr>
              <a:gradFill>
                <a:gsLst>
                  <a:gs pos="5000">
                    <a:srgbClr val="003E48"/>
                  </a:gs>
                  <a:gs pos="100000">
                    <a:srgbClr val="007C91"/>
                  </a:gs>
                </a:gsLst>
                <a:lin ang="2700000" scaled="1"/>
              </a:gradFill>
              <a:ln>
                <a:noFill/>
              </a:ln>
              <a:effectLst/>
            </c:spPr>
            <c:extLst>
              <c:ext xmlns:c16="http://schemas.microsoft.com/office/drawing/2014/chart" uri="{C3380CC4-5D6E-409C-BE32-E72D297353CC}">
                <c16:uniqueId val="{00000002-0F12-455B-ABC2-2F2F92700584}"/>
              </c:ext>
            </c:extLst>
          </c:dPt>
          <c:dPt>
            <c:idx val="4"/>
            <c:invertIfNegative val="0"/>
            <c:bubble3D val="0"/>
            <c:spPr>
              <a:gradFill>
                <a:gsLst>
                  <a:gs pos="2000">
                    <a:srgbClr val="003E48"/>
                  </a:gs>
                  <a:gs pos="100000">
                    <a:srgbClr val="007C91"/>
                  </a:gs>
                </a:gsLst>
                <a:lin ang="2700000" scaled="1"/>
              </a:gradFill>
              <a:ln>
                <a:noFill/>
              </a:ln>
              <a:effectLst/>
            </c:spPr>
            <c:extLst>
              <c:ext xmlns:c16="http://schemas.microsoft.com/office/drawing/2014/chart" uri="{C3380CC4-5D6E-409C-BE32-E72D297353CC}">
                <c16:uniqueId val="{00000001-0F12-455B-ABC2-2F2F92700584}"/>
              </c:ext>
            </c:extLst>
          </c:dPt>
          <c:dPt>
            <c:idx val="5"/>
            <c:invertIfNegative val="0"/>
            <c:bubble3D val="0"/>
            <c:spPr>
              <a:gradFill>
                <a:gsLst>
                  <a:gs pos="2000">
                    <a:srgbClr val="003E48"/>
                  </a:gs>
                  <a:gs pos="100000">
                    <a:srgbClr val="007C91"/>
                  </a:gs>
                </a:gsLst>
                <a:lin ang="2700000" scaled="1"/>
              </a:gradFill>
              <a:ln>
                <a:noFill/>
              </a:ln>
              <a:effectLst/>
            </c:spPr>
            <c:extLst>
              <c:ext xmlns:c16="http://schemas.microsoft.com/office/drawing/2014/chart" uri="{C3380CC4-5D6E-409C-BE32-E72D297353CC}">
                <c16:uniqueId val="{00000000-0F12-455B-ABC2-2F2F92700584}"/>
              </c:ext>
            </c:extLst>
          </c:dPt>
          <c:cat>
            <c:strRef>
              <c:f>'Sales by product'!$A$19:$A$24</c:f>
              <c:strCache>
                <c:ptCount val="6"/>
                <c:pt idx="0">
                  <c:v>Fresh </c:v>
                </c:pt>
                <c:pt idx="1">
                  <c:v>Milk </c:v>
                </c:pt>
                <c:pt idx="2">
                  <c:v>Grocery </c:v>
                </c:pt>
                <c:pt idx="3">
                  <c:v>Frozen </c:v>
                </c:pt>
                <c:pt idx="4">
                  <c:v>Detergents_Paper </c:v>
                </c:pt>
                <c:pt idx="5">
                  <c:v>Delicassen </c:v>
                </c:pt>
              </c:strCache>
            </c:strRef>
          </c:cat>
          <c:val>
            <c:numRef>
              <c:f>'Sales by product'!$B$19:$B$24</c:f>
              <c:numCache>
                <c:formatCode>_(* #,##0_);_(* \(#,##0\);_(* "-"??_);_(@_)</c:formatCode>
                <c:ptCount val="6"/>
                <c:pt idx="0">
                  <c:v>1488671</c:v>
                </c:pt>
                <c:pt idx="1">
                  <c:v>633915</c:v>
                </c:pt>
                <c:pt idx="2">
                  <c:v>812056</c:v>
                </c:pt>
                <c:pt idx="3">
                  <c:v>466475</c:v>
                </c:pt>
                <c:pt idx="4">
                  <c:v>214137</c:v>
                </c:pt>
                <c:pt idx="5">
                  <c:v>189742</c:v>
                </c:pt>
              </c:numCache>
            </c:numRef>
          </c:val>
          <c:extLst>
            <c:ext xmlns:c16="http://schemas.microsoft.com/office/drawing/2014/chart" uri="{C3380CC4-5D6E-409C-BE32-E72D297353CC}">
              <c16:uniqueId val="{00000000-EA48-407C-ACB0-0B8C6910A80E}"/>
            </c:ext>
          </c:extLst>
        </c:ser>
        <c:ser>
          <c:idx val="1"/>
          <c:order val="1"/>
          <c:tx>
            <c:strRef>
              <c:f>'Sales by product'!$C$18</c:f>
              <c:strCache>
                <c:ptCount val="1"/>
                <c:pt idx="0">
                  <c:v>Cluster 2</c:v>
                </c:pt>
              </c:strCache>
            </c:strRef>
          </c:tx>
          <c:spPr>
            <a:gradFill>
              <a:gsLst>
                <a:gs pos="10000">
                  <a:srgbClr val="008098"/>
                </a:gs>
                <a:gs pos="100000">
                  <a:srgbClr val="00B4D8"/>
                </a:gs>
              </a:gsLst>
              <a:lin ang="2700000" scaled="1"/>
            </a:gradFill>
            <a:ln>
              <a:noFill/>
            </a:ln>
            <a:effectLst/>
          </c:spPr>
          <c:invertIfNegative val="0"/>
          <c:dPt>
            <c:idx val="0"/>
            <c:invertIfNegative val="0"/>
            <c:bubble3D val="0"/>
            <c:spPr>
              <a:gradFill>
                <a:gsLst>
                  <a:gs pos="5000">
                    <a:srgbClr val="008098"/>
                  </a:gs>
                  <a:gs pos="100000">
                    <a:srgbClr val="00B4D8"/>
                  </a:gs>
                </a:gsLst>
                <a:lin ang="2700000" scaled="1"/>
              </a:gradFill>
              <a:ln>
                <a:noFill/>
              </a:ln>
              <a:effectLst/>
            </c:spPr>
            <c:extLst>
              <c:ext xmlns:c16="http://schemas.microsoft.com/office/drawing/2014/chart" uri="{C3380CC4-5D6E-409C-BE32-E72D297353CC}">
                <c16:uniqueId val="{00000009-0F12-455B-ABC2-2F2F92700584}"/>
              </c:ext>
            </c:extLst>
          </c:dPt>
          <c:dPt>
            <c:idx val="3"/>
            <c:invertIfNegative val="0"/>
            <c:bubble3D val="0"/>
            <c:spPr>
              <a:gradFill>
                <a:gsLst>
                  <a:gs pos="2000">
                    <a:srgbClr val="008098"/>
                  </a:gs>
                  <a:gs pos="100000">
                    <a:srgbClr val="00B4D8"/>
                  </a:gs>
                </a:gsLst>
                <a:lin ang="2700000" scaled="1"/>
              </a:gradFill>
              <a:ln>
                <a:noFill/>
              </a:ln>
              <a:effectLst/>
            </c:spPr>
            <c:extLst>
              <c:ext xmlns:c16="http://schemas.microsoft.com/office/drawing/2014/chart" uri="{C3380CC4-5D6E-409C-BE32-E72D297353CC}">
                <c16:uniqueId val="{00000008-0F12-455B-ABC2-2F2F92700584}"/>
              </c:ext>
            </c:extLst>
          </c:dPt>
          <c:dPt>
            <c:idx val="4"/>
            <c:invertIfNegative val="0"/>
            <c:bubble3D val="0"/>
            <c:spPr>
              <a:gradFill>
                <a:gsLst>
                  <a:gs pos="5000">
                    <a:srgbClr val="008098"/>
                  </a:gs>
                  <a:gs pos="100000">
                    <a:srgbClr val="00B4D8"/>
                  </a:gs>
                </a:gsLst>
                <a:lin ang="2700000" scaled="1"/>
              </a:gradFill>
              <a:ln>
                <a:noFill/>
              </a:ln>
              <a:effectLst/>
            </c:spPr>
            <c:extLst>
              <c:ext xmlns:c16="http://schemas.microsoft.com/office/drawing/2014/chart" uri="{C3380CC4-5D6E-409C-BE32-E72D297353CC}">
                <c16:uniqueId val="{00000007-0F12-455B-ABC2-2F2F92700584}"/>
              </c:ext>
            </c:extLst>
          </c:dPt>
          <c:dPt>
            <c:idx val="5"/>
            <c:invertIfNegative val="0"/>
            <c:bubble3D val="0"/>
            <c:spPr>
              <a:gradFill>
                <a:gsLst>
                  <a:gs pos="2000">
                    <a:srgbClr val="008098"/>
                  </a:gs>
                  <a:gs pos="100000">
                    <a:srgbClr val="00B4D8"/>
                  </a:gs>
                </a:gsLst>
                <a:lin ang="2700000" scaled="1"/>
              </a:gradFill>
              <a:ln>
                <a:noFill/>
              </a:ln>
              <a:effectLst/>
            </c:spPr>
            <c:extLst>
              <c:ext xmlns:c16="http://schemas.microsoft.com/office/drawing/2014/chart" uri="{C3380CC4-5D6E-409C-BE32-E72D297353CC}">
                <c16:uniqueId val="{00000006-0F12-455B-ABC2-2F2F92700584}"/>
              </c:ext>
            </c:extLst>
          </c:dPt>
          <c:cat>
            <c:strRef>
              <c:f>'Sales by product'!$A$19:$A$24</c:f>
              <c:strCache>
                <c:ptCount val="6"/>
                <c:pt idx="0">
                  <c:v>Fresh </c:v>
                </c:pt>
                <c:pt idx="1">
                  <c:v>Milk </c:v>
                </c:pt>
                <c:pt idx="2">
                  <c:v>Grocery </c:v>
                </c:pt>
                <c:pt idx="3">
                  <c:v>Frozen </c:v>
                </c:pt>
                <c:pt idx="4">
                  <c:v>Detergents_Paper </c:v>
                </c:pt>
                <c:pt idx="5">
                  <c:v>Delicassen </c:v>
                </c:pt>
              </c:strCache>
            </c:strRef>
          </c:cat>
          <c:val>
            <c:numRef>
              <c:f>'Sales by product'!$C$19:$C$24</c:f>
              <c:numCache>
                <c:formatCode>_(* #,##0_);_(* \(#,##0\);_(* "-"??_);_(@_)</c:formatCode>
                <c:ptCount val="6"/>
                <c:pt idx="0">
                  <c:v>672302</c:v>
                </c:pt>
                <c:pt idx="1">
                  <c:v>1383736</c:v>
                </c:pt>
                <c:pt idx="2">
                  <c:v>2071411</c:v>
                </c:pt>
                <c:pt idx="3">
                  <c:v>170442</c:v>
                </c:pt>
                <c:pt idx="4">
                  <c:v>939207</c:v>
                </c:pt>
                <c:pt idx="5">
                  <c:v>200354</c:v>
                </c:pt>
              </c:numCache>
            </c:numRef>
          </c:val>
          <c:extLst>
            <c:ext xmlns:c16="http://schemas.microsoft.com/office/drawing/2014/chart" uri="{C3380CC4-5D6E-409C-BE32-E72D297353CC}">
              <c16:uniqueId val="{00000001-EA48-407C-ACB0-0B8C6910A80E}"/>
            </c:ext>
          </c:extLst>
        </c:ser>
        <c:ser>
          <c:idx val="2"/>
          <c:order val="2"/>
          <c:tx>
            <c:strRef>
              <c:f>'Sales by product'!$D$18</c:f>
              <c:strCache>
                <c:ptCount val="1"/>
                <c:pt idx="0">
                  <c:v>Cluster 3</c:v>
                </c:pt>
              </c:strCache>
            </c:strRef>
          </c:tx>
          <c:spPr>
            <a:gradFill>
              <a:gsLst>
                <a:gs pos="5000">
                  <a:srgbClr val="49CBE5"/>
                </a:gs>
                <a:gs pos="100000">
                  <a:srgbClr val="90E0EF"/>
                </a:gs>
              </a:gsLst>
              <a:lin ang="2700000" scaled="1"/>
            </a:gradFill>
            <a:ln>
              <a:noFill/>
            </a:ln>
            <a:effectLst/>
          </c:spPr>
          <c:invertIfNegative val="0"/>
          <c:dPt>
            <c:idx val="0"/>
            <c:invertIfNegative val="0"/>
            <c:bubble3D val="0"/>
            <c:spPr>
              <a:gradFill>
                <a:gsLst>
                  <a:gs pos="15000">
                    <a:srgbClr val="49CBE5"/>
                  </a:gs>
                  <a:gs pos="100000">
                    <a:srgbClr val="90E0EF"/>
                  </a:gs>
                </a:gsLst>
                <a:lin ang="2700000" scaled="1"/>
              </a:gradFill>
              <a:ln>
                <a:noFill/>
              </a:ln>
              <a:effectLst/>
            </c:spPr>
            <c:extLst>
              <c:ext xmlns:c16="http://schemas.microsoft.com/office/drawing/2014/chart" uri="{C3380CC4-5D6E-409C-BE32-E72D297353CC}">
                <c16:uniqueId val="{0000000A-0F12-455B-ABC2-2F2F92700584}"/>
              </c:ext>
            </c:extLst>
          </c:dPt>
          <c:dPt>
            <c:idx val="4"/>
            <c:invertIfNegative val="0"/>
            <c:bubble3D val="0"/>
            <c:spPr>
              <a:gradFill>
                <a:gsLst>
                  <a:gs pos="1000">
                    <a:srgbClr val="49CBE5"/>
                  </a:gs>
                  <a:gs pos="100000">
                    <a:srgbClr val="90E0EF"/>
                  </a:gs>
                </a:gsLst>
                <a:lin ang="2700000" scaled="1"/>
              </a:gradFill>
              <a:ln>
                <a:noFill/>
              </a:ln>
              <a:effectLst/>
            </c:spPr>
            <c:extLst>
              <c:ext xmlns:c16="http://schemas.microsoft.com/office/drawing/2014/chart" uri="{C3380CC4-5D6E-409C-BE32-E72D297353CC}">
                <c16:uniqueId val="{0000000B-0F12-455B-ABC2-2F2F92700584}"/>
              </c:ext>
            </c:extLst>
          </c:dPt>
          <c:dPt>
            <c:idx val="5"/>
            <c:invertIfNegative val="0"/>
            <c:bubble3D val="0"/>
            <c:spPr>
              <a:gradFill>
                <a:gsLst>
                  <a:gs pos="2000">
                    <a:srgbClr val="49CBE5"/>
                  </a:gs>
                  <a:gs pos="100000">
                    <a:srgbClr val="90E0EF"/>
                  </a:gs>
                </a:gsLst>
                <a:lin ang="2700000" scaled="1"/>
              </a:gradFill>
              <a:ln>
                <a:noFill/>
              </a:ln>
              <a:effectLst/>
            </c:spPr>
            <c:extLst>
              <c:ext xmlns:c16="http://schemas.microsoft.com/office/drawing/2014/chart" uri="{C3380CC4-5D6E-409C-BE32-E72D297353CC}">
                <c16:uniqueId val="{0000000C-0F12-455B-ABC2-2F2F92700584}"/>
              </c:ext>
            </c:extLst>
          </c:dPt>
          <c:cat>
            <c:strRef>
              <c:f>'Sales by product'!$A$19:$A$24</c:f>
              <c:strCache>
                <c:ptCount val="6"/>
                <c:pt idx="0">
                  <c:v>Fresh </c:v>
                </c:pt>
                <c:pt idx="1">
                  <c:v>Milk </c:v>
                </c:pt>
                <c:pt idx="2">
                  <c:v>Grocery </c:v>
                </c:pt>
                <c:pt idx="3">
                  <c:v>Frozen </c:v>
                </c:pt>
                <c:pt idx="4">
                  <c:v>Detergents_Paper </c:v>
                </c:pt>
                <c:pt idx="5">
                  <c:v>Delicassen </c:v>
                </c:pt>
              </c:strCache>
            </c:strRef>
          </c:cat>
          <c:val>
            <c:numRef>
              <c:f>'Sales by product'!$D$19:$D$24</c:f>
              <c:numCache>
                <c:formatCode>_(* #,##0_);_(* \(#,##0\);_(* "-"??_);_(@_)</c:formatCode>
                <c:ptCount val="6"/>
                <c:pt idx="0">
                  <c:v>3119158</c:v>
                </c:pt>
                <c:pt idx="1">
                  <c:v>532706</c:v>
                </c:pt>
                <c:pt idx="2">
                  <c:v>615095</c:v>
                </c:pt>
                <c:pt idx="3">
                  <c:v>714733</c:v>
                </c:pt>
                <c:pt idx="4">
                  <c:v>114513</c:v>
                </c:pt>
                <c:pt idx="5">
                  <c:v>280847</c:v>
                </c:pt>
              </c:numCache>
            </c:numRef>
          </c:val>
          <c:extLst>
            <c:ext xmlns:c16="http://schemas.microsoft.com/office/drawing/2014/chart" uri="{C3380CC4-5D6E-409C-BE32-E72D297353CC}">
              <c16:uniqueId val="{00000002-EA48-407C-ACB0-0B8C6910A80E}"/>
            </c:ext>
          </c:extLst>
        </c:ser>
        <c:dLbls>
          <c:showLegendKey val="0"/>
          <c:showVal val="0"/>
          <c:showCatName val="0"/>
          <c:showSerName val="0"/>
          <c:showPercent val="0"/>
          <c:showBubbleSize val="0"/>
        </c:dLbls>
        <c:gapWidth val="100"/>
        <c:overlap val="-10"/>
        <c:axId val="706342032"/>
        <c:axId val="706342992"/>
      </c:barChart>
      <c:catAx>
        <c:axId val="7063420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rgbClr val="CCCCCC"/>
                </a:solidFill>
                <a:latin typeface="Segoe UI" panose="020B0502040204020203" pitchFamily="34" charset="0"/>
                <a:ea typeface="+mn-ea"/>
                <a:cs typeface="Segoe UI" panose="020B0502040204020203" pitchFamily="34" charset="0"/>
              </a:defRPr>
            </a:pPr>
            <a:endParaRPr lang="en-US"/>
          </a:p>
        </c:txPr>
        <c:crossAx val="706342992"/>
        <c:crosses val="autoZero"/>
        <c:auto val="1"/>
        <c:lblAlgn val="ctr"/>
        <c:lblOffset val="100"/>
        <c:noMultiLvlLbl val="0"/>
      </c:catAx>
      <c:valAx>
        <c:axId val="706342992"/>
        <c:scaling>
          <c:orientation val="minMax"/>
        </c:scaling>
        <c:delete val="0"/>
        <c:axPos val="b"/>
        <c:numFmt formatCode="[&gt;=1000000]&quot;€&quot;\ #,##0.0,,&quot;M&quot;;[&gt;=1000]&quot;€&quot;\ #,##0.0,&quot;K&quot;;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CCCCCC"/>
                </a:solidFill>
                <a:latin typeface="Times New Roman" panose="02020603050405020304" pitchFamily="18" charset="0"/>
                <a:ea typeface="+mn-ea"/>
                <a:cs typeface="Times New Roman" panose="02020603050405020304" pitchFamily="18" charset="0"/>
              </a:defRPr>
            </a:pPr>
            <a:endParaRPr lang="en-US"/>
          </a:p>
        </c:txPr>
        <c:crossAx val="706342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[Wholesale_Customers_Dashboard.xlsx]Region sales!PivotTable1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Across Regions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'Region sales'!$B$5:$B$6</c:f>
              <c:strCache>
                <c:ptCount val="1"/>
                <c:pt idx="0">
                  <c:v>Cluster 1</c:v>
                </c:pt>
              </c:strCache>
            </c:strRef>
          </c:tx>
          <c:spPr>
            <a:solidFill>
              <a:schemeClr val="accent1"/>
            </a:solidFill>
            <a:ln>
              <a:noFill/>
            </a:ln>
            <a:effectLst/>
          </c:spPr>
          <c:invertIfNegative val="0"/>
          <c:dLbls>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sales'!$A$7:$A$10</c:f>
              <c:strCache>
                <c:ptCount val="3"/>
                <c:pt idx="0">
                  <c:v>Lisbon</c:v>
                </c:pt>
                <c:pt idx="1">
                  <c:v>Oporto</c:v>
                </c:pt>
                <c:pt idx="2">
                  <c:v>Other Region</c:v>
                </c:pt>
              </c:strCache>
            </c:strRef>
          </c:cat>
          <c:val>
            <c:numRef>
              <c:f>'Region sales'!$B$7:$B$10</c:f>
              <c:numCache>
                <c:formatCode>_(* #,##0.00_);_(* \(#,##0.00\);_(* "-"??_);_(@_)</c:formatCode>
                <c:ptCount val="3"/>
                <c:pt idx="0">
                  <c:v>645831</c:v>
                </c:pt>
                <c:pt idx="1">
                  <c:v>452030</c:v>
                </c:pt>
                <c:pt idx="2">
                  <c:v>2707135</c:v>
                </c:pt>
              </c:numCache>
            </c:numRef>
          </c:val>
          <c:extLst>
            <c:ext xmlns:c16="http://schemas.microsoft.com/office/drawing/2014/chart" uri="{C3380CC4-5D6E-409C-BE32-E72D297353CC}">
              <c16:uniqueId val="{00000000-744B-4E4B-95DE-9A6785E39280}"/>
            </c:ext>
          </c:extLst>
        </c:ser>
        <c:ser>
          <c:idx val="1"/>
          <c:order val="1"/>
          <c:tx>
            <c:strRef>
              <c:f>'Region sales'!$C$5:$C$6</c:f>
              <c:strCache>
                <c:ptCount val="1"/>
                <c:pt idx="0">
                  <c:v>Cluster 2</c:v>
                </c:pt>
              </c:strCache>
            </c:strRef>
          </c:tx>
          <c:spPr>
            <a:solidFill>
              <a:schemeClr val="accent2"/>
            </a:solidFill>
            <a:ln>
              <a:noFill/>
            </a:ln>
            <a:effectLst/>
          </c:spPr>
          <c:invertIfNegative val="0"/>
          <c:dLbls>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sales'!$A$7:$A$10</c:f>
              <c:strCache>
                <c:ptCount val="3"/>
                <c:pt idx="0">
                  <c:v>Lisbon</c:v>
                </c:pt>
                <c:pt idx="1">
                  <c:v>Oporto</c:v>
                </c:pt>
                <c:pt idx="2">
                  <c:v>Other Region</c:v>
                </c:pt>
              </c:strCache>
            </c:strRef>
          </c:cat>
          <c:val>
            <c:numRef>
              <c:f>'Region sales'!$C$7:$C$10</c:f>
              <c:numCache>
                <c:formatCode>_(* #,##0.00_);_(* \(#,##0.00\);_(* "-"??_);_(@_)</c:formatCode>
                <c:ptCount val="3"/>
                <c:pt idx="0">
                  <c:v>930680</c:v>
                </c:pt>
                <c:pt idx="1">
                  <c:v>643858</c:v>
                </c:pt>
                <c:pt idx="2">
                  <c:v>3862914</c:v>
                </c:pt>
              </c:numCache>
            </c:numRef>
          </c:val>
          <c:extLst>
            <c:ext xmlns:c16="http://schemas.microsoft.com/office/drawing/2014/chart" uri="{C3380CC4-5D6E-409C-BE32-E72D297353CC}">
              <c16:uniqueId val="{00000001-744B-4E4B-95DE-9A6785E39280}"/>
            </c:ext>
          </c:extLst>
        </c:ser>
        <c:ser>
          <c:idx val="2"/>
          <c:order val="2"/>
          <c:tx>
            <c:strRef>
              <c:f>'Region sales'!$D$5:$D$6</c:f>
              <c:strCache>
                <c:ptCount val="1"/>
                <c:pt idx="0">
                  <c:v>Cluster 3</c:v>
                </c:pt>
              </c:strCache>
            </c:strRef>
          </c:tx>
          <c:spPr>
            <a:solidFill>
              <a:schemeClr val="accent3"/>
            </a:solidFill>
            <a:ln>
              <a:noFill/>
            </a:ln>
            <a:effectLst/>
          </c:spPr>
          <c:invertIfNegative val="0"/>
          <c:dLbls>
            <c:numFmt formatCode="[&gt;=1000000]#,##0.0,,&quot;M&quot;;[&gt;=100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sales'!$A$7:$A$10</c:f>
              <c:strCache>
                <c:ptCount val="3"/>
                <c:pt idx="0">
                  <c:v>Lisbon</c:v>
                </c:pt>
                <c:pt idx="1">
                  <c:v>Oporto</c:v>
                </c:pt>
                <c:pt idx="2">
                  <c:v>Other Region</c:v>
                </c:pt>
              </c:strCache>
            </c:strRef>
          </c:cat>
          <c:val>
            <c:numRef>
              <c:f>'Region sales'!$D$7:$D$10</c:f>
              <c:numCache>
                <c:formatCode>_(* #,##0.00_);_(* \(#,##0.00\);_(* "-"??_);_(@_)</c:formatCode>
                <c:ptCount val="3"/>
                <c:pt idx="0">
                  <c:v>810302</c:v>
                </c:pt>
                <c:pt idx="1">
                  <c:v>459200</c:v>
                </c:pt>
                <c:pt idx="2">
                  <c:v>4107550</c:v>
                </c:pt>
              </c:numCache>
            </c:numRef>
          </c:val>
          <c:extLst>
            <c:ext xmlns:c16="http://schemas.microsoft.com/office/drawing/2014/chart" uri="{C3380CC4-5D6E-409C-BE32-E72D297353CC}">
              <c16:uniqueId val="{00000000-0ABD-45D6-96CB-3A40C13A366A}"/>
            </c:ext>
          </c:extLst>
        </c:ser>
        <c:dLbls>
          <c:showLegendKey val="0"/>
          <c:showVal val="1"/>
          <c:showCatName val="0"/>
          <c:showSerName val="0"/>
          <c:showPercent val="0"/>
          <c:showBubbleSize val="0"/>
        </c:dLbls>
        <c:gapWidth val="182"/>
        <c:overlap val="100"/>
        <c:axId val="2134739728"/>
        <c:axId val="2134749808"/>
      </c:barChart>
      <c:catAx>
        <c:axId val="213473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749808"/>
        <c:crosses val="autoZero"/>
        <c:auto val="1"/>
        <c:lblAlgn val="ctr"/>
        <c:lblOffset val="100"/>
        <c:noMultiLvlLbl val="0"/>
      </c:catAx>
      <c:valAx>
        <c:axId val="2134749808"/>
        <c:scaling>
          <c:orientation val="minMax"/>
        </c:scaling>
        <c:delete val="1"/>
        <c:axPos val="l"/>
        <c:numFmt formatCode="0%" sourceLinked="0"/>
        <c:majorTickMark val="none"/>
        <c:minorTickMark val="none"/>
        <c:tickLblPos val="nextTo"/>
        <c:crossAx val="2134739728"/>
        <c:crosses val="autoZero"/>
        <c:crossBetween val="between"/>
      </c:valAx>
      <c:spPr>
        <a:noFill/>
        <a:ln>
          <a:noFill/>
        </a:ln>
        <a:effectLst/>
      </c:spPr>
    </c:plotArea>
    <c:legend>
      <c:legendPos val="t"/>
      <c:layout>
        <c:manualLayout>
          <c:xMode val="edge"/>
          <c:yMode val="edge"/>
          <c:x val="9.306509684932537E-3"/>
          <c:y val="0.14733814523184602"/>
          <c:w val="0.47121037617923267"/>
          <c:h val="7.73461650627004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[Wholesale_Customers_Dashboard.xlsx]Sales by Channel!PivotTable2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a:t>
            </a:r>
            <a:r>
              <a:rPr lang="en-US" b="1" baseline="0"/>
              <a:t> Channel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Channel'!$B$5:$B$6</c:f>
              <c:strCache>
                <c:ptCount val="1"/>
                <c:pt idx="0">
                  <c:v>Cluster 1</c:v>
                </c:pt>
              </c:strCache>
            </c:strRef>
          </c:tx>
          <c:spPr>
            <a:solidFill>
              <a:schemeClr val="accent1"/>
            </a:solidFill>
            <a:ln>
              <a:noFill/>
            </a:ln>
            <a:effectLst/>
          </c:spPr>
          <c:invertIfNegative val="0"/>
          <c:cat>
            <c:strRef>
              <c:f>'Sales by Channel'!$A$7:$A$9</c:f>
              <c:strCache>
                <c:ptCount val="2"/>
                <c:pt idx="0">
                  <c:v>Horeca</c:v>
                </c:pt>
                <c:pt idx="1">
                  <c:v>Retail</c:v>
                </c:pt>
              </c:strCache>
            </c:strRef>
          </c:cat>
          <c:val>
            <c:numRef>
              <c:f>'Sales by Channel'!$B$7:$B$9</c:f>
              <c:numCache>
                <c:formatCode>_(* #,##0.00_);_(* \(#,##0.00\);_(* "-"??_);_(@_)</c:formatCode>
                <c:ptCount val="2"/>
                <c:pt idx="0">
                  <c:v>3122191</c:v>
                </c:pt>
                <c:pt idx="1">
                  <c:v>682805</c:v>
                </c:pt>
              </c:numCache>
            </c:numRef>
          </c:val>
          <c:extLst>
            <c:ext xmlns:c16="http://schemas.microsoft.com/office/drawing/2014/chart" uri="{C3380CC4-5D6E-409C-BE32-E72D297353CC}">
              <c16:uniqueId val="{00000000-EE33-424F-AA1B-5154EF31A5CD}"/>
            </c:ext>
          </c:extLst>
        </c:ser>
        <c:ser>
          <c:idx val="1"/>
          <c:order val="1"/>
          <c:tx>
            <c:strRef>
              <c:f>'Sales by Channel'!$C$5:$C$6</c:f>
              <c:strCache>
                <c:ptCount val="1"/>
                <c:pt idx="0">
                  <c:v>Cluster 2</c:v>
                </c:pt>
              </c:strCache>
            </c:strRef>
          </c:tx>
          <c:spPr>
            <a:solidFill>
              <a:schemeClr val="accent2"/>
            </a:solidFill>
            <a:ln>
              <a:noFill/>
            </a:ln>
            <a:effectLst/>
          </c:spPr>
          <c:invertIfNegative val="0"/>
          <c:cat>
            <c:strRef>
              <c:f>'Sales by Channel'!$A$7:$A$9</c:f>
              <c:strCache>
                <c:ptCount val="2"/>
                <c:pt idx="0">
                  <c:v>Horeca</c:v>
                </c:pt>
                <c:pt idx="1">
                  <c:v>Retail</c:v>
                </c:pt>
              </c:strCache>
            </c:strRef>
          </c:cat>
          <c:val>
            <c:numRef>
              <c:f>'Sales by Channel'!$C$7:$C$9</c:f>
              <c:numCache>
                <c:formatCode>_(* #,##0.00_);_(* \(#,##0.00\);_(* "-"??_);_(@_)</c:formatCode>
                <c:ptCount val="2"/>
                <c:pt idx="0">
                  <c:v>360509</c:v>
                </c:pt>
                <c:pt idx="1">
                  <c:v>5076943</c:v>
                </c:pt>
              </c:numCache>
            </c:numRef>
          </c:val>
          <c:extLst>
            <c:ext xmlns:c16="http://schemas.microsoft.com/office/drawing/2014/chart" uri="{C3380CC4-5D6E-409C-BE32-E72D297353CC}">
              <c16:uniqueId val="{00000001-EE33-424F-AA1B-5154EF31A5CD}"/>
            </c:ext>
          </c:extLst>
        </c:ser>
        <c:ser>
          <c:idx val="2"/>
          <c:order val="2"/>
          <c:tx>
            <c:strRef>
              <c:f>'Sales by Channel'!$D$5:$D$6</c:f>
              <c:strCache>
                <c:ptCount val="1"/>
                <c:pt idx="0">
                  <c:v>Cluster 3</c:v>
                </c:pt>
              </c:strCache>
            </c:strRef>
          </c:tx>
          <c:spPr>
            <a:solidFill>
              <a:schemeClr val="accent3"/>
            </a:solidFill>
            <a:ln>
              <a:noFill/>
            </a:ln>
            <a:effectLst/>
          </c:spPr>
          <c:invertIfNegative val="0"/>
          <c:cat>
            <c:strRef>
              <c:f>'Sales by Channel'!$A$7:$A$9</c:f>
              <c:strCache>
                <c:ptCount val="2"/>
                <c:pt idx="0">
                  <c:v>Horeca</c:v>
                </c:pt>
                <c:pt idx="1">
                  <c:v>Retail</c:v>
                </c:pt>
              </c:strCache>
            </c:strRef>
          </c:cat>
          <c:val>
            <c:numRef>
              <c:f>'Sales by Channel'!$D$7:$D$9</c:f>
              <c:numCache>
                <c:formatCode>_(* #,##0.00_);_(* \(#,##0.00\);_(* "-"??_);_(@_)</c:formatCode>
                <c:ptCount val="2"/>
                <c:pt idx="0">
                  <c:v>4516869</c:v>
                </c:pt>
                <c:pt idx="1">
                  <c:v>860183</c:v>
                </c:pt>
              </c:numCache>
            </c:numRef>
          </c:val>
          <c:extLst>
            <c:ext xmlns:c16="http://schemas.microsoft.com/office/drawing/2014/chart" uri="{C3380CC4-5D6E-409C-BE32-E72D297353CC}">
              <c16:uniqueId val="{00000000-9B3B-4765-B2C7-91415647B34D}"/>
            </c:ext>
          </c:extLst>
        </c:ser>
        <c:dLbls>
          <c:showLegendKey val="0"/>
          <c:showVal val="0"/>
          <c:showCatName val="0"/>
          <c:showSerName val="0"/>
          <c:showPercent val="0"/>
          <c:showBubbleSize val="0"/>
        </c:dLbls>
        <c:gapWidth val="219"/>
        <c:overlap val="-27"/>
        <c:axId val="2117680192"/>
        <c:axId val="2117682592"/>
      </c:barChart>
      <c:catAx>
        <c:axId val="211768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82592"/>
        <c:crosses val="autoZero"/>
        <c:auto val="1"/>
        <c:lblAlgn val="ctr"/>
        <c:lblOffset val="100"/>
        <c:noMultiLvlLbl val="0"/>
      </c:catAx>
      <c:valAx>
        <c:axId val="2117682592"/>
        <c:scaling>
          <c:orientation val="minMax"/>
        </c:scaling>
        <c:delete val="0"/>
        <c:axPos val="l"/>
        <c:numFmt formatCode="[&gt;=1000000]#,##0.0,,&quot;M&quot;;[&gt;=10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80192"/>
        <c:crosses val="autoZero"/>
        <c:crossBetween val="between"/>
      </c:valAx>
      <c:spPr>
        <a:noFill/>
        <a:ln>
          <a:noFill/>
        </a:ln>
        <a:effectLst/>
      </c:spPr>
    </c:plotArea>
    <c:legend>
      <c:legendPos val="t"/>
      <c:layout>
        <c:manualLayout>
          <c:xMode val="edge"/>
          <c:yMode val="edge"/>
          <c:x val="2.1934851504557786E-2"/>
          <c:y val="0.14736111111111111"/>
          <c:w val="0.44437350932793146"/>
          <c:h val="7.73461650627004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[Wholesale_Customers_Dashboard.xlsx]Sales by Channel!PivotTable3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Percentage of</a:t>
            </a:r>
            <a:r>
              <a:rPr lang="en-US" b="1" baseline="0"/>
              <a:t> Total Sales by Clusters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28463682208263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7593625586127579"/>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3973148721578341"/>
              <c:y val="-8.93948673082532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235955056179775"/>
              <c:y val="-2.0833151064450273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E706E6CF-2A5B-447F-9812-D0E50EB1B639}" type="PERCENTAGE">
                  <a:rPr lang="en-US" b="1"/>
                  <a:pPr>
                    <a:defRPr b="1"/>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344090064584624"/>
                  <c:h val="0.13342592592592592"/>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0.18539325842696619"/>
              <c:y val="-4.629629629629712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5"/>
                  <c:h val="0.11953703703703704"/>
                </c:manualLayout>
              </c15:layout>
            </c:ext>
          </c:extLst>
        </c:dLbl>
      </c:pivotFmt>
      <c:pivotFmt>
        <c:idx val="7"/>
        <c:spPr>
          <a:solidFill>
            <a:schemeClr val="accent1"/>
          </a:solidFill>
          <a:ln w="19050">
            <a:solidFill>
              <a:schemeClr val="lt1"/>
            </a:solidFill>
          </a:ln>
          <a:effectLst/>
        </c:spPr>
        <c:dLbl>
          <c:idx val="0"/>
          <c:layout>
            <c:manualLayout>
              <c:x val="-0.10393258426966293"/>
              <c:y val="-9.490740740740739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4115057949217013E-2"/>
                  <c:h val="9.6388888888888885E-2"/>
                </c:manualLayout>
              </c15:layout>
            </c:ext>
          </c:extLst>
        </c:dLbl>
      </c:pivotFmt>
    </c:pivotFmts>
    <c:plotArea>
      <c:layout>
        <c:manualLayout>
          <c:layoutTarget val="inner"/>
          <c:xMode val="edge"/>
          <c:yMode val="edge"/>
          <c:x val="0.29718658763160222"/>
          <c:y val="0.23940252260134151"/>
          <c:w val="0.40562682473679557"/>
          <c:h val="0.668533100029163"/>
        </c:manualLayout>
      </c:layout>
      <c:doughnutChart>
        <c:varyColors val="1"/>
        <c:ser>
          <c:idx val="0"/>
          <c:order val="0"/>
          <c:tx>
            <c:strRef>
              <c:f>'Sales by Channel'!$I$5</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E0B-4995-8BFC-DF5D3BA085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0E0B-4995-8BFC-DF5D3BA085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A-0E0B-4995-8BFC-DF5D3BA08506}"/>
              </c:ext>
            </c:extLst>
          </c:dPt>
          <c:dLbls>
            <c:dLbl>
              <c:idx val="0"/>
              <c:layout>
                <c:manualLayout>
                  <c:x val="0.11235955056179775"/>
                  <c:y val="-2.0833151064450273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E706E6CF-2A5B-447F-9812-D0E50EB1B639}" type="PERCENTAGE">
                      <a:rPr lang="en-US" b="1"/>
                      <a:pPr>
                        <a:defRPr b="1"/>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344090064584624"/>
                      <c:h val="0.13342592592592592"/>
                    </c:manualLayout>
                  </c15:layout>
                  <c15:dlblFieldTable/>
                  <c15:showDataLabelsRange val="0"/>
                </c:ext>
                <c:ext xmlns:c16="http://schemas.microsoft.com/office/drawing/2014/chart" uri="{C3380CC4-5D6E-409C-BE32-E72D297353CC}">
                  <c16:uniqueId val="{00000008-0E0B-4995-8BFC-DF5D3BA08506}"/>
                </c:ext>
              </c:extLst>
            </c:dLbl>
            <c:dLbl>
              <c:idx val="1"/>
              <c:layout>
                <c:manualLayout>
                  <c:x val="0.18539325842696619"/>
                  <c:y val="-4.629629629629712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5"/>
                      <c:h val="0.11953703703703704"/>
                    </c:manualLayout>
                  </c15:layout>
                </c:ext>
                <c:ext xmlns:c16="http://schemas.microsoft.com/office/drawing/2014/chart" uri="{C3380CC4-5D6E-409C-BE32-E72D297353CC}">
                  <c16:uniqueId val="{00000009-0E0B-4995-8BFC-DF5D3BA08506}"/>
                </c:ext>
              </c:extLst>
            </c:dLbl>
            <c:dLbl>
              <c:idx val="2"/>
              <c:layout>
                <c:manualLayout>
                  <c:x val="-0.10393258426966293"/>
                  <c:y val="-9.490740740740739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4115057949217013E-2"/>
                      <c:h val="9.6388888888888885E-2"/>
                    </c:manualLayout>
                  </c15:layout>
                </c:ext>
                <c:ext xmlns:c16="http://schemas.microsoft.com/office/drawing/2014/chart" uri="{C3380CC4-5D6E-409C-BE32-E72D297353CC}">
                  <c16:uniqueId val="{0000000A-0E0B-4995-8BFC-DF5D3BA0850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Channel'!$H$6:$H$9</c:f>
              <c:strCache>
                <c:ptCount val="3"/>
                <c:pt idx="0">
                  <c:v>Cluster 1</c:v>
                </c:pt>
                <c:pt idx="1">
                  <c:v>Cluster 2</c:v>
                </c:pt>
                <c:pt idx="2">
                  <c:v>Cluster 3</c:v>
                </c:pt>
              </c:strCache>
            </c:strRef>
          </c:cat>
          <c:val>
            <c:numRef>
              <c:f>'Sales by Channel'!$I$6:$I$9</c:f>
              <c:numCache>
                <c:formatCode>_(* #,##0.00_);_(* \(#,##0.00\);_(* "-"??_);_(@_)</c:formatCode>
                <c:ptCount val="3"/>
                <c:pt idx="0">
                  <c:v>3804996</c:v>
                </c:pt>
                <c:pt idx="1">
                  <c:v>5437452</c:v>
                </c:pt>
                <c:pt idx="2">
                  <c:v>5377052</c:v>
                </c:pt>
              </c:numCache>
            </c:numRef>
          </c:val>
          <c:extLst>
            <c:ext xmlns:c16="http://schemas.microsoft.com/office/drawing/2014/chart" uri="{C3380CC4-5D6E-409C-BE32-E72D297353CC}">
              <c16:uniqueId val="{00000006-0E0B-4995-8BFC-DF5D3BA0850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1.9942913385826776E-2"/>
          <c:y val="0.14733814523184602"/>
          <c:w val="0.45455839895013134"/>
          <c:h val="7.73461650627004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1022350</xdr:colOff>
      <xdr:row>6</xdr:row>
      <xdr:rowOff>107950</xdr:rowOff>
    </xdr:from>
    <xdr:to>
      <xdr:col>10</xdr:col>
      <xdr:colOff>0</xdr:colOff>
      <xdr:row>22</xdr:row>
      <xdr:rowOff>6350</xdr:rowOff>
    </xdr:to>
    <xdr:graphicFrame macro="">
      <xdr:nvGraphicFramePr>
        <xdr:cNvPr id="3" name="Chart 2">
          <a:extLst>
            <a:ext uri="{FF2B5EF4-FFF2-40B4-BE49-F238E27FC236}">
              <a16:creationId xmlns:a16="http://schemas.microsoft.com/office/drawing/2014/main" id="{17344CE2-6D2A-0B45-8A7C-255A41077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647700</xdr:colOff>
      <xdr:row>1</xdr:row>
      <xdr:rowOff>10794</xdr:rowOff>
    </xdr:from>
    <xdr:to>
      <xdr:col>4</xdr:col>
      <xdr:colOff>911087</xdr:colOff>
      <xdr:row>3</xdr:row>
      <xdr:rowOff>61594</xdr:rowOff>
    </xdr:to>
    <xdr:sp macro="" textlink="">
      <xdr:nvSpPr>
        <xdr:cNvPr id="4" name="TextBox 3">
          <a:extLst>
            <a:ext uri="{FF2B5EF4-FFF2-40B4-BE49-F238E27FC236}">
              <a16:creationId xmlns:a16="http://schemas.microsoft.com/office/drawing/2014/main" id="{9E5CD032-8EB7-C545-8413-6F2FD4B956B4}"/>
            </a:ext>
          </a:extLst>
        </xdr:cNvPr>
        <xdr:cNvSpPr txBox="1"/>
      </xdr:nvSpPr>
      <xdr:spPr>
        <a:xfrm>
          <a:off x="647700" y="197559"/>
          <a:ext cx="4381549" cy="41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solidFill>
              <a:latin typeface="Segoe UI" panose="020B0502040204020203" pitchFamily="34" charset="0"/>
              <a:cs typeface="Segoe UI" panose="020B0502040204020203" pitchFamily="34" charset="0"/>
            </a:rPr>
            <a:t>Wholesale Customer Analysis</a:t>
          </a:r>
          <a:r>
            <a:rPr lang="en-US" sz="2400" b="1">
              <a:solidFill>
                <a:schemeClr val="bg1"/>
              </a:solidFill>
              <a:latin typeface="Segoe UI" panose="020B0502040204020203" pitchFamily="34" charset="0"/>
              <a:cs typeface="Segoe UI" panose="020B0502040204020203" pitchFamily="34" charset="0"/>
            </a:rPr>
            <a:t> </a:t>
          </a:r>
          <a:r>
            <a:rPr lang="en-US" sz="2000" b="1">
              <a:solidFill>
                <a:schemeClr val="bg1"/>
              </a:solidFill>
              <a:latin typeface="Segoe UI" panose="020B0502040204020203" pitchFamily="34" charset="0"/>
              <a:cs typeface="Segoe UI" panose="020B0502040204020203" pitchFamily="34" charset="0"/>
            </a:rPr>
            <a:t>Dashboard</a:t>
          </a:r>
        </a:p>
      </xdr:txBody>
    </xdr:sp>
    <xdr:clientData/>
  </xdr:twoCellAnchor>
  <xdr:twoCellAnchor>
    <xdr:from>
      <xdr:col>5</xdr:col>
      <xdr:colOff>406400</xdr:colOff>
      <xdr:row>6</xdr:row>
      <xdr:rowOff>76200</xdr:rowOff>
    </xdr:from>
    <xdr:to>
      <xdr:col>17</xdr:col>
      <xdr:colOff>0</xdr:colOff>
      <xdr:row>18</xdr:row>
      <xdr:rowOff>0</xdr:rowOff>
    </xdr:to>
    <xdr:grpSp>
      <xdr:nvGrpSpPr>
        <xdr:cNvPr id="29" name="Group 28">
          <a:extLst>
            <a:ext uri="{FF2B5EF4-FFF2-40B4-BE49-F238E27FC236}">
              <a16:creationId xmlns:a16="http://schemas.microsoft.com/office/drawing/2014/main" id="{5DA2D7DA-1F2A-7B69-35B6-DEF7E22C2DFA}"/>
            </a:ext>
          </a:extLst>
        </xdr:cNvPr>
        <xdr:cNvGrpSpPr/>
      </xdr:nvGrpSpPr>
      <xdr:grpSpPr>
        <a:xfrm>
          <a:off x="5647386" y="1212045"/>
          <a:ext cx="7535572" cy="2293870"/>
          <a:chOff x="4826000" y="1155700"/>
          <a:chExt cx="7092950" cy="2063750"/>
        </a:xfrm>
      </xdr:grpSpPr>
      <xdr:graphicFrame macro="">
        <xdr:nvGraphicFramePr>
          <xdr:cNvPr id="23" name="Chart 22">
            <a:extLst>
              <a:ext uri="{FF2B5EF4-FFF2-40B4-BE49-F238E27FC236}">
                <a16:creationId xmlns:a16="http://schemas.microsoft.com/office/drawing/2014/main" id="{77B834E6-CFFE-4EE6-A397-14FF77054F68}"/>
              </a:ext>
            </a:extLst>
          </xdr:cNvPr>
          <xdr:cNvGraphicFramePr>
            <a:graphicFrameLocks/>
          </xdr:cNvGraphicFramePr>
        </xdr:nvGraphicFramePr>
        <xdr:xfrm>
          <a:off x="4826000" y="1155700"/>
          <a:ext cx="2730500" cy="20383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8" name="Chart 27">
            <a:extLst>
              <a:ext uri="{FF2B5EF4-FFF2-40B4-BE49-F238E27FC236}">
                <a16:creationId xmlns:a16="http://schemas.microsoft.com/office/drawing/2014/main" id="{F687D35E-10BF-4B66-9475-CB09E2AA6F86}"/>
              </a:ext>
            </a:extLst>
          </xdr:cNvPr>
          <xdr:cNvGraphicFramePr>
            <a:graphicFrameLocks/>
          </xdr:cNvGraphicFramePr>
        </xdr:nvGraphicFramePr>
        <xdr:xfrm>
          <a:off x="7137400" y="1162050"/>
          <a:ext cx="4781550" cy="20574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5</xdr:col>
      <xdr:colOff>406400</xdr:colOff>
      <xdr:row>4</xdr:row>
      <xdr:rowOff>146418</xdr:rowOff>
    </xdr:from>
    <xdr:to>
      <xdr:col>8</xdr:col>
      <xdr:colOff>361950</xdr:colOff>
      <xdr:row>6</xdr:row>
      <xdr:rowOff>57518</xdr:rowOff>
    </xdr:to>
    <xdr:sp macro="" textlink="">
      <xdr:nvSpPr>
        <xdr:cNvPr id="30" name="TextBox 29">
          <a:extLst>
            <a:ext uri="{FF2B5EF4-FFF2-40B4-BE49-F238E27FC236}">
              <a16:creationId xmlns:a16="http://schemas.microsoft.com/office/drawing/2014/main" id="{2EAB484A-F8DD-000E-8404-4188C3FDADCC}"/>
            </a:ext>
          </a:extLst>
        </xdr:cNvPr>
        <xdr:cNvSpPr txBox="1"/>
      </xdr:nvSpPr>
      <xdr:spPr>
        <a:xfrm>
          <a:off x="5642849" y="864244"/>
          <a:ext cx="1943376" cy="297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CCCCCC"/>
              </a:solidFill>
              <a:latin typeface="Segoe UI" panose="020B0502040204020203" pitchFamily="34" charset="0"/>
              <a:cs typeface="Segoe UI" panose="020B0502040204020203" pitchFamily="34" charset="0"/>
            </a:rPr>
            <a:t>Sales By Channel</a:t>
          </a:r>
        </a:p>
      </xdr:txBody>
    </xdr:sp>
    <xdr:clientData/>
  </xdr:twoCellAnchor>
  <xdr:twoCellAnchor>
    <xdr:from>
      <xdr:col>5</xdr:col>
      <xdr:colOff>165100</xdr:colOff>
      <xdr:row>19</xdr:row>
      <xdr:rowOff>69850</xdr:rowOff>
    </xdr:from>
    <xdr:to>
      <xdr:col>11</xdr:col>
      <xdr:colOff>0</xdr:colOff>
      <xdr:row>33</xdr:row>
      <xdr:rowOff>38100</xdr:rowOff>
    </xdr:to>
    <xdr:graphicFrame macro="">
      <xdr:nvGraphicFramePr>
        <xdr:cNvPr id="31" name="Chart 30">
          <a:extLst>
            <a:ext uri="{FF2B5EF4-FFF2-40B4-BE49-F238E27FC236}">
              <a16:creationId xmlns:a16="http://schemas.microsoft.com/office/drawing/2014/main" id="{31373DDA-2C56-4ABF-B3EC-9B2628580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140898</xdr:colOff>
      <xdr:row>19</xdr:row>
      <xdr:rowOff>84482</xdr:rowOff>
    </xdr:from>
    <xdr:to>
      <xdr:col>17</xdr:col>
      <xdr:colOff>313028</xdr:colOff>
      <xdr:row>33</xdr:row>
      <xdr:rowOff>65432</xdr:rowOff>
    </xdr:to>
    <xdr:graphicFrame macro="">
      <xdr:nvGraphicFramePr>
        <xdr:cNvPr id="32" name="Chart 31">
          <a:extLst>
            <a:ext uri="{FF2B5EF4-FFF2-40B4-BE49-F238E27FC236}">
              <a16:creationId xmlns:a16="http://schemas.microsoft.com/office/drawing/2014/main" id="{0FFF3B4E-43CF-4758-ADE9-95BE22711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406400</xdr:colOff>
      <xdr:row>18</xdr:row>
      <xdr:rowOff>128841</xdr:rowOff>
    </xdr:from>
    <xdr:to>
      <xdr:col>17</xdr:col>
      <xdr:colOff>0</xdr:colOff>
      <xdr:row>18</xdr:row>
      <xdr:rowOff>128841</xdr:rowOff>
    </xdr:to>
    <xdr:cxnSp macro="">
      <xdr:nvCxnSpPr>
        <xdr:cNvPr id="34" name="Straight Connector 33">
          <a:extLst>
            <a:ext uri="{FF2B5EF4-FFF2-40B4-BE49-F238E27FC236}">
              <a16:creationId xmlns:a16="http://schemas.microsoft.com/office/drawing/2014/main" id="{054094E8-D990-9B93-FA05-F67F328F92FC}"/>
            </a:ext>
          </a:extLst>
        </xdr:cNvPr>
        <xdr:cNvCxnSpPr/>
      </xdr:nvCxnSpPr>
      <xdr:spPr>
        <a:xfrm>
          <a:off x="5642849" y="3561522"/>
          <a:ext cx="7544905" cy="0"/>
        </a:xfrm>
        <a:prstGeom prst="line">
          <a:avLst/>
        </a:prstGeom>
        <a:ln>
          <a:solidFill>
            <a:srgbClr val="CCCCCC"/>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530620</xdr:colOff>
      <xdr:row>0</xdr:row>
      <xdr:rowOff>143732</xdr:rowOff>
    </xdr:from>
    <xdr:to>
      <xdr:col>10</xdr:col>
      <xdr:colOff>211053</xdr:colOff>
      <xdr:row>3</xdr:row>
      <xdr:rowOff>49976</xdr:rowOff>
    </xdr:to>
    <mc:AlternateContent xmlns:mc="http://schemas.openxmlformats.org/markup-compatibility/2006">
      <mc:Choice xmlns:a14="http://schemas.microsoft.com/office/drawing/2010/main" Requires="a14">
        <xdr:graphicFrame macro="">
          <xdr:nvGraphicFramePr>
            <xdr:cNvPr id="37" name="Channel">
              <a:extLst>
                <a:ext uri="{FF2B5EF4-FFF2-40B4-BE49-F238E27FC236}">
                  <a16:creationId xmlns:a16="http://schemas.microsoft.com/office/drawing/2014/main" id="{BE0B144D-9227-C281-828C-8AB6A90E8841}"/>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7095268" y="143732"/>
              <a:ext cx="1665926" cy="460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571617</xdr:colOff>
      <xdr:row>0</xdr:row>
      <xdr:rowOff>143732</xdr:rowOff>
    </xdr:from>
    <xdr:to>
      <xdr:col>17</xdr:col>
      <xdr:colOff>0</xdr:colOff>
      <xdr:row>3</xdr:row>
      <xdr:rowOff>49976</xdr:rowOff>
    </xdr:to>
    <mc:AlternateContent xmlns:mc="http://schemas.openxmlformats.org/markup-compatibility/2006">
      <mc:Choice xmlns:a14="http://schemas.microsoft.com/office/drawing/2010/main" Requires="a14">
        <xdr:graphicFrame macro="">
          <xdr:nvGraphicFramePr>
            <xdr:cNvPr id="38" name="Region 1">
              <a:extLst>
                <a:ext uri="{FF2B5EF4-FFF2-40B4-BE49-F238E27FC236}">
                  <a16:creationId xmlns:a16="http://schemas.microsoft.com/office/drawing/2014/main" id="{2455E7C2-2A40-38D8-761D-CD3F45EA9EE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121758" y="143732"/>
              <a:ext cx="4061200" cy="460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0</xdr:colOff>
      <xdr:row>16</xdr:row>
      <xdr:rowOff>0</xdr:rowOff>
    </xdr:from>
    <xdr:to>
      <xdr:col>5</xdr:col>
      <xdr:colOff>0</xdr:colOff>
      <xdr:row>33</xdr:row>
      <xdr:rowOff>44450</xdr:rowOff>
    </xdr:to>
    <xdr:sp macro="" textlink="'CD textbox'!H10">
      <xdr:nvSpPr>
        <xdr:cNvPr id="13" name="TextBox 12">
          <a:extLst>
            <a:ext uri="{FF2B5EF4-FFF2-40B4-BE49-F238E27FC236}">
              <a16:creationId xmlns:a16="http://schemas.microsoft.com/office/drawing/2014/main" id="{A6B35ADC-0060-AF17-9D03-71FB84B4FBEE}"/>
            </a:ext>
          </a:extLst>
        </xdr:cNvPr>
        <xdr:cNvSpPr txBox="1"/>
      </xdr:nvSpPr>
      <xdr:spPr>
        <a:xfrm>
          <a:off x="659423" y="3118013"/>
          <a:ext cx="4583398" cy="3097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A1CCEB-179D-4C97-A484-2DBAE5D05D99}" type="TxLink">
            <a:rPr lang="en-US" sz="1100" b="0" i="0" u="none" strike="noStrike">
              <a:solidFill>
                <a:srgbClr val="CCCCCC"/>
              </a:solidFill>
              <a:latin typeface="Segoe UI" panose="020B0502040204020203" pitchFamily="34" charset="0"/>
              <a:cs typeface="Segoe UI" panose="020B0502040204020203" pitchFamily="34" charset="0"/>
            </a:rPr>
            <a:pPr/>
            <a:t>Horeca Clusters
Cluster 1 - Fresh and Grocery Focused
Cluster 2 - Light Horeca Buyers
Cluster 3 - High Volume Horeca Consumers
Retail Clusters
Cluster 1 - Light Retail Buyers
Cluster 2 - Heavy Retail Spenders
Cluster 3 - Moderate Retail Consumers</a:t>
          </a:fld>
          <a:endParaRPr lang="en-US" sz="1000">
            <a:solidFill>
              <a:srgbClr val="CCCCCC"/>
            </a:solidFill>
            <a:latin typeface="Segoe UI" panose="020B0502040204020203" pitchFamily="34" charset="0"/>
            <a:cs typeface="Segoe UI" panose="020B0502040204020203" pitchFamily="34" charset="0"/>
          </a:endParaRPr>
        </a:p>
      </xdr:txBody>
    </xdr:sp>
    <xdr:clientData/>
  </xdr:twoCellAnchor>
  <xdr:twoCellAnchor>
    <xdr:from>
      <xdr:col>16</xdr:col>
      <xdr:colOff>366690</xdr:colOff>
      <xdr:row>33</xdr:row>
      <xdr:rowOff>107323</xdr:rowOff>
    </xdr:from>
    <xdr:to>
      <xdr:col>21</xdr:col>
      <xdr:colOff>330915</xdr:colOff>
      <xdr:row>35</xdr:row>
      <xdr:rowOff>8943</xdr:rowOff>
    </xdr:to>
    <xdr:sp macro="" textlink="">
      <xdr:nvSpPr>
        <xdr:cNvPr id="2" name="TextBox 1">
          <a:extLst>
            <a:ext uri="{FF2B5EF4-FFF2-40B4-BE49-F238E27FC236}">
              <a16:creationId xmlns:a16="http://schemas.microsoft.com/office/drawing/2014/main" id="{FCEB84A0-3D43-8817-B6D3-409B7C5A6423}"/>
            </a:ext>
          </a:extLst>
        </xdr:cNvPr>
        <xdr:cNvSpPr txBox="1"/>
      </xdr:nvSpPr>
      <xdr:spPr>
        <a:xfrm>
          <a:off x="12887817" y="6305281"/>
          <a:ext cx="3273380" cy="259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alpha val="70000"/>
                </a:schemeClr>
              </a:solidFill>
              <a:effectLst/>
              <a:latin typeface="Segoe UI" panose="020B0502040204020203" pitchFamily="34" charset="0"/>
              <a:ea typeface="+mn-ea"/>
              <a:cs typeface="Segoe UI" panose="020B0502040204020203" pitchFamily="34" charset="0"/>
            </a:rPr>
            <a:t>🔒 </a:t>
          </a:r>
          <a:r>
            <a:rPr lang="en-US" sz="1100" b="0" i="0" u="none" strike="noStrike">
              <a:solidFill>
                <a:srgbClr val="CCCCCC">
                  <a:alpha val="70000"/>
                </a:srgbClr>
              </a:solidFill>
              <a:effectLst/>
              <a:latin typeface="Segoe UI" panose="020B0502040204020203" pitchFamily="34" charset="0"/>
              <a:ea typeface="+mn-ea"/>
              <a:cs typeface="Segoe UI" panose="020B0502040204020203" pitchFamily="34" charset="0"/>
            </a:rPr>
            <a:t>Dashboard protected</a:t>
          </a:r>
          <a:r>
            <a:rPr lang="en-US" sz="1100" b="0" i="0" u="none" strike="noStrike" baseline="0">
              <a:solidFill>
                <a:srgbClr val="CCCCCC">
                  <a:alpha val="70000"/>
                </a:srgbClr>
              </a:solidFill>
              <a:effectLst/>
              <a:latin typeface="Segoe UI" panose="020B0502040204020203" pitchFamily="34" charset="0"/>
              <a:ea typeface="+mn-ea"/>
              <a:cs typeface="Segoe UI" panose="020B0502040204020203" pitchFamily="34" charset="0"/>
            </a:rPr>
            <a:t> - Use slicers to explore</a:t>
          </a:r>
          <a:r>
            <a:rPr lang="en-US" sz="1100" b="0" i="0" u="none" strike="noStrike">
              <a:solidFill>
                <a:srgbClr val="CCCCCC">
                  <a:alpha val="70000"/>
                </a:srgbClr>
              </a:solidFill>
              <a:effectLst/>
              <a:latin typeface="Segoe UI" panose="020B0502040204020203" pitchFamily="34" charset="0"/>
              <a:ea typeface="+mn-ea"/>
              <a:cs typeface="Segoe UI" panose="020B0502040204020203" pitchFamily="34" charset="0"/>
            </a:rPr>
            <a:t> </a:t>
          </a:r>
          <a:r>
            <a:rPr lang="en-US" sz="1100" b="0" i="0" u="none" strike="noStrike">
              <a:solidFill>
                <a:schemeClr val="dk1">
                  <a:alpha val="97000"/>
                </a:schemeClr>
              </a:solidFill>
              <a:effectLst/>
              <a:latin typeface="+mn-lt"/>
              <a:ea typeface="+mn-ea"/>
              <a:cs typeface="+mn-cs"/>
            </a:rPr>
            <a:t>channels and regions.</a:t>
          </a:r>
          <a:r>
            <a:rPr lang="en-US">
              <a:solidFill>
                <a:schemeClr val="dk1">
                  <a:alpha val="97000"/>
                </a:schemeClr>
              </a:solidFill>
            </a:rPr>
            <a:t> </a:t>
          </a:r>
          <a:endParaRPr lang="en-US" sz="1100">
            <a:solidFill>
              <a:schemeClr val="dk1">
                <a:alpha val="97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1057275</xdr:colOff>
      <xdr:row>10</xdr:row>
      <xdr:rowOff>139700</xdr:rowOff>
    </xdr:from>
    <xdr:to>
      <xdr:col>5</xdr:col>
      <xdr:colOff>117475</xdr:colOff>
      <xdr:row>26</xdr:row>
      <xdr:rowOff>38100</xdr:rowOff>
    </xdr:to>
    <xdr:graphicFrame macro="">
      <xdr:nvGraphicFramePr>
        <xdr:cNvPr id="4" name="Chart 3">
          <a:extLst>
            <a:ext uri="{FF2B5EF4-FFF2-40B4-BE49-F238E27FC236}">
              <a16:creationId xmlns:a16="http://schemas.microsoft.com/office/drawing/2014/main" id="{8BBBDB85-B4BF-3CDE-7A15-1E2D43168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98425</xdr:colOff>
      <xdr:row>10</xdr:row>
      <xdr:rowOff>63500</xdr:rowOff>
    </xdr:from>
    <xdr:to>
      <xdr:col>4</xdr:col>
      <xdr:colOff>200025</xdr:colOff>
      <xdr:row>25</xdr:row>
      <xdr:rowOff>139700</xdr:rowOff>
    </xdr:to>
    <xdr:graphicFrame macro="">
      <xdr:nvGraphicFramePr>
        <xdr:cNvPr id="2" name="Chart 1">
          <a:extLst>
            <a:ext uri="{FF2B5EF4-FFF2-40B4-BE49-F238E27FC236}">
              <a16:creationId xmlns:a16="http://schemas.microsoft.com/office/drawing/2014/main" id="{6C8FF763-381B-DD48-19A7-FBD07F58F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9</xdr:row>
      <xdr:rowOff>107950</xdr:rowOff>
    </xdr:from>
    <xdr:to>
      <xdr:col>11</xdr:col>
      <xdr:colOff>104775</xdr:colOff>
      <xdr:row>25</xdr:row>
      <xdr:rowOff>6350</xdr:rowOff>
    </xdr:to>
    <xdr:graphicFrame macro="">
      <xdr:nvGraphicFramePr>
        <xdr:cNvPr id="3" name="Chart 2">
          <a:extLst>
            <a:ext uri="{FF2B5EF4-FFF2-40B4-BE49-F238E27FC236}">
              <a16:creationId xmlns:a16="http://schemas.microsoft.com/office/drawing/2014/main" id="{230C9974-7A62-3280-2544-B25B4B31C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2.086927893521" createdVersion="8" refreshedVersion="8" minRefreshableVersion="3" recordCount="440" xr:uid="{9A1F7BEA-D340-48FB-A1C7-89AD33800C86}">
  <cacheSource type="worksheet">
    <worksheetSource name="Table5"/>
  </cacheSource>
  <cacheFields count="22">
    <cacheField name="Channel" numFmtId="0">
      <sharedItems count="2">
        <s v="Retail"/>
        <s v="Horeca"/>
      </sharedItems>
    </cacheField>
    <cacheField name="Region" numFmtId="0">
      <sharedItems count="3">
        <s v="Other Region"/>
        <s v="Lisbon"/>
        <s v="Oporto"/>
      </sharedItems>
    </cacheField>
    <cacheField name="Fresh" numFmtId="1">
      <sharedItems containsSemiMixedTypes="0" containsString="0" containsNumber="1" containsInteger="1" minValue="3" maxValue="112151" count="433">
        <n v="12669"/>
        <n v="7057"/>
        <n v="6353"/>
        <n v="13265"/>
        <n v="22615"/>
        <n v="9413"/>
        <n v="12126"/>
        <n v="7579"/>
        <n v="5963"/>
        <n v="6006"/>
        <n v="3366"/>
        <n v="13146"/>
        <n v="31714"/>
        <n v="21217"/>
        <n v="24653"/>
        <n v="10253"/>
        <n v="1020"/>
        <n v="5876"/>
        <n v="18601"/>
        <n v="7780"/>
        <n v="17546"/>
        <n v="5567"/>
        <n v="31276"/>
        <n v="26373"/>
        <n v="22647"/>
        <n v="16165"/>
        <n v="9898"/>
        <n v="14276"/>
        <n v="4113"/>
        <n v="43088"/>
        <n v="18815"/>
        <n v="2612"/>
        <n v="21632"/>
        <n v="29729"/>
        <n v="1502"/>
        <n v="688"/>
        <n v="29955"/>
        <n v="15168"/>
        <n v="4591"/>
        <n v="56159"/>
        <n v="24025"/>
        <n v="19176"/>
        <n v="10850"/>
        <n v="630"/>
        <n v="9670"/>
        <n v="5181"/>
        <n v="3103"/>
        <n v="44466"/>
        <n v="11519"/>
        <n v="4967"/>
        <n v="6269"/>
        <n v="3347"/>
        <n v="40721"/>
        <n v="491"/>
        <n v="27329"/>
        <n v="5264"/>
        <n v="4098"/>
        <n v="5417"/>
        <n v="13779"/>
        <n v="6137"/>
        <n v="8590"/>
        <n v="35942"/>
        <n v="7823"/>
        <n v="9396"/>
        <n v="4760"/>
        <n v="85"/>
        <n v="9"/>
        <n v="19913"/>
        <n v="2446"/>
        <n v="8352"/>
        <n v="16705"/>
        <n v="18291"/>
        <n v="4420"/>
        <n v="19899"/>
        <n v="8190"/>
        <n v="20398"/>
        <n v="717"/>
        <n v="12205"/>
        <n v="10766"/>
        <n v="1640"/>
        <n v="7005"/>
        <n v="219"/>
        <n v="10362"/>
        <n v="20874"/>
        <n v="11867"/>
        <n v="16117"/>
        <n v="22925"/>
        <n v="43265"/>
        <n v="7864"/>
        <n v="24904"/>
        <n v="11405"/>
        <n v="12754"/>
        <n v="9198"/>
        <n v="11314"/>
        <n v="5626"/>
        <n v="3"/>
        <n v="23"/>
        <n v="403"/>
        <n v="503"/>
        <n v="9658"/>
        <n v="11594"/>
        <n v="1420"/>
        <n v="2932"/>
        <n v="56082"/>
        <n v="14100"/>
        <n v="15587"/>
        <n v="1454"/>
        <n v="8797"/>
        <n v="1531"/>
        <n v="1406"/>
        <n v="11818"/>
        <n v="12579"/>
        <n v="19046"/>
        <n v="14438"/>
        <n v="18044"/>
        <n v="11134"/>
        <n v="11173"/>
        <n v="6990"/>
        <n v="20049"/>
        <n v="8258"/>
        <n v="17160"/>
        <n v="4020"/>
        <n v="12212"/>
        <n v="11170"/>
        <n v="36050"/>
        <n v="76237"/>
        <n v="19219"/>
        <n v="21465"/>
        <n v="140"/>
        <n v="42312"/>
        <n v="7149"/>
        <n v="2101"/>
        <n v="14903"/>
        <n v="9434"/>
        <n v="7388"/>
        <n v="6300"/>
        <n v="4625"/>
        <n v="3087"/>
        <n v="13537"/>
        <n v="5387"/>
        <n v="17623"/>
        <n v="30379"/>
        <n v="37036"/>
        <n v="10405"/>
        <n v="18827"/>
        <n v="22039"/>
        <n v="7769"/>
        <n v="9203"/>
        <n v="5924"/>
        <n v="31812"/>
        <n v="16225"/>
        <n v="1289"/>
        <n v="18840"/>
        <n v="3463"/>
        <n v="622"/>
        <n v="1989"/>
        <n v="3830"/>
        <n v="17773"/>
        <n v="2861"/>
        <n v="355"/>
        <n v="1725"/>
        <n v="12434"/>
        <n v="15177"/>
        <n v="5531"/>
        <n v="5224"/>
        <n v="15615"/>
        <n v="4822"/>
        <n v="2926"/>
        <n v="5809"/>
        <n v="5414"/>
        <n v="260"/>
        <n v="200"/>
        <n v="955"/>
        <n v="514"/>
        <n v="286"/>
        <n v="2343"/>
        <n v="45640"/>
        <n v="12759"/>
        <n v="11002"/>
        <n v="3157"/>
        <n v="12356"/>
        <n v="112151"/>
        <n v="694"/>
        <n v="36847"/>
        <n v="327"/>
        <n v="8170"/>
        <n v="3009"/>
        <n v="2438"/>
        <n v="8040"/>
        <n v="834"/>
        <n v="16936"/>
        <n v="13624"/>
        <n v="5509"/>
        <n v="180"/>
        <n v="7107"/>
        <n v="17023"/>
        <n v="30624"/>
        <n v="2427"/>
        <n v="11686"/>
        <n v="3067"/>
        <n v="4484"/>
        <n v="25203"/>
        <n v="583"/>
        <n v="1956"/>
        <n v="1107"/>
        <n v="6373"/>
        <n v="2541"/>
        <n v="1537"/>
        <n v="5550"/>
        <n v="18567"/>
        <n v="12119"/>
        <n v="7291"/>
        <n v="3317"/>
        <n v="2362"/>
        <n v="2806"/>
        <n v="2532"/>
        <n v="18"/>
        <n v="4155"/>
        <n v="14755"/>
        <n v="5396"/>
        <n v="5041"/>
        <n v="2790"/>
        <n v="7274"/>
        <n v="12680"/>
        <n v="20782"/>
        <n v="4042"/>
        <n v="1869"/>
        <n v="8656"/>
        <n v="11072"/>
        <n v="2344"/>
        <n v="25962"/>
        <n v="964"/>
        <n v="15603"/>
        <n v="1838"/>
        <n v="8635"/>
        <n v="18692"/>
        <n v="7363"/>
        <n v="47493"/>
        <n v="22096"/>
        <n v="24929"/>
        <n v="18226"/>
        <n v="11210"/>
        <n v="6202"/>
        <n v="3062"/>
        <n v="8885"/>
        <n v="13569"/>
        <n v="15671"/>
        <n v="3191"/>
        <n v="6134"/>
        <n v="6623"/>
        <n v="29526"/>
        <n v="10379"/>
        <n v="31614"/>
        <n v="11092"/>
        <n v="8475"/>
        <n v="56083"/>
        <n v="53205"/>
        <n v="9193"/>
        <n v="7858"/>
        <n v="23257"/>
        <n v="2153"/>
        <n v="1073"/>
        <n v="5909"/>
        <n v="572"/>
        <n v="20893"/>
        <n v="11908"/>
        <n v="15218"/>
        <n v="4720"/>
        <n v="2083"/>
        <n v="36817"/>
        <n v="894"/>
        <n v="680"/>
        <n v="27901"/>
        <n v="9061"/>
        <n v="11693"/>
        <n v="17360"/>
        <n v="12238"/>
        <n v="49063"/>
        <n v="25767"/>
        <n v="68951"/>
        <n v="40254"/>
        <n v="15354"/>
        <n v="16260"/>
        <n v="42786"/>
        <n v="2708"/>
        <n v="6022"/>
        <n v="2838"/>
        <n v="3996"/>
        <n v="21273"/>
        <n v="7588"/>
        <n v="19087"/>
        <n v="8090"/>
        <n v="6758"/>
        <n v="444"/>
        <n v="16448"/>
        <n v="5283"/>
        <n v="2886"/>
        <n v="2599"/>
        <n v="161"/>
        <n v="243"/>
        <n v="6468"/>
        <n v="17327"/>
        <n v="6987"/>
        <n v="918"/>
        <n v="7034"/>
        <n v="29635"/>
        <n v="2137"/>
        <n v="9784"/>
        <n v="10617"/>
        <n v="1479"/>
        <n v="7127"/>
        <n v="1182"/>
        <n v="11800"/>
        <n v="9759"/>
        <n v="1774"/>
        <n v="9155"/>
        <n v="15881"/>
        <n v="13360"/>
        <n v="25977"/>
        <n v="32717"/>
        <n v="4414"/>
        <n v="542"/>
        <n v="16933"/>
        <n v="5113"/>
        <n v="9790"/>
        <n v="11223"/>
        <n v="22321"/>
        <n v="8565"/>
        <n v="16823"/>
        <n v="27082"/>
        <n v="13970"/>
        <n v="9351"/>
        <n v="2617"/>
        <n v="381"/>
        <n v="2320"/>
        <n v="255"/>
        <n v="1689"/>
        <n v="3043"/>
        <n v="1198"/>
        <n v="2771"/>
        <n v="27380"/>
        <n v="3428"/>
        <n v="5981"/>
        <n v="3521"/>
        <n v="1210"/>
        <n v="608"/>
        <n v="117"/>
        <n v="14039"/>
        <n v="190"/>
        <n v="22686"/>
        <n v="37"/>
        <n v="759"/>
        <n v="796"/>
        <n v="19746"/>
        <n v="4734"/>
        <n v="2121"/>
        <n v="4627"/>
        <n v="2615"/>
        <n v="4692"/>
        <n v="9561"/>
        <n v="3477"/>
        <n v="22335"/>
        <n v="6211"/>
        <n v="39679"/>
        <n v="20105"/>
        <n v="3884"/>
        <n v="15076"/>
        <n v="6338"/>
        <n v="5841"/>
        <n v="3136"/>
        <n v="38793"/>
        <n v="3225"/>
        <n v="4048"/>
        <n v="28257"/>
        <n v="17770"/>
        <n v="34454"/>
        <n v="1821"/>
        <n v="10683"/>
        <n v="11635"/>
        <n v="1206"/>
        <n v="20918"/>
        <n v="9785"/>
        <n v="9385"/>
        <n v="3352"/>
        <n v="2647"/>
        <n v="518"/>
        <n v="23632"/>
        <n v="12377"/>
        <n v="9602"/>
        <n v="4515"/>
        <n v="11535"/>
        <n v="11442"/>
        <n v="9612"/>
        <n v="4446"/>
        <n v="27167"/>
        <n v="26539"/>
        <n v="25606"/>
        <n v="18073"/>
        <n v="6884"/>
        <n v="25066"/>
        <n v="7362"/>
        <n v="8257"/>
        <n v="8708"/>
        <n v="6633"/>
        <n v="2126"/>
        <n v="97"/>
        <n v="4983"/>
        <n v="5969"/>
        <n v="7842"/>
        <n v="4389"/>
        <n v="5065"/>
        <n v="660"/>
        <n v="8861"/>
        <n v="4456"/>
        <n v="17063"/>
        <n v="26400"/>
        <n v="17565"/>
        <n v="16980"/>
        <n v="11243"/>
        <n v="13134"/>
        <n v="31012"/>
        <n v="3047"/>
        <n v="8607"/>
        <n v="3097"/>
        <n v="8533"/>
        <n v="21117"/>
        <n v="1982"/>
        <n v="16731"/>
        <n v="29703"/>
        <n v="39228"/>
        <n v="14531"/>
        <n v="10290"/>
        <n v="2787"/>
      </sharedItems>
    </cacheField>
    <cacheField name="Milk" numFmtId="1">
      <sharedItems containsSemiMixedTypes="0" containsString="0" containsNumber="1" containsInteger="1" minValue="55" maxValue="73498"/>
    </cacheField>
    <cacheField name="Grocery" numFmtId="1">
      <sharedItems containsSemiMixedTypes="0" containsString="0" containsNumber="1" containsInteger="1" minValue="3" maxValue="92780"/>
    </cacheField>
    <cacheField name="Frozen" numFmtId="1">
      <sharedItems containsSemiMixedTypes="0" containsString="0" containsNumber="1" containsInteger="1" minValue="25" maxValue="60869"/>
    </cacheField>
    <cacheField name="Detergents_Paper" numFmtId="1">
      <sharedItems containsSemiMixedTypes="0" containsString="0" containsNumber="1" containsInteger="1" minValue="3" maxValue="40827"/>
    </cacheField>
    <cacheField name="Delicassen" numFmtId="1">
      <sharedItems containsSemiMixedTypes="0" containsString="0" containsNumber="1" containsInteger="1" minValue="3" maxValue="47943"/>
    </cacheField>
    <cacheField name="Normalaized Fresh" numFmtId="0">
      <sharedItems containsSemiMixedTypes="0" containsString="0" containsNumber="1" minValue="-0.94860328653277159" maxValue="7.9187236562871162"/>
    </cacheField>
    <cacheField name="Normalized Milk" numFmtId="0">
      <sharedItems containsSemiMixedTypes="0" containsString="0" containsNumber="1" minValue="-0.77790955303375209" maxValue="9.1732078848457839"/>
    </cacheField>
    <cacheField name="Normalized Grocery" numFmtId="0">
      <sharedItems containsSemiMixedTypes="0" containsString="0" containsNumber="1" minValue="-0.83638230931673785" maxValue="8.9263673845994269"/>
    </cacheField>
    <cacheField name="Normalized Frozen" numFmtId="0">
      <sharedItems containsSemiMixedTypes="0" containsString="0" containsNumber="1" minValue="-0.62762859814396088" maxValue="11.905449496218706"/>
    </cacheField>
    <cacheField name="Normalized Detergents_Paper" numFmtId="0">
      <sharedItems containsSemiMixedTypes="0" containsString="0" containsNumber="1" minValue="-0.60372924829605001" maxValue="7.9586126700787752"/>
    </cacheField>
    <cacheField name="Normalized Delicassen" numFmtId="0">
      <sharedItems containsSemiMixedTypes="0" containsString="0" containsNumber="1" minValue="-0.53965010121749535" maxValue="16.459711293240819"/>
    </cacheField>
    <cacheField name="Cluster 1" numFmtId="0">
      <sharedItems containsSemiMixedTypes="0" containsString="0" containsNumber="1" minValue="0.20210698031261609" maxValue="19.272809348895407" count="440">
        <n v="1.3017495382879534"/>
        <n v="1.3619355054549518"/>
        <n v="2.7583520134219546"/>
        <n v="1.1550984138973701"/>
        <n v="2.1449359309779905"/>
        <n v="0.93042895603215292"/>
        <n v="0.82646966569967051"/>
        <n v="1.1170845231930955"/>
        <n v="0.50368691503274821"/>
        <n v="2.5097393969124648"/>
        <n v="1.7008068259187272"/>
        <n v="0.57350798788609836"/>
        <n v="2.7599100950165991"/>
        <n v="2.1774636594443471"/>
        <n v="2.2238989563979206"/>
        <n v="0.46832752588982501"/>
        <n v="1.6071720558325489"/>
        <n v="1.4260465551751615"/>
        <n v="1.6131281839647189"/>
        <n v="0.80471086289922111"/>
        <n v="1.0882506785122221"/>
        <n v="0.43029202864773802"/>
        <n v="2.8188928311402357"/>
        <n v="7.7307249652199408"/>
        <n v="2.762349605060316"/>
        <n v="1.2109955305765558"/>
        <n v="0.43927362016308641"/>
        <n v="0.71380328944202975"/>
        <n v="4.1179097754394567"/>
        <n v="2.8791476348232519"/>
        <n v="1.5308952552824948"/>
        <n v="0.42406983861754394"/>
        <n v="1.2378899538960324"/>
        <n v="2.0988938526172971"/>
        <n v="0.53662396592842521"/>
        <n v="1.2958677773195284"/>
        <n v="2.3164898138704895"/>
        <n v="2.0143983260908755"/>
        <n v="2.669650206956776"/>
        <n v="4.3392369203019987"/>
        <n v="2.7824440040336262"/>
        <n v="1.3140419315939307"/>
        <n v="1.9892127402594597"/>
        <n v="3.1453965890027065"/>
        <n v="1.3461872162261352"/>
        <n v="3.8646559736260793"/>
        <n v="2.8503593613658955"/>
        <n v="10.874503323803395"/>
        <n v="1.4186794501809517"/>
        <n v="4.6049118491058572"/>
        <n v="0.68776448394697087"/>
        <n v="0.66403978832497756"/>
        <n v="2.755060408916485"/>
        <n v="1.8210371073816456"/>
        <n v="1.6603681069490079"/>
        <n v="0.43491413147482039"/>
        <n v="5.7286986832429081"/>
        <n v="1.9580909254706333"/>
        <n v="0.65585870375533606"/>
        <n v="0.93015251523695031"/>
        <n v="0.96030379585615355"/>
        <n v="9.7027587151077022"/>
        <n v="1.0552699006557418"/>
        <n v="2.3503158896134342"/>
        <n v="0.48411342646765571"/>
        <n v="7.1501756340596394"/>
        <n v="1.0021578509279319"/>
        <n v="1.8589948215269825"/>
        <n v="1.3862647708459572"/>
        <n v="0.39053399861062826"/>
        <n v="1.9979115954296183"/>
        <n v="5.3909783488295897"/>
        <n v="1.5279308761435031"/>
        <n v="1.8080732698547113"/>
        <n v="0.98736005967983487"/>
        <n v="1.2745922605448641"/>
        <n v="1.3281665631512187"/>
        <n v="3.8566263542776644"/>
        <n v="0.45115772137613136"/>
        <n v="0.56720662550510725"/>
        <n v="0.37424469544625755"/>
        <n v="2.2178677519596794"/>
        <n v="1.5180655309238753"/>
        <n v="1.1394272365035021"/>
        <n v="0.83261101288425121"/>
        <n v="13.993583145460212"/>
        <n v="10.953468781520998"/>
        <n v="5.7287349462238337"/>
        <n v="1.6806637863310832"/>
        <n v="1.7312163784728138"/>
        <n v="0.60612928963421364"/>
        <n v="1.5010493427816713"/>
        <n v="6.1401959868408875"/>
        <n v="6.8833016556980207"/>
        <n v="1.8548925615859306"/>
        <n v="0.69840003007609097"/>
        <n v="1.0659725376000664"/>
        <n v="0.73717039471350609"/>
        <n v="0.71863081745097845"/>
        <n v="0.85406389771454194"/>
        <n v="2.1478458581299096"/>
        <n v="2.2555456995262713"/>
        <n v="1.147931136861756"/>
        <n v="5.2111084538986097"/>
        <n v="0.61731171873268798"/>
        <n v="0.79701373348203353"/>
        <n v="1.720354965700656"/>
        <n v="2.4107974713591536"/>
        <n v="1.1147346101948477"/>
        <n v="3.3811204364313316"/>
        <n v="0.56490160100583342"/>
        <n v="2.3293406730102468"/>
        <n v="1.8788483423805973"/>
        <n v="0.74668641980633699"/>
        <n v="0.96033870131634591"/>
        <n v="0.46952845573698376"/>
        <n v="0.41754801790596746"/>
        <n v="0.34864072093109078"/>
        <n v="1.2872448459136798"/>
        <n v="0.47146422722944092"/>
        <n v="0.87022628997718598"/>
        <n v="0.38168071172412921"/>
        <n v="0.6339840676971531"/>
        <n v="1.3649422779448297"/>
        <n v="2.4194432507026855"/>
        <n v="6.2916940007126705"/>
        <n v="1.6579776710713889"/>
        <n v="1.7463048514005375"/>
        <n v="1.1052356136575208"/>
        <n v="2.8515587540647176"/>
        <n v="0.96660721830458274"/>
        <n v="0.65432553317481101"/>
        <n v="0.71911182697302001"/>
        <n v="0.48342333201626553"/>
        <n v="0.31700452591227413"/>
        <n v="0.2947242587035771"/>
        <n v="1.1839918770689979"/>
        <n v="1.0381931305549335"/>
        <n v="1.1421174909574983"/>
        <n v="0.41690511649364609"/>
        <n v="1.1968064515817673"/>
        <n v="2.4194428601121145"/>
        <n v="2.5667980652853113"/>
        <n v="1.4239829756093703"/>
        <n v="1.0593982957145132"/>
        <n v="4.5999613347237318"/>
        <n v="0.29210463779946949"/>
        <n v="0.28145851177106429"/>
        <n v="0.61679555996827229"/>
        <n v="2.0238181879937969"/>
        <n v="0.81152155393952641"/>
        <n v="0.65000622258192065"/>
        <n v="1.0236595822579799"/>
        <n v="1.0330817489348834"/>
        <n v="0.81751349737106616"/>
        <n v="3.1326915106419491"/>
        <n v="2.0219389510127188"/>
        <n v="0.95265601375332576"/>
        <n v="1.2103314304353583"/>
        <n v="2.1662121877126079"/>
        <n v="1.445709871220672"/>
        <n v="0.824810304674234"/>
        <n v="0.70716031665894341"/>
        <n v="4.1081626141967087"/>
        <n v="1.1198974663316354"/>
        <n v="2.8054258881198102"/>
        <n v="1.6116743982502153"/>
        <n v="0.47197906357577812"/>
        <n v="0.40570202221474028"/>
        <n v="0.33742004369365458"/>
        <n v="1.9752662514457846"/>
        <n v="4.4772703455739027"/>
        <n v="0.88616260214906917"/>
        <n v="2.7314535342133044"/>
        <n v="0.65689539699218125"/>
        <n v="1.5005952745509565"/>
        <n v="3.365768943164297"/>
        <n v="1.0694266001631818"/>
        <n v="0.77109342288512761"/>
        <n v="0.86503179773637795"/>
        <n v="1.1888996726901753"/>
        <n v="10.16573733188066"/>
        <n v="1.813739055997051"/>
        <n v="19.272809348895407"/>
        <n v="0.7329317830442591"/>
        <n v="0.64114109180111811"/>
        <n v="0.57608824606226883"/>
        <n v="1.5499287577975667"/>
        <n v="1.727255569214118"/>
        <n v="1.7984752278352012"/>
        <n v="1.5163078742957636"/>
        <n v="0.73257660663075075"/>
        <n v="0.36981430067551241"/>
        <n v="2.1464644115524774"/>
        <n v="0.32963084181894614"/>
        <n v="1.5919112222706493"/>
        <n v="4.0840577201326314"/>
        <n v="1.3132948635701811"/>
        <n v="0.6556971345630237"/>
        <n v="0.40794019528079722"/>
        <n v="3.2464712494602828"/>
        <n v="3.9999358511788148"/>
        <n v="3.0307438490010825"/>
        <n v="0.67391868322024895"/>
        <n v="0.55583674480533196"/>
        <n v="3.0987818676153465"/>
        <n v="0.42877932214680037"/>
        <n v="1.1473247117222174"/>
        <n v="0.76112311285773149"/>
        <n v="3.1631422316035938"/>
        <n v="1.0726801586323254"/>
        <n v="6.5914181127439262"/>
        <n v="0.45326422626309831"/>
        <n v="1.0114386049828079"/>
        <n v="1.5464572961920857"/>
        <n v="2.1269333640476837"/>
        <n v="4.8075643891721196"/>
        <n v="0.9432593920458755"/>
        <n v="2.651548912808249"/>
        <n v="0.48847539269777895"/>
        <n v="0.71022744416508043"/>
        <n v="1.3299755159914728"/>
        <n v="1.2043822414311656"/>
        <n v="0.89498308133136295"/>
        <n v="0.40060708717911492"/>
        <n v="0.54804961630084581"/>
        <n v="1.4419983115839146"/>
        <n v="0.30961881097575344"/>
        <n v="1.0299759362737757"/>
        <n v="1.0519817158819829"/>
        <n v="1.5630856456432634"/>
        <n v="1.1865348121356769"/>
        <n v="1.5476224653663169"/>
        <n v="0.66079975785988299"/>
        <n v="1.0789675566134034"/>
        <n v="0.69632362547935445"/>
        <n v="0.35394599300853147"/>
        <n v="1.177444279535973"/>
        <n v="0.47871031915473777"/>
        <n v="3.3413680543771678"/>
        <n v="2.4476401903530629"/>
        <n v="1.450773671982803"/>
        <n v="1.0249350025096042"/>
        <n v="0.79277480780032927"/>
        <n v="1.2714217956777305"/>
        <n v="2.2730815317209556"/>
        <n v="0.24122645569802259"/>
        <n v="0.69314102990746274"/>
        <n v="0.85147473852013156"/>
        <n v="0.97609862573826178"/>
        <n v="0.34097456093970113"/>
        <n v="5.957252044355859"/>
        <n v="1.2707791160699986"/>
        <n v="2.4601586553926871"/>
        <n v="2.3843363950492273"/>
        <n v="2.0198146886495056"/>
        <n v="0.62549418744306273"/>
        <n v="0.91054708164548959"/>
        <n v="4.1273849168976087"/>
        <n v="3.7243650683280225"/>
        <n v="0.506918461690542"/>
        <n v="1.0956883633658812"/>
        <n v="1.3375959563534903"/>
        <n v="0.88516696322983168"/>
        <n v="2.0458880576734595"/>
        <n v="3.6554392490199588"/>
        <n v="2.526013259821732"/>
        <n v="1.5845008108428027"/>
        <n v="2.2875710757279739"/>
        <n v="0.80824532772154789"/>
        <n v="0.87664908653955909"/>
        <n v="0.62973166234837141"/>
        <n v="1.0606385503184341"/>
        <n v="2.4950862198371002"/>
        <n v="0.55739951614952898"/>
        <n v="0.6446519863836031"/>
        <n v="1.9161355622500864"/>
        <n v="3.1424591057182671"/>
        <n v="0.95295626354862195"/>
        <n v="1.3853186090902112"/>
        <n v="0.37442194440489385"/>
        <n v="1.0176656273132245"/>
        <n v="3.4699860104063962"/>
        <n v="2.3267014310839507"/>
        <n v="5.2536179977866189"/>
        <n v="2.6811893742033104"/>
        <n v="0.32379575991807702"/>
        <n v="1.5169877531625204"/>
        <n v="0.86434522555830406"/>
        <n v="2.8972439468033278"/>
        <n v="0.50273794161323071"/>
        <n v="0.22885242479644807"/>
        <n v="0.54864128712294979"/>
        <n v="1.8961338561021071"/>
        <n v="1.27919870063979"/>
        <n v="0.51598370332254107"/>
        <n v="1.0233499534576118"/>
        <n v="0.76011091176570134"/>
        <n v="1.1232233443749724"/>
        <n v="0.67245660427869458"/>
        <n v="1.1652382188551043"/>
        <n v="2.8838045538201169"/>
        <n v="1.4621165423860369"/>
        <n v="2.3106566484610673"/>
        <n v="3.4118147999598794"/>
        <n v="1.7760126949612089"/>
        <n v="2.8010151403182375"/>
        <n v="0.85586505503451316"/>
        <n v="0.36833362341731829"/>
        <n v="3.0194529876564458"/>
        <n v="2.2252908998187428"/>
        <n v="1.9219867821982226"/>
        <n v="3.8504628346164336"/>
        <n v="0.66617207435416514"/>
        <n v="0.59863178864658328"/>
        <n v="2.3087643348590596"/>
        <n v="0.3089655314900886"/>
        <n v="0.64962508822290266"/>
        <n v="0.48174539198252903"/>
        <n v="4.2233288614096427"/>
        <n v="0.52320385310160245"/>
        <n v="0.38625032338862325"/>
        <n v="0.88785999157659423"/>
        <n v="1.0869846238303136"/>
        <n v="1.5448547153707137"/>
        <n v="12.653259590197036"/>
        <n v="0.45431912434951638"/>
        <n v="0.64898921802553067"/>
        <n v="1.5106169838555932"/>
        <n v="0.7240656200744372"/>
        <n v="0.51361926143175374"/>
        <n v="3.5541717884080835"/>
        <n v="1.4162933203968566"/>
        <n v="10.351544251943308"/>
        <n v="2.3755597750265882"/>
        <n v="2.0780158857970736"/>
        <n v="0.67521627362312564"/>
        <n v="1.3364226830817125"/>
        <n v="2.9363297879936812"/>
        <n v="1.7091830180147987"/>
        <n v="1.6612232277609587"/>
        <n v="1.4778689892250325"/>
        <n v="1.1496262189797479"/>
        <n v="4.0062730153356201"/>
        <n v="0.42075333422291489"/>
        <n v="1.0087058224287662"/>
        <n v="1.9256464511688913"/>
        <n v="2.168989350494702"/>
        <n v="0.31804300939949331"/>
        <n v="3.441841995696918"/>
        <n v="0.36840465412511525"/>
        <n v="3.4935570190506255"/>
        <n v="0.63309112109293497"/>
        <n v="2.6500919602021913"/>
        <n v="1.4118164348906144"/>
        <n v="0.71388045802203692"/>
        <n v="1.3759513808335861"/>
        <n v="2.4699299581254972"/>
        <n v="2.6918731116569923"/>
        <n v="0.7430050243022871"/>
        <n v="1.0558141490655515"/>
        <n v="0.44199294077078144"/>
        <n v="0.48501813102871566"/>
        <n v="0.48804797354049145"/>
        <n v="0.46690925527124238"/>
        <n v="1.3567544205253341"/>
        <n v="0.34570792809771245"/>
        <n v="0.47728451296377328"/>
        <n v="1.2588009056507767"/>
        <n v="0.47582963704480441"/>
        <n v="2.6726879122036089"/>
        <n v="1.687626810345962"/>
        <n v="1.4920060537478312"/>
        <n v="1.2852458397780009"/>
        <n v="0.20210698031261609"/>
        <n v="0.44308935713611586"/>
        <n v="1.8237444930905413"/>
        <n v="2.5516692425932255"/>
        <n v="0.4939031699741061"/>
        <n v="0.96117272529565811"/>
        <n v="1.7782935397066439"/>
        <n v="1.9179262746382906"/>
        <n v="2.4897137261406579"/>
        <n v="0.63555988679747633"/>
        <n v="3.3457944575049274"/>
        <n v="0.52029467636714666"/>
        <n v="0.47939321772581101"/>
        <n v="1.1441373524327363"/>
        <n v="0.42571158159832351"/>
        <n v="0.40986465955466234"/>
        <n v="0.85439908360454964"/>
        <n v="0.55690610565228438"/>
        <n v="0.61242774533927236"/>
        <n v="2.0231770676780516"/>
        <n v="0.5320441920966309"/>
        <n v="0.44232134442742893"/>
        <n v="1.6468388500302873"/>
        <n v="1.1310319070764936"/>
        <n v="0.91963013729704157"/>
        <n v="0.44396105649491896"/>
        <n v="0.52262305298579947"/>
        <n v="2.8849546896922416"/>
        <n v="1.6573182691469555"/>
        <n v="1.9340315665303875"/>
        <n v="1.0755313925145304"/>
        <n v="0.32238497635843799"/>
        <n v="2.2302673406149265"/>
        <n v="2.6321583318254267"/>
        <n v="0.60130810803519119"/>
        <n v="1.6241514949130254"/>
        <n v="0.49350701597714314"/>
        <n v="1.3371521797167063"/>
        <n v="1.2836233905528009"/>
        <n v="3.3961650890471886"/>
        <n v="0.82171571999592052"/>
        <n v="1.028617192746238"/>
        <n v="1.9045948739663938"/>
        <n v="1.1415556424089943"/>
        <n v="2.288389852961831"/>
        <n v="0.47923356600474615"/>
        <n v="1.7594140871958421"/>
        <n v="1.2730219485126266"/>
        <n v="1.5872294517650778"/>
        <n v="0.92658989583144746"/>
        <n v="1.380844025019182"/>
        <n v="2.8411922581480353"/>
        <n v="1.8857169227716215"/>
        <n v="3.8656252139023084"/>
        <n v="0.61380267491874818"/>
        <n v="0.75150566490539095"/>
        <n v="1.5497532686860751"/>
        <n v="2.4683565917595471"/>
        <n v="1.219014983438599"/>
        <n v="0.50121080122764972"/>
        <n v="1.044515304665683"/>
        <n v="3.5394018859985037"/>
        <n v="2.7062312810006617"/>
        <n v="4.5347009283657771"/>
        <n v="0.6049405193938775"/>
        <n v="0.55831510537385132"/>
      </sharedItems>
    </cacheField>
    <cacheField name="Cluster 2" numFmtId="0">
      <sharedItems containsSemiMixedTypes="0" containsString="0" containsNumber="1" minValue="0.33336028420571506" maxValue="18.796044309764106"/>
    </cacheField>
    <cacheField name="Cluster 3" numFmtId="0">
      <sharedItems containsSemiMixedTypes="0" containsString="0" containsNumber="1" minValue="0.50126836046303536" maxValue="18.639157590658264"/>
    </cacheField>
    <cacheField name="Minimum Distance" numFmtId="0">
      <sharedItems containsSemiMixedTypes="0" containsString="0" containsNumber="1" minValue="0.20210698031261609" maxValue="18.639157590658264"/>
    </cacheField>
    <cacheField name="Cluster" numFmtId="0">
      <sharedItems count="3">
        <s v="Cluster 1"/>
        <s v="Cluster 2"/>
        <s v="Cluster 3"/>
      </sharedItems>
    </cacheField>
    <cacheField name="Field1" numFmtId="0" formula="Fresh+Milk+Grocery+Frozen+Detergents_Paper+Delicassen" databaseField="0"/>
    <cacheField name="Total" numFmtId="0" formula="Fresh+Milk+Grocery+Frozen+Detergents_Paper+Delicassen" databaseField="0"/>
    <cacheField name="% 0verall Sales" numFmtId="0" formula="Total/('Cluster 1'+'Cluster 2'+'Cluster 3')" databaseField="0"/>
  </cacheFields>
  <extLst>
    <ext xmlns:x14="http://schemas.microsoft.com/office/spreadsheetml/2009/9/main" uri="{725AE2AE-9491-48be-B2B4-4EB974FC3084}">
      <x14:pivotCacheDefinition pivotCacheId="264607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x v="0"/>
    <x v="0"/>
    <x v="0"/>
    <n v="9656"/>
    <n v="7561"/>
    <n v="214"/>
    <n v="2674"/>
    <n v="1338"/>
    <n v="5.2873004241532934E-2"/>
    <n v="0.52297247140807934"/>
    <n v="-4.1068145390135716E-2"/>
    <n v="-0.58869703940629503"/>
    <n v="-4.3519193818802329E-2"/>
    <n v="-6.6263629344281955E-2"/>
    <x v="0"/>
    <n v="1.4765039481967013"/>
    <n v="1.5777444280324997"/>
    <n v="1.3017495382879534"/>
    <x v="0"/>
  </r>
  <r>
    <x v="0"/>
    <x v="0"/>
    <x v="1"/>
    <n v="9810"/>
    <n v="9568"/>
    <n v="1762"/>
    <n v="3293"/>
    <n v="1776"/>
    <n v="-0.39085705606364607"/>
    <n v="0.54383861366034913"/>
    <n v="0.17012470020402815"/>
    <n v="-0.2698290345073171"/>
    <n v="8.6308594920028181E-2"/>
    <n v="8.9049685023109393E-2"/>
    <x v="1"/>
    <n v="1.1056508390365072"/>
    <n v="1.8423481073017975"/>
    <n v="1.1056508390365072"/>
    <x v="1"/>
  </r>
  <r>
    <x v="0"/>
    <x v="0"/>
    <x v="2"/>
    <n v="8808"/>
    <n v="7684"/>
    <n v="2405"/>
    <n v="3516"/>
    <n v="7844"/>
    <n v="-0.44652098379971983"/>
    <n v="0.4080731945903861"/>
    <n v="-2.8125086093632401E-2"/>
    <n v="-0.13737933996594584"/>
    <n v="0.13308015693740977"/>
    <n v="2.2407419032453255"/>
    <x v="2"/>
    <n v="2.5672710876271734"/>
    <n v="2.8127923956023673"/>
    <n v="2.5672710876271734"/>
    <x v="1"/>
  </r>
  <r>
    <x v="1"/>
    <x v="0"/>
    <x v="3"/>
    <n v="1196"/>
    <n v="4221"/>
    <n v="6404"/>
    <n v="507"/>
    <n v="1788"/>
    <n v="9.9997579427186303E-2"/>
    <n v="-0.62331040816466243"/>
    <n v="-0.39253008075859974"/>
    <n v="0.68636300602308031"/>
    <n v="-0.49802132337784227"/>
    <n v="9.3304844320846139E-2"/>
    <x v="3"/>
    <n v="2.5766586191666812"/>
    <n v="1.0271225829717618"/>
    <n v="1.0271225829717618"/>
    <x v="2"/>
  </r>
  <r>
    <x v="0"/>
    <x v="0"/>
    <x v="4"/>
    <n v="5410"/>
    <n v="7198"/>
    <n v="3915"/>
    <n v="1777"/>
    <n v="5185"/>
    <n v="0.83928411967191607"/>
    <n v="-5.2336879261644244E-2"/>
    <n v="-7.9265954533474778E-2"/>
    <n v="0.17366115576884522"/>
    <n v="-0.23165413161966011"/>
    <n v="1.2978695221884908"/>
    <x v="4"/>
    <n v="2.5681138527863436"/>
    <n v="1.3342053591985967"/>
    <n v="1.3342053591985967"/>
    <x v="2"/>
  </r>
  <r>
    <x v="0"/>
    <x v="0"/>
    <x v="5"/>
    <n v="8259"/>
    <n v="5126"/>
    <n v="666"/>
    <n v="1795"/>
    <n v="1451"/>
    <n v="-0.20457266153780826"/>
    <n v="0.33368675240534645"/>
    <n v="-0.29729862821115666"/>
    <n v="-0.49559087776912575"/>
    <n v="-0.22787884858686697"/>
    <n v="-2.6194212623927571E-2"/>
    <x v="5"/>
    <n v="1.6983852724862432"/>
    <n v="1.5434802968138044"/>
    <n v="0.93042895603215292"/>
    <x v="0"/>
  </r>
  <r>
    <x v="0"/>
    <x v="0"/>
    <x v="6"/>
    <n v="3199"/>
    <n v="6975"/>
    <n v="480"/>
    <n v="3140"/>
    <n v="545"/>
    <n v="9.9390372519192176E-3"/>
    <n v="-0.35191506445494591"/>
    <n v="-0.10273182626615965"/>
    <n v="-0.53390447525698737"/>
    <n v="5.4218689141286552E-2"/>
    <n v="-0.34745873960305212"/>
    <x v="6"/>
    <n v="1.7546331740776664"/>
    <n v="1.4079035480259792"/>
    <n v="0.82646966569967051"/>
    <x v="0"/>
  </r>
  <r>
    <x v="0"/>
    <x v="0"/>
    <x v="7"/>
    <n v="4956"/>
    <n v="9426"/>
    <n v="1669"/>
    <n v="3321"/>
    <n v="2566"/>
    <n v="-0.34958351873661409"/>
    <n v="-0.1138513505767772"/>
    <n v="0.15518230654465034"/>
    <n v="-0.28898583325124799"/>
    <n v="9.2181257415484164E-2"/>
    <n v="0.36918100545744537"/>
    <x v="7"/>
    <n v="1.3804805593352283"/>
    <n v="1.645764684918783"/>
    <n v="1.1170845231930955"/>
    <x v="0"/>
  </r>
  <r>
    <x v="1"/>
    <x v="0"/>
    <x v="8"/>
    <n v="3648"/>
    <n v="6192"/>
    <n v="425"/>
    <n v="1716"/>
    <n v="750"/>
    <n v="-0.47735753467623793"/>
    <n v="-0.29107806529086067"/>
    <n v="-0.18512544764146124"/>
    <n v="-0.54523376483673147"/>
    <n v="-0.24444814634190351"/>
    <n v="-0.27476643493338265"/>
    <x v="8"/>
    <n v="1.8390434027560967"/>
    <n v="1.6968578011102389"/>
    <n v="0.50368691503274821"/>
    <x v="0"/>
  </r>
  <r>
    <x v="0"/>
    <x v="0"/>
    <x v="9"/>
    <n v="11093"/>
    <n v="18881"/>
    <n v="1159"/>
    <n v="7425"/>
    <n v="2098"/>
    <n v="-0.47395760727190389"/>
    <n v="0.717677967619194"/>
    <n v="1.1501142223856167"/>
    <n v="-0.3940392457179655"/>
    <n v="0.95294578889231851"/>
    <n v="0.20322979284571216"/>
    <x v="9"/>
    <n v="0.38263564328533317"/>
    <n v="2.790117961463793"/>
    <n v="0.38263564328533317"/>
    <x v="1"/>
  </r>
  <r>
    <x v="0"/>
    <x v="0"/>
    <x v="10"/>
    <n v="5403"/>
    <n v="12974"/>
    <n v="4400"/>
    <n v="5977"/>
    <n v="1744"/>
    <n v="-0.68269733628218054"/>
    <n v="-5.3285340273111055E-2"/>
    <n v="0.52853169178037207"/>
    <n v="0.2735648911538609"/>
    <n v="0.64924524269873751"/>
    <n v="7.7702593562478051E-2"/>
    <x v="10"/>
    <n v="1.0245399171433551"/>
    <n v="2.1821976416659234"/>
    <n v="1.0245399171433551"/>
    <x v="1"/>
  </r>
  <r>
    <x v="0"/>
    <x v="0"/>
    <x v="11"/>
    <n v="1124"/>
    <n v="4523"/>
    <n v="1420"/>
    <n v="549"/>
    <n v="497"/>
    <n v="9.0588478005889733E-2"/>
    <n v="-0.63306600713974959"/>
    <n v="-0.36075118720133148"/>
    <n v="-0.34027661698499828"/>
    <n v="-0.48921232963465827"/>
    <n v="-0.36447937679399911"/>
    <x v="11"/>
    <n v="2.3613848992175646"/>
    <n v="1.1769665527465145"/>
    <n v="0.57350798788609836"/>
    <x v="0"/>
  </r>
  <r>
    <x v="0"/>
    <x v="0"/>
    <x v="12"/>
    <n v="12319"/>
    <n v="11757"/>
    <n v="287"/>
    <n v="3881"/>
    <n v="2931"/>
    <n v="1.5587245720448353"/>
    <n v="0.88379413905609494"/>
    <n v="0.40046906443204244"/>
    <n v="-0.57365998232772564"/>
    <n v="0.20963450732460384"/>
    <n v="0.49860876743027149"/>
    <x v="12"/>
    <n v="2.3593460464830387"/>
    <n v="1.9097823732620487"/>
    <n v="1.9097823732620487"/>
    <x v="2"/>
  </r>
  <r>
    <x v="0"/>
    <x v="0"/>
    <x v="13"/>
    <n v="6208"/>
    <n v="14982"/>
    <n v="3095"/>
    <n v="6707"/>
    <n v="602"/>
    <n v="0.72874694499147408"/>
    <n v="5.5787676045571832E-2"/>
    <n v="0.73982976549889767"/>
    <n v="4.7517474890249123E-3"/>
    <n v="0.80235394347312572"/>
    <n v="-0.32724673293880258"/>
    <x v="13"/>
    <n v="1.4891834841526463"/>
    <n v="1.7709317793068458"/>
    <n v="1.4891834841526463"/>
    <x v="1"/>
  </r>
  <r>
    <x v="0"/>
    <x v="0"/>
    <x v="14"/>
    <n v="9465"/>
    <n v="12091"/>
    <n v="294"/>
    <n v="5058"/>
    <n v="2168"/>
    <n v="1.000424865021516"/>
    <n v="0.49709303523805648"/>
    <n v="0.43561525796888889"/>
    <n v="-0.57221807274484915"/>
    <n v="0.45649607008002147"/>
    <n v="0.22805155541584318"/>
    <x v="14"/>
    <n v="1.7133833138119725"/>
    <n v="1.6684332185008692"/>
    <n v="1.6684332185008692"/>
    <x v="2"/>
  </r>
  <r>
    <x v="1"/>
    <x v="0"/>
    <x v="15"/>
    <n v="1114"/>
    <n v="3821"/>
    <n v="397"/>
    <n v="964"/>
    <n v="412"/>
    <n v="-0.1381554750345384"/>
    <n v="-0.63442095144184507"/>
    <n v="-0.43462133050332602"/>
    <n v="-0.55100140316823754"/>
    <n v="-0.40217108193414997"/>
    <n v="-0.39462008848630109"/>
    <x v="15"/>
    <n v="2.3123433370359061"/>
    <n v="1.4686061909240786"/>
    <n v="0.46832752588982501"/>
    <x v="0"/>
  </r>
  <r>
    <x v="0"/>
    <x v="0"/>
    <x v="16"/>
    <n v="8816"/>
    <n v="12121"/>
    <n v="134"/>
    <n v="4508"/>
    <n v="1080"/>
    <n v="-0.86819105001631269"/>
    <n v="0.40915715003206249"/>
    <n v="0.43877210169974334"/>
    <n v="-0.60517600606774091"/>
    <n v="0.34114019963356462"/>
    <n v="-0.15774955424562206"/>
    <x v="16"/>
    <n v="0.8582176641436664"/>
    <n v="2.4276234205925871"/>
    <n v="0.8582176641436664"/>
    <x v="1"/>
  </r>
  <r>
    <x v="1"/>
    <x v="0"/>
    <x v="17"/>
    <n v="6157"/>
    <n v="2933"/>
    <n v="839"/>
    <n v="370"/>
    <n v="4478"/>
    <n v="-0.48423645756407663"/>
    <n v="4.8877460104885091E-2"/>
    <n v="-0.52806390493661826"/>
    <n v="-0.45995511236374903"/>
    <n v="-0.5267554220163233"/>
    <n v="1.0471697202301673"/>
    <x v="17"/>
    <n v="2.3417218365994414"/>
    <n v="1.9408415113864905"/>
    <n v="1.4260465551751615"/>
    <x v="0"/>
  </r>
  <r>
    <x v="0"/>
    <x v="0"/>
    <x v="18"/>
    <n v="6327"/>
    <n v="10099"/>
    <n v="2205"/>
    <n v="2767"/>
    <n v="3181"/>
    <n v="0.52190484988129093"/>
    <n v="7.1911513240507555E-2"/>
    <n v="0.22600083424015224"/>
    <n v="-0.17857675661956054"/>
    <n v="-2.4013564816037811E-2"/>
    <n v="0.58725791946645378"/>
    <x v="18"/>
    <n v="1.7712626168557308"/>
    <n v="1.1553461572209891"/>
    <n v="1.1553461572209891"/>
    <x v="2"/>
  </r>
  <r>
    <x v="1"/>
    <x v="0"/>
    <x v="19"/>
    <n v="2495"/>
    <n v="9464"/>
    <n v="669"/>
    <n v="2518"/>
    <n v="501"/>
    <n v="-0.33369083482333162"/>
    <n v="-0.44730314332246485"/>
    <n v="0.15918097527039934"/>
    <n v="-0.49497291651932152"/>
    <n v="-7.6238313436342811E-2"/>
    <n v="-0.3630609903614202"/>
    <x v="19"/>
    <n v="1.6737537942707181"/>
    <n v="1.6816744605732712"/>
    <n v="0.80471086289922111"/>
    <x v="0"/>
  </r>
  <r>
    <x v="0"/>
    <x v="0"/>
    <x v="20"/>
    <n v="4519"/>
    <n v="4602"/>
    <n v="1066"/>
    <n v="2259"/>
    <n v="2124"/>
    <n v="0.43848802635635081"/>
    <n v="-0.17306241657834792"/>
    <n v="-0.35243816537674805"/>
    <n v="-0.41319604446189634"/>
    <n v="-0.13056044151931068"/>
    <n v="0.21244930465747511"/>
    <x v="20"/>
    <n v="2.0596557238063173"/>
    <n v="0.92019666214995"/>
    <n v="0.92019666214995"/>
    <x v="2"/>
  </r>
  <r>
    <x v="1"/>
    <x v="0"/>
    <x v="21"/>
    <n v="871"/>
    <n v="2010"/>
    <n v="3383"/>
    <n v="375"/>
    <n v="569"/>
    <n v="-0.50866849402777947"/>
    <n v="-0.66734609798276423"/>
    <n v="-0.625189463722574"/>
    <n v="6.4076027470230099E-2"/>
    <n v="-0.52570673228499187"/>
    <n v="-0.3389484210075786"/>
    <x v="21"/>
    <n v="2.4958720487194719"/>
    <n v="1.6002009493852261"/>
    <n v="0.43029202864773802"/>
    <x v="0"/>
  </r>
  <r>
    <x v="1"/>
    <x v="0"/>
    <x v="22"/>
    <n v="1917"/>
    <n v="4469"/>
    <n v="9408"/>
    <n v="2381"/>
    <n v="4334"/>
    <n v="1.5240927533681303"/>
    <n v="-0.52561892398358123"/>
    <n v="-0.36643350591686952"/>
    <n v="1.3051482041603732"/>
    <n v="-0.10497241207482388"/>
    <n v="0.99610780865732629"/>
    <x v="22"/>
    <n v="3.4579879481884088"/>
    <n v="1.5798033492671208"/>
    <n v="1.5798033492671208"/>
    <x v="2"/>
  </r>
  <r>
    <x v="0"/>
    <x v="0"/>
    <x v="23"/>
    <n v="36423"/>
    <n v="22019"/>
    <n v="5154"/>
    <n v="4337"/>
    <n v="16523"/>
    <n v="1.136421961194878"/>
    <n v="4.1497518848269426"/>
    <n v="1.480320076632994"/>
    <n v="0.42887915193798837"/>
    <n v="0.3052750108220299"/>
    <n v="5.3182858653334293"/>
    <x v="23"/>
    <n v="6.7186880419147741"/>
    <n v="7.1909485777974798"/>
    <n v="6.7186880419147741"/>
    <x v="1"/>
  </r>
  <r>
    <x v="0"/>
    <x v="0"/>
    <x v="24"/>
    <n v="9776"/>
    <n v="13792"/>
    <n v="2915"/>
    <n v="4482"/>
    <n v="5778"/>
    <n v="0.84181429820537401"/>
    <n v="0.53923180303322471"/>
    <n v="0.61460829750833723"/>
    <n v="-3.232592749922833E-2"/>
    <n v="0.33568701303064125"/>
    <n v="1.5081453108183152"/>
    <x v="24"/>
    <n v="2.1845601763984011"/>
    <n v="2.1229026087366845"/>
    <n v="2.1229026087366845"/>
    <x v="2"/>
  </r>
  <r>
    <x v="0"/>
    <x v="0"/>
    <x v="25"/>
    <n v="4230"/>
    <n v="7595"/>
    <n v="201"/>
    <n v="4003"/>
    <n v="57"/>
    <n v="0.32929500902180836"/>
    <n v="-0.21222030690890611"/>
    <n v="-3.749038916183399E-2"/>
    <n v="-0.59137487148877999"/>
    <n v="0.23522253676909063"/>
    <n v="-0.52050188437767997"/>
    <x v="25"/>
    <n v="1.7493721144318917"/>
    <n v="1.409237710238409"/>
    <n v="1.2109955305765558"/>
    <x v="0"/>
  </r>
  <r>
    <x v="1"/>
    <x v="0"/>
    <x v="26"/>
    <n v="961"/>
    <n v="2861"/>
    <n v="3151"/>
    <n v="242"/>
    <n v="833"/>
    <n v="-0.16622464314008698"/>
    <n v="-0.65515159926390532"/>
    <n v="-0.53564032989066901"/>
    <n v="1.6287024152037033E-2"/>
    <n v="-0.55360187913840786"/>
    <n v="-0.24533491645737016"/>
    <x v="26"/>
    <n v="2.4655707303245773"/>
    <n v="1.2582292576989329"/>
    <n v="0.43927362016308641"/>
    <x v="0"/>
  </r>
  <r>
    <x v="1"/>
    <x v="0"/>
    <x v="27"/>
    <n v="803"/>
    <n v="3045"/>
    <n v="485"/>
    <n v="100"/>
    <n v="518"/>
    <n v="0.17993540746862177"/>
    <n v="-0.67655971923701319"/>
    <n v="-0.51627835500809494"/>
    <n v="-0.53287453984064703"/>
    <n v="-0.58338466750822027"/>
    <n v="-0.35703284802295981"/>
    <x v="27"/>
    <n v="2.5526083131217208"/>
    <n v="1.2505071759085318"/>
    <n v="0.71380328944202975"/>
    <x v="0"/>
  </r>
  <r>
    <x v="0"/>
    <x v="0"/>
    <x v="28"/>
    <n v="20484"/>
    <n v="25957"/>
    <n v="1158"/>
    <n v="8604"/>
    <n v="5206"/>
    <n v="-0.62363348114177275"/>
    <n v="1.9901061617170213"/>
    <n v="1.8947084303698236"/>
    <n v="-0.39424523280123352"/>
    <n v="1.2002268275402688"/>
    <n v="1.3053160509595301"/>
    <x v="28"/>
    <n v="2.1845880251930336"/>
    <n v="4.194716293235115"/>
    <n v="2.1845880251930336"/>
    <x v="1"/>
  </r>
  <r>
    <x v="1"/>
    <x v="0"/>
    <x v="29"/>
    <n v="2100"/>
    <n v="2609"/>
    <n v="1200"/>
    <n v="1107"/>
    <n v="823"/>
    <n v="2.4580449045307771"/>
    <n v="-0.50082344325523476"/>
    <n v="-0.56215781722984648"/>
    <n v="-0.38559377530397448"/>
    <n v="-0.37217855561807117"/>
    <n v="-0.24888088253881743"/>
    <x v="29"/>
    <n v="3.7523949537659451"/>
    <n v="1.6678724311411723"/>
    <n v="1.6678724311411723"/>
    <x v="2"/>
  </r>
  <r>
    <x v="1"/>
    <x v="0"/>
    <x v="30"/>
    <n v="3610"/>
    <n v="11107"/>
    <n v="1148"/>
    <n v="2134"/>
    <n v="2963"/>
    <n v="0.53882541882379065"/>
    <n v="-0.29622685363882334"/>
    <n v="0.33207078359686232"/>
    <n v="-0.3963051036339143"/>
    <n v="-0.15677768480259632"/>
    <n v="0.50995585889090278"/>
    <x v="30"/>
    <n v="1.9324181993083809"/>
    <n v="1.1730091830143585"/>
    <n v="1.1730091830143585"/>
    <x v="2"/>
  </r>
  <r>
    <x v="1"/>
    <x v="0"/>
    <x v="31"/>
    <n v="4339"/>
    <n v="3133"/>
    <n v="2088"/>
    <n v="820"/>
    <n v="985"/>
    <n v="-0.74231466797678225"/>
    <n v="-0.19745141401606581"/>
    <n v="-0.50701828006425509"/>
    <n v="-0.20267724536192516"/>
    <n v="-0.43237334619649498"/>
    <n v="-0.19143623201937132"/>
    <x v="31"/>
    <n v="2.110222524150275"/>
    <n v="1.7911082009191339"/>
    <n v="0.42406983861754394"/>
    <x v="0"/>
  </r>
  <r>
    <x v="1"/>
    <x v="0"/>
    <x v="32"/>
    <n v="1318"/>
    <n v="2886"/>
    <n v="266"/>
    <n v="918"/>
    <n v="405"/>
    <n v="0.76156019784725626"/>
    <n v="-0.60678008767909808"/>
    <n v="-0.53300962678162356"/>
    <n v="-0.5779857110763551"/>
    <n v="-0.41181902746239907"/>
    <n v="-0.39710226474331423"/>
    <x v="32"/>
    <n v="2.6727536689948108"/>
    <n v="1.0138444427619566"/>
    <n v="1.0138444427619566"/>
    <x v="2"/>
  </r>
  <r>
    <x v="1"/>
    <x v="0"/>
    <x v="33"/>
    <n v="4786"/>
    <n v="7326"/>
    <n v="6130"/>
    <n v="361"/>
    <n v="1083"/>
    <n v="1.4017744348912751"/>
    <n v="-0.13688540371239968"/>
    <n v="-6.5796754615162378E-2"/>
    <n v="0.62992254520762814"/>
    <n v="-0.52864306353271984"/>
    <n v="-0.15668576442118787"/>
    <x v="33"/>
    <n v="2.8877521804309576"/>
    <n v="0.71468319796413426"/>
    <n v="0.71468319796413426"/>
    <x v="2"/>
  </r>
  <r>
    <x v="1"/>
    <x v="0"/>
    <x v="34"/>
    <n v="1979"/>
    <n v="2262"/>
    <n v="425"/>
    <n v="483"/>
    <n v="395"/>
    <n v="-0.83008023585610313"/>
    <n v="-0.51721826931058956"/>
    <n v="-0.59867197638339653"/>
    <n v="-0.54523376483673147"/>
    <n v="-0.50305503408823304"/>
    <n v="-0.40064823082476148"/>
    <x v="34"/>
    <n v="2.3879209776596593"/>
    <n v="2.037483893134195"/>
    <n v="0.53662396592842521"/>
    <x v="0"/>
  </r>
  <r>
    <x v="0"/>
    <x v="0"/>
    <x v="35"/>
    <n v="5491"/>
    <n v="11091"/>
    <n v="833"/>
    <n v="4239"/>
    <n v="436"/>
    <n v="-0.89444165230093842"/>
    <n v="-4.1361830414671182E-2"/>
    <n v="0.33038713360707328"/>
    <n v="-0.46119103486335744"/>
    <n v="0.28472069208793394"/>
    <n v="-0.38610976989082763"/>
    <x v="35"/>
    <n v="1.1750774393042107"/>
    <n v="2.2848610926437867"/>
    <n v="1.1750774393042107"/>
    <x v="1"/>
  </r>
  <r>
    <x v="1"/>
    <x v="0"/>
    <x v="36"/>
    <n v="4362"/>
    <n v="5428"/>
    <n v="1729"/>
    <n v="862"/>
    <n v="4626"/>
    <n v="1.4196438207838213"/>
    <n v="-0.1943350421212463"/>
    <n v="-0.26551973465388834"/>
    <n v="-0.27662660825516355"/>
    <n v="-0.42356435245331103"/>
    <n v="1.0996500182355873"/>
    <x v="36"/>
    <n v="2.9784323644363506"/>
    <n v="1.2691664331301278"/>
    <n v="1.2691664331301278"/>
    <x v="2"/>
  </r>
  <r>
    <x v="0"/>
    <x v="0"/>
    <x v="37"/>
    <n v="10556"/>
    <n v="12477"/>
    <n v="1920"/>
    <n v="6506"/>
    <n v="714"/>
    <n v="0.25046413408876073"/>
    <n v="0.64491745859666894"/>
    <n v="0.4762333139725497"/>
    <n v="-0.23728307535096152"/>
    <n v="0.76019661627360235"/>
    <n v="-0.28753191282659291"/>
    <x v="37"/>
    <n v="0.95776196601725261"/>
    <n v="1.9742300855712034"/>
    <n v="0.95776196601725261"/>
    <x v="1"/>
  </r>
  <r>
    <x v="0"/>
    <x v="0"/>
    <x v="38"/>
    <n v="15729"/>
    <n v="16709"/>
    <n v="33"/>
    <n v="6956"/>
    <n v="433"/>
    <n v="-0.58583893929824538"/>
    <n v="1.3458301460706399"/>
    <n v="0.92155873627175322"/>
    <n v="-0.62598070147781626"/>
    <n v="0.85457869209343074"/>
    <n v="-0.38717355971526179"/>
    <x v="38"/>
    <n v="0.87043243734475251"/>
    <n v="3.0675256610010515"/>
    <n v="0.87043243734475251"/>
    <x v="1"/>
  </r>
  <r>
    <x v="1"/>
    <x v="0"/>
    <x v="39"/>
    <n v="555"/>
    <n v="902"/>
    <n v="10002"/>
    <n v="212"/>
    <n v="2916"/>
    <n v="3.4915437673691581"/>
    <n v="-0.71016233792898009"/>
    <n v="-0.74178222551546569"/>
    <n v="1.4275045316216088"/>
    <n v="-0.55989401752639634"/>
    <n v="0.49328981830810054"/>
    <x v="39"/>
    <n v="5.1310456175471311"/>
    <n v="2.8797293459197566"/>
    <n v="2.8797293459197566"/>
    <x v="2"/>
  </r>
  <r>
    <x v="1"/>
    <x v="0"/>
    <x v="40"/>
    <n v="4332"/>
    <n v="4757"/>
    <n v="9510"/>
    <n v="1145"/>
    <n v="5864"/>
    <n v="0.95077011130240474"/>
    <n v="-0.19839987502753262"/>
    <n v="-0.33612780610066662"/>
    <n v="1.3261588866537166"/>
    <n v="-0.36420851365995233"/>
    <n v="1.5386406191187618"/>
    <x v="40"/>
    <n v="3.3532103490245957"/>
    <n v="1.8497752117548261"/>
    <n v="1.8497752117548261"/>
    <x v="2"/>
  </r>
  <r>
    <x v="1"/>
    <x v="0"/>
    <x v="41"/>
    <n v="3065"/>
    <n v="5956"/>
    <n v="2033"/>
    <n v="2575"/>
    <n v="2802"/>
    <n v="0.56736899540436248"/>
    <n v="-0.37007131810302479"/>
    <n v="-0.20995928499084973"/>
    <n v="-0.21400653494166919"/>
    <n v="-6.4283250499164557E-2"/>
    <n v="0.45286580497960144"/>
    <x v="41"/>
    <n v="2.141114387567026"/>
    <n v="0.83572804661405609"/>
    <n v="0.83572804661405609"/>
    <x v="2"/>
  </r>
  <r>
    <x v="0"/>
    <x v="0"/>
    <x v="42"/>
    <n v="7555"/>
    <n v="14961"/>
    <n v="188"/>
    <n v="6899"/>
    <n v="46"/>
    <n v="-9.0951831769714497E-2"/>
    <n v="0.23829867353782755"/>
    <n v="0.73761997488729958"/>
    <n v="-0.59405270357126494"/>
    <n v="0.84262362915625244"/>
    <n v="-0.5244024470672719"/>
    <x v="42"/>
    <n v="0.83559922534397635"/>
    <n v="2.3001934093419623"/>
    <n v="0.83559922534397635"/>
    <x v="1"/>
  </r>
  <r>
    <x v="0"/>
    <x v="0"/>
    <x v="43"/>
    <n v="11095"/>
    <n v="23998"/>
    <n v="787"/>
    <n v="9529"/>
    <n v="72"/>
    <n v="-0.89902760089283085"/>
    <n v="0.7179489564796131"/>
    <n v="1.6885665347450269"/>
    <n v="-0.47066644069368885"/>
    <n v="1.3942344278365826"/>
    <n v="-0.51518293525550896"/>
    <x v="43"/>
    <n v="1.1396305707829328"/>
    <n v="3.5952813013504334"/>
    <n v="1.1396305707829328"/>
    <x v="1"/>
  </r>
  <r>
    <x v="0"/>
    <x v="0"/>
    <x v="44"/>
    <n v="7027"/>
    <n v="10471"/>
    <n v="541"/>
    <n v="4618"/>
    <n v="65"/>
    <n v="-0.18425216519097451"/>
    <n v="0.16675761438718834"/>
    <n v="0.26514569650274761"/>
    <n v="-0.5213392631776349"/>
    <n v="0.364211373722856"/>
    <n v="-0.51766511151252215"/>
    <x v="44"/>
    <n v="1.1344236128369425"/>
    <n v="1.8674423138119207"/>
    <n v="1.1344236128369425"/>
    <x v="1"/>
  </r>
  <r>
    <x v="0"/>
    <x v="0"/>
    <x v="45"/>
    <n v="22044"/>
    <n v="21531"/>
    <n v="1740"/>
    <n v="7353"/>
    <n v="4985"/>
    <n v="-0.53918877258761533"/>
    <n v="2.2014774728439099"/>
    <n v="1.4289687519444281"/>
    <n v="-0.27436075033921475"/>
    <n v="0.93784465676114603"/>
    <n v="1.226950200559545"/>
    <x v="45"/>
    <n v="2.0925454833160448"/>
    <n v="3.9168095936074003"/>
    <n v="2.0925454833160448"/>
    <x v="1"/>
  </r>
  <r>
    <x v="0"/>
    <x v="0"/>
    <x v="46"/>
    <n v="14069"/>
    <n v="21955"/>
    <n v="1668"/>
    <n v="6792"/>
    <n v="1452"/>
    <n v="-0.70349224110403763"/>
    <n v="1.1209093919227968"/>
    <n v="1.4735854766738379"/>
    <n v="-0.28919182033451601"/>
    <n v="0.82018166890575994"/>
    <n v="-2.583961601578284E-2"/>
    <x v="46"/>
    <n v="0.81201811844389626"/>
    <n v="3.1756573718699093"/>
    <n v="0.81201811844389626"/>
    <x v="1"/>
  </r>
  <r>
    <x v="0"/>
    <x v="0"/>
    <x v="47"/>
    <n v="54259"/>
    <n v="55571"/>
    <n v="7782"/>
    <n v="24171"/>
    <n v="6465"/>
    <n v="2.567000717627808"/>
    <n v="6.5664305420443689"/>
    <n v="5.0109341052206302"/>
    <n v="0.97021320676648559"/>
    <n v="4.4652174370675297"/>
    <n v="1.7517531806137441"/>
    <x v="47"/>
    <n v="8.9344061314283074"/>
    <n v="10.304657677513712"/>
    <n v="8.9344061314283074"/>
    <x v="1"/>
  </r>
  <r>
    <x v="0"/>
    <x v="0"/>
    <x v="48"/>
    <n v="6152"/>
    <n v="10868"/>
    <n v="584"/>
    <n v="5121"/>
    <n v="1476"/>
    <n v="-3.8055286804610296E-2"/>
    <n v="4.819998795383737E-2"/>
    <n v="0.3069212618743884"/>
    <n v="-0.51248181859710773"/>
    <n v="0.46970956069479741"/>
    <n v="-1.7329297420309343E-2"/>
    <x v="48"/>
    <n v="1.0605798522847032"/>
    <n v="1.7264805851733178"/>
    <n v="1.0605798522847032"/>
    <x v="1"/>
  </r>
  <r>
    <x v="0"/>
    <x v="0"/>
    <x v="49"/>
    <n v="21412"/>
    <n v="28921"/>
    <n v="1798"/>
    <n v="13583"/>
    <n v="1163"/>
    <n v="-0.55610934153011504"/>
    <n v="2.115844992951478"/>
    <n v="2.206604590978245"/>
    <n v="-0.26241349950966647"/>
    <n v="2.2445120620001027"/>
    <n v="-0.12831803576960954"/>
    <x v="49"/>
    <n v="2.4164839817306731"/>
    <n v="4.7198430965634417"/>
    <n v="2.4164839817306731"/>
    <x v="1"/>
  </r>
  <r>
    <x v="1"/>
    <x v="0"/>
    <x v="50"/>
    <n v="1095"/>
    <n v="1980"/>
    <n v="3860"/>
    <n v="609"/>
    <n v="2162"/>
    <n v="-0.45316270245004681"/>
    <n v="-0.63699534561582638"/>
    <n v="-0.62834630745342845"/>
    <n v="0.16233186618910117"/>
    <n v="-0.47662805285868115"/>
    <n v="0.22592397576697482"/>
    <x v="50"/>
    <n v="2.4643855558646024"/>
    <n v="1.4944516938970016"/>
    <n v="0.68776448394697087"/>
    <x v="0"/>
  </r>
  <r>
    <x v="1"/>
    <x v="0"/>
    <x v="51"/>
    <n v="4051"/>
    <n v="6996"/>
    <n v="239"/>
    <n v="1538"/>
    <n v="301"/>
    <n v="-0.68419962978642113"/>
    <n v="-0.23647380991641448"/>
    <n v="-0.10052203565456153"/>
    <n v="-0.58354736232459314"/>
    <n v="-0.28178150077730224"/>
    <n v="-0.43398031199036602"/>
    <x v="51"/>
    <n v="1.8272061981627705"/>
    <n v="1.9337898613039985"/>
    <n v="0.66403978832497756"/>
    <x v="0"/>
  </r>
  <r>
    <x v="0"/>
    <x v="0"/>
    <x v="52"/>
    <n v="3916"/>
    <n v="5876"/>
    <n v="532"/>
    <n v="2587"/>
    <n v="1278"/>
    <n v="2.2708907611340634"/>
    <n v="-0.25476555799470291"/>
    <n v="-0.21837753493979498"/>
    <n v="-0.52319314692704755"/>
    <n v="-6.1766395143969137E-2"/>
    <n v="-8.75394258329657E-2"/>
    <x v="52"/>
    <n v="3.3028883506618931"/>
    <n v="1.5704311007620526"/>
    <n v="1.5704311007620526"/>
    <x v="2"/>
  </r>
  <r>
    <x v="0"/>
    <x v="0"/>
    <x v="53"/>
    <n v="10473"/>
    <n v="11532"/>
    <n v="744"/>
    <n v="5611"/>
    <n v="224"/>
    <n v="-0.91001806389753859"/>
    <n v="0.63367142088927675"/>
    <n v="0.37679273645063399"/>
    <n v="-0.47952388527421602"/>
    <n v="0.57248115436527713"/>
    <n v="-0.46128425081751018"/>
    <x v="53"/>
    <n v="0.83771462923214424"/>
    <n v="2.5987297958912969"/>
    <n v="0.83771462923214424"/>
    <x v="1"/>
  </r>
  <r>
    <x v="1"/>
    <x v="0"/>
    <x v="54"/>
    <n v="1449"/>
    <n v="1947"/>
    <n v="2436"/>
    <n v="204"/>
    <n v="1333"/>
    <n v="1.2120110448819328"/>
    <n v="-0.5890303173216479"/>
    <n v="-0.6318188355573684"/>
    <n v="-0.13099374038463554"/>
    <n v="-0.56157192109652665"/>
    <n v="-6.8036612385005607E-2"/>
    <x v="54"/>
    <n v="3.0085824374241934"/>
    <n v="0.61416765059209644"/>
    <n v="0.61416765059209644"/>
    <x v="2"/>
  </r>
  <r>
    <x v="1"/>
    <x v="0"/>
    <x v="55"/>
    <n v="3683"/>
    <n v="5005"/>
    <n v="1057"/>
    <n v="2024"/>
    <n v="1130"/>
    <n v="-0.53262612201645898"/>
    <n v="-0.28633576023352664"/>
    <n v="-0.31003123125893634"/>
    <n v="-0.41504992821130898"/>
    <n v="-0.17984885889188768"/>
    <n v="-0.1400197238383856"/>
    <x v="55"/>
    <n v="1.8482129505845619"/>
    <n v="1.6684099007761293"/>
    <n v="0.43491413147482039"/>
    <x v="0"/>
  </r>
  <r>
    <x v="0"/>
    <x v="0"/>
    <x v="56"/>
    <n v="29892"/>
    <n v="26866"/>
    <n v="2616"/>
    <n v="17740"/>
    <n v="1340"/>
    <n v="-0.62481950232933114"/>
    <n v="3.264837761128411"/>
    <n v="1.990360795414714"/>
    <n v="-9.3916065396382323E-2"/>
    <n v="3.11639270462905"/>
    <n v="-6.5554436127992499E-2"/>
    <x v="56"/>
    <n v="3.6349362841288082"/>
    <n v="5.7948129733901474"/>
    <n v="3.6349362841288082"/>
    <x v="1"/>
  </r>
  <r>
    <x v="0"/>
    <x v="0"/>
    <x v="57"/>
    <n v="9933"/>
    <n v="10487"/>
    <n v="38"/>
    <n v="7572"/>
    <n v="1282"/>
    <n v="-0.52052870590336331"/>
    <n v="0.56050442857612304"/>
    <n v="0.2668293464925367"/>
    <n v="-0.62495076606147593"/>
    <n v="0.98377726699346246"/>
    <n v="-8.612103940038679E-2"/>
    <x v="57"/>
    <n v="0.66985473241116711"/>
    <n v="2.4788189344343485"/>
    <n v="0.66985473241116711"/>
    <x v="1"/>
  </r>
  <r>
    <x v="1"/>
    <x v="0"/>
    <x v="58"/>
    <n v="1970"/>
    <n v="1648"/>
    <n v="596"/>
    <n v="227"/>
    <n v="436"/>
    <n v="0.14063857212085379"/>
    <n v="-0.5184377191824755"/>
    <n v="-0.66328204474155128"/>
    <n v="-0.51000997359789091"/>
    <n v="-0.55674794833240204"/>
    <n v="-0.38610976989082763"/>
    <x v="58"/>
    <n v="2.5375947059794099"/>
    <n v="1.2579033347349025"/>
    <n v="0.65585870375533606"/>
    <x v="0"/>
  </r>
  <r>
    <x v="1"/>
    <x v="0"/>
    <x v="59"/>
    <n v="5360"/>
    <n v="8040"/>
    <n v="129"/>
    <n v="3084"/>
    <n v="1603"/>
    <n v="-0.46359968890056064"/>
    <n v="-5.9111600772121443E-2"/>
    <n v="9.3361261791739467E-3"/>
    <n v="-0.60620594148408125"/>
    <n v="4.247336415037458E-2"/>
    <n v="2.7704471814071253E-2"/>
    <x v="59"/>
    <n v="1.4225151304468677"/>
    <n v="1.7883560267897058"/>
    <n v="0.93015251523695031"/>
    <x v="0"/>
  </r>
  <r>
    <x v="0"/>
    <x v="0"/>
    <x v="60"/>
    <n v="3045"/>
    <n v="7854"/>
    <n v="96"/>
    <n v="4095"/>
    <n v="225"/>
    <n v="-0.26964569069517857"/>
    <n v="-0.37278120670721571"/>
    <n v="-1.0236304952123751E-2"/>
    <n v="-0.61300351523192764"/>
    <n v="0.25451842782558887"/>
    <n v="-0.46092965420936544"/>
    <x v="60"/>
    <n v="1.5904513464562515"/>
    <n v="1.7667069398267543"/>
    <n v="0.96030379585615355"/>
    <x v="0"/>
  </r>
  <r>
    <x v="0"/>
    <x v="0"/>
    <x v="61"/>
    <n v="38369"/>
    <n v="59598"/>
    <n v="3254"/>
    <n v="26701"/>
    <n v="2017"/>
    <n v="1.8930244107779601"/>
    <n v="4.4134240460147156"/>
    <n v="5.4346877620256615"/>
    <n v="3.7503693728648604E-2"/>
    <n v="4.9958544411212307"/>
    <n v="0.17450746758598909"/>
    <x v="61"/>
    <n v="7.6245261514557701"/>
    <n v="9.2924819629160318"/>
    <n v="7.6245261514557701"/>
    <x v="1"/>
  </r>
  <r>
    <x v="0"/>
    <x v="0"/>
    <x v="62"/>
    <n v="6245"/>
    <n v="6544"/>
    <n v="4154"/>
    <n v="4074"/>
    <n v="964"/>
    <n v="-0.33029090741899758"/>
    <n v="6.0800969963324958E-2"/>
    <n v="-0.14808514786610216"/>
    <n v="0.22289206866991479"/>
    <n v="0.25011393095399687"/>
    <n v="-0.19888276079041065"/>
    <x v="62"/>
    <n v="1.4828902835928379"/>
    <n v="1.546646737485434"/>
    <n v="1.0552699006557418"/>
    <x v="0"/>
  </r>
  <r>
    <x v="0"/>
    <x v="0"/>
    <x v="63"/>
    <n v="11601"/>
    <n v="15775"/>
    <n v="2896"/>
    <n v="7677"/>
    <n v="1295"/>
    <n v="-0.20591681888370778"/>
    <n v="0.78650913816564239"/>
    <n v="0.82327566811781749"/>
    <n v="-3.6239682081321722E-2"/>
    <n v="1.0057997513514223"/>
    <n v="-8.1511283494505302E-2"/>
    <x v="63"/>
    <n v="0.51837164453253182"/>
    <n v="2.4810447457673157"/>
    <n v="0.51837164453253182"/>
    <x v="1"/>
  </r>
  <r>
    <x v="1"/>
    <x v="0"/>
    <x v="64"/>
    <n v="1227"/>
    <n v="3250"/>
    <n v="3724"/>
    <n v="1247"/>
    <n v="1145"/>
    <n v="-0.57247643391842085"/>
    <n v="-0.61911008082816665"/>
    <n v="-0.49470658951392271"/>
    <n v="0.13431762286464319"/>
    <n v="-0.34281524314079126"/>
    <n v="-0.13470077471621467"/>
    <x v="64"/>
    <n v="2.2830363239776945"/>
    <n v="1.5919754902836645"/>
    <n v="0.48411342646765571"/>
    <x v="0"/>
  </r>
  <r>
    <x v="0"/>
    <x v="0"/>
    <x v="65"/>
    <n v="20959"/>
    <n v="45828"/>
    <n v="36"/>
    <n v="24231"/>
    <n v="1423"/>
    <n v="-0.94211970404078571"/>
    <n v="2.0544660160665549"/>
    <n v="3.9856964895634612"/>
    <n v="-0.62536274022801208"/>
    <n v="4.4778017138435064"/>
    <n v="-3.6122917651979981E-2"/>
    <x v="65"/>
    <n v="4.9715231796977415"/>
    <n v="7.2836449192840877"/>
    <n v="4.9715231796977415"/>
    <x v="1"/>
  </r>
  <r>
    <x v="1"/>
    <x v="0"/>
    <x v="66"/>
    <n v="1534"/>
    <n v="7417"/>
    <n v="175"/>
    <n v="3468"/>
    <n v="27"/>
    <n v="-0.94812887805774826"/>
    <n v="-0.57751329075383662"/>
    <n v="-5.622099529823716E-2"/>
    <n v="-0.59673053565374989"/>
    <n v="0.12301273551662809"/>
    <n v="-0.53113978262202177"/>
    <x v="66"/>
    <n v="1.8389076571151599"/>
    <n v="2.2765483364577799"/>
    <n v="1.0021578509279319"/>
    <x v="0"/>
  </r>
  <r>
    <x v="0"/>
    <x v="0"/>
    <x v="67"/>
    <n v="6759"/>
    <n v="13462"/>
    <n v="1256"/>
    <n v="5141"/>
    <n v="834"/>
    <n v="0.62564216975306475"/>
    <n v="0.13044510709103055"/>
    <n v="0.57988301646893803"/>
    <n v="-0.37405849864096236"/>
    <n v="0.47390431962012314"/>
    <n v="-0.24498031984922541"/>
    <x v="67"/>
    <n v="1.3999568833477514"/>
    <n v="1.5792763086705266"/>
    <n v="1.3999568833477514"/>
    <x v="1"/>
  </r>
  <r>
    <x v="1"/>
    <x v="0"/>
    <x v="68"/>
    <n v="7260"/>
    <n v="3993"/>
    <n v="5870"/>
    <n v="788"/>
    <n v="3095"/>
    <n v="-0.75543996911909517"/>
    <n v="0.19832781662601207"/>
    <n v="-0.41652209311309374"/>
    <n v="0.57636590355792905"/>
    <n v="-0.43908496047701612"/>
    <n v="0.55676261116600712"/>
    <x v="68"/>
    <n v="2.2104098041027718"/>
    <n v="1.8971925376015337"/>
    <n v="1.3862647708459572"/>
    <x v="0"/>
  </r>
  <r>
    <x v="1"/>
    <x v="0"/>
    <x v="69"/>
    <n v="2820"/>
    <n v="1293"/>
    <n v="779"/>
    <n v="656"/>
    <n v="144"/>
    <n v="-0.28846389353777169"/>
    <n v="-0.4032674535043631"/>
    <n v="-0.70063802888999582"/>
    <n v="-0.47231433735983341"/>
    <n v="-0.46677036938416577"/>
    <n v="-0.48965197946908851"/>
    <x v="69"/>
    <n v="2.3907675775377677"/>
    <n v="1.5792575771788682"/>
    <n v="0.39053399861062826"/>
    <x v="0"/>
  </r>
  <r>
    <x v="1"/>
    <x v="0"/>
    <x v="70"/>
    <n v="2037"/>
    <n v="3202"/>
    <n v="10643"/>
    <n v="116"/>
    <n v="1365"/>
    <n v="0.37199177177391041"/>
    <n v="-0.50935959235843598"/>
    <n v="-0.49975753948328983"/>
    <n v="1.5595422519964441"/>
    <n v="-0.58002886036795975"/>
    <n v="-5.6689520924374272E-2"/>
    <x v="70"/>
    <n v="3.1452746578962398"/>
    <n v="1.4755826676075019"/>
    <n v="1.4755826676075019"/>
    <x v="2"/>
  </r>
  <r>
    <x v="1"/>
    <x v="0"/>
    <x v="71"/>
    <n v="1266"/>
    <n v="21042"/>
    <n v="5373"/>
    <n v="4173"/>
    <n v="14472"/>
    <n v="0.49739374533841751"/>
    <n v="-0.61382579804999438"/>
    <n v="1.3775121991315002"/>
    <n v="0.47399032317369644"/>
    <n v="0.27087798763435911"/>
    <n v="4.5910082220285897"/>
    <x v="71"/>
    <n v="5.0164750081947833"/>
    <n v="4.9575438128282689"/>
    <n v="4.9575438128282689"/>
    <x v="2"/>
  </r>
  <r>
    <x v="1"/>
    <x v="0"/>
    <x v="72"/>
    <n v="5139"/>
    <n v="2661"/>
    <n v="8872"/>
    <n v="1321"/>
    <n v="181"/>
    <n v="-0.59935958083641105"/>
    <n v="-8.9055869848430655E-2"/>
    <n v="-0.55668595476303206"/>
    <n v="1.1947391275286858"/>
    <n v="-0.32729463511708612"/>
    <n v="-0.47653190496773351"/>
    <x v="72"/>
    <n v="2.585493720874025"/>
    <n v="1.9301728539580094"/>
    <n v="1.5279308761435031"/>
    <x v="0"/>
  </r>
  <r>
    <x v="0"/>
    <x v="0"/>
    <x v="73"/>
    <n v="5332"/>
    <n v="8713"/>
    <n v="8132"/>
    <n v="764"/>
    <n v="648"/>
    <n v="0.62453521664467693"/>
    <n v="-6.2905444817988668E-2"/>
    <n v="8.0154653874675838E-2"/>
    <n v="1.0423086859103114"/>
    <n v="-0.44411867118740694"/>
    <n v="-0.31093528896414502"/>
    <x v="73"/>
    <n v="2.5214999414297581"/>
    <n v="1.0704742403528769"/>
    <n v="1.0704742403528769"/>
    <x v="2"/>
  </r>
  <r>
    <x v="0"/>
    <x v="0"/>
    <x v="74"/>
    <n v="6343"/>
    <n v="9794"/>
    <n v="1285"/>
    <n v="1901"/>
    <n v="1780"/>
    <n v="-0.30127292236340231"/>
    <n v="7.407942412386026E-2"/>
    <n v="0.19390625630979849"/>
    <n v="-0.36808487322618821"/>
    <n v="-0.20564662628264074"/>
    <n v="9.0468071455688304E-2"/>
    <x v="74"/>
    <n v="1.4406872239691206"/>
    <n v="1.5808509675244864"/>
    <n v="0.98736005967983487"/>
    <x v="0"/>
  </r>
  <r>
    <x v="1"/>
    <x v="0"/>
    <x v="75"/>
    <n v="1137"/>
    <n v="3"/>
    <n v="4407"/>
    <n v="3"/>
    <n v="975"/>
    <n v="0.66399018815078603"/>
    <n v="-0.63130457954702557"/>
    <n v="-0.83638230931673785"/>
    <n v="0.27500680073673739"/>
    <n v="-0.60372924829605001"/>
    <n v="-0.19498219810081863"/>
    <x v="75"/>
    <n v="2.9456707818556191"/>
    <n v="0.70887895036412274"/>
    <n v="0.70887895036412274"/>
    <x v="2"/>
  </r>
  <r>
    <x v="1"/>
    <x v="0"/>
    <x v="76"/>
    <n v="3587"/>
    <n v="6532"/>
    <n v="7530"/>
    <n v="529"/>
    <n v="894"/>
    <n v="-0.8921486780049922"/>
    <n v="-0.2993432255336429"/>
    <n v="-0.14934788535844395"/>
    <n v="0.91830446178293113"/>
    <n v="-0.493407088559984"/>
    <n v="-0.22370452336054167"/>
    <x v="76"/>
    <n v="2.3727917481032397"/>
    <n v="2.0094410100309954"/>
    <n v="1.3281665631512187"/>
    <x v="0"/>
  </r>
  <r>
    <x v="0"/>
    <x v="0"/>
    <x v="77"/>
    <n v="12697"/>
    <n v="28540"/>
    <n v="869"/>
    <n v="12034"/>
    <n v="1009"/>
    <n v="1.6185415506393405E-2"/>
    <n v="0.93501103367530258"/>
    <n v="2.166512675596393"/>
    <n v="-0.45377549986570681"/>
    <n v="1.9196279832336267"/>
    <n v="-0.18292591342389783"/>
    <x v="77"/>
    <n v="1.779063648121884"/>
    <n v="3.8657710831368983"/>
    <n v="1.779063648121884"/>
    <x v="1"/>
  </r>
  <r>
    <x v="1"/>
    <x v="0"/>
    <x v="78"/>
    <n v="1175"/>
    <n v="2067"/>
    <n v="2096"/>
    <n v="301"/>
    <n v="167"/>
    <n v="-9.7593550420041475E-2"/>
    <n v="-0.62615579119906284"/>
    <n v="-0.61919146063395059"/>
    <n v="-0.20102934869578057"/>
    <n v="-0.54122734030869701"/>
    <n v="-0.48149625748175973"/>
    <x v="78"/>
    <n v="2.514272513336504"/>
    <n v="1.3355038497691671"/>
    <n v="0.45115772137613136"/>
    <x v="0"/>
  </r>
  <r>
    <x v="1"/>
    <x v="0"/>
    <x v="79"/>
    <n v="3259"/>
    <n v="3655"/>
    <n v="868"/>
    <n v="1202"/>
    <n v="1653"/>
    <n v="-0.81916884093056597"/>
    <n v="-0.34378539864237329"/>
    <n v="-0.45208919914738738"/>
    <n v="-0.45398148694897489"/>
    <n v="-0.35225345072277409"/>
    <n v="4.5434302221307711E-2"/>
    <x v="79"/>
    <n v="2.0849044355630357"/>
    <n v="1.9211776501762843"/>
    <n v="0.56720662550510725"/>
    <x v="0"/>
  </r>
  <r>
    <x v="1"/>
    <x v="0"/>
    <x v="80"/>
    <n v="829"/>
    <n v="3009"/>
    <n v="430"/>
    <n v="610"/>
    <n v="529"/>
    <n v="-0.39496859618051511"/>
    <n v="-0.67303686405156515"/>
    <n v="-0.52006656748512026"/>
    <n v="-0.54420382942039114"/>
    <n v="-0.47641831491241488"/>
    <n v="-0.35313228533336777"/>
    <x v="80"/>
    <n v="2.3863798283088316"/>
    <n v="1.6707191951416018"/>
    <n v="0.37424469544625755"/>
    <x v="0"/>
  </r>
  <r>
    <x v="0"/>
    <x v="0"/>
    <x v="81"/>
    <n v="9540"/>
    <n v="14403"/>
    <n v="283"/>
    <n v="7818"/>
    <n v="156"/>
    <n v="-0.93152458143193073"/>
    <n v="0.50725511750377228"/>
    <n v="0.67890268149340649"/>
    <n v="-0.57448393066079795"/>
    <n v="1.0353728017749686"/>
    <n v="-0.48539682017135177"/>
    <x v="81"/>
    <n v="0.68946096332951312"/>
    <n v="2.9101236090167526"/>
    <n v="0.68946096332951312"/>
    <x v="1"/>
  </r>
  <r>
    <x v="0"/>
    <x v="0"/>
    <x v="82"/>
    <n v="9232"/>
    <n v="11009"/>
    <n v="737"/>
    <n v="3537"/>
    <n v="2342"/>
    <n v="-0.12953705440494745"/>
    <n v="0.46552283299923275"/>
    <n v="0.32175842740940441"/>
    <n v="-0.48096579485709251"/>
    <n v="0.13748465380900177"/>
    <n v="0.28975136523302608"/>
    <x v="82"/>
    <n v="1.1011385368313624"/>
    <n v="1.7851384001137274"/>
    <n v="1.1011385368313624"/>
    <x v="1"/>
  </r>
  <r>
    <x v="1"/>
    <x v="0"/>
    <x v="83"/>
    <n v="1563"/>
    <n v="1783"/>
    <n v="2320"/>
    <n v="550"/>
    <n v="772"/>
    <n v="0.70162659383597226"/>
    <n v="-0.57358395227775982"/>
    <n v="-0.64907624795270613"/>
    <n v="-0.15488824204373208"/>
    <n v="-0.489002591688392"/>
    <n v="-0.26696530955419862"/>
    <x v="83"/>
    <n v="2.7140111578288661"/>
    <n v="0.69133959361016784"/>
    <n v="0.69133959361016784"/>
    <x v="2"/>
  </r>
  <r>
    <x v="0"/>
    <x v="0"/>
    <x v="84"/>
    <n v="3327"/>
    <n v="4814"/>
    <n v="1178"/>
    <n v="3837"/>
    <n v="120"/>
    <n v="-1.053959525325565E-2"/>
    <n v="-0.33457177738812433"/>
    <n v="-0.33012980301204314"/>
    <n v="-0.39012549113587208"/>
    <n v="0.20040603768888729"/>
    <n v="-0.49816229806456197"/>
    <x v="84"/>
    <n v="1.8381688328451458"/>
    <n v="1.4325772907921719"/>
    <n v="0.83261101288425121"/>
    <x v="0"/>
  </r>
  <r>
    <x v="0"/>
    <x v="0"/>
    <x v="85"/>
    <n v="46197"/>
    <n v="92780"/>
    <n v="1026"/>
    <n v="40827"/>
    <n v="2944"/>
    <n v="0.32549974122162151"/>
    <n v="5.4740744456950257"/>
    <n v="8.9263673845994269"/>
    <n v="-0.42143552779261928"/>
    <n v="7.9586126700787752"/>
    <n v="0.50321852333615302"/>
    <x v="85"/>
    <n v="11.799394113169299"/>
    <n v="13.831022345367703"/>
    <n v="11.799394113169299"/>
    <x v="1"/>
  </r>
  <r>
    <x v="0"/>
    <x v="0"/>
    <x v="86"/>
    <n v="73498"/>
    <n v="32114"/>
    <n v="987"/>
    <n v="20070"/>
    <n v="903"/>
    <n v="0.86379522421478949"/>
    <n v="9.1732078848457839"/>
    <n v="2.542597992065522"/>
    <n v="-0.42946902404007414"/>
    <n v="3.6050821194294937"/>
    <n v="-0.22051315388723911"/>
    <x v="86"/>
    <n v="9.239764343976848"/>
    <n v="10.733337560153863"/>
    <n v="9.239764343976848"/>
    <x v="1"/>
  </r>
  <r>
    <x v="1"/>
    <x v="0"/>
    <x v="87"/>
    <n v="5025"/>
    <n v="8117"/>
    <n v="6312"/>
    <n v="1579"/>
    <n v="14351"/>
    <n v="2.4720399545439662"/>
    <n v="-0.10450223489231866"/>
    <n v="1.7438691755033747E-2"/>
    <n v="0.6674121943624175"/>
    <n v="-0.27318224498038457"/>
    <n v="4.5481020324430776"/>
    <x v="87"/>
    <n v="5.8013978046748278"/>
    <n v="4.7893546409533103"/>
    <n v="4.7893546409533103"/>
    <x v="2"/>
  </r>
  <r>
    <x v="1"/>
    <x v="0"/>
    <x v="88"/>
    <n v="542"/>
    <n v="4042"/>
    <n v="9735"/>
    <n v="165"/>
    <n v="46"/>
    <n v="-0.32704911617300464"/>
    <n v="-0.71192376552170422"/>
    <n v="-0.41136591501936476"/>
    <n v="1.3725059803890334"/>
    <n v="-0.56975170100091177"/>
    <n v="-0.5244024470672719"/>
    <x v="88"/>
    <n v="2.9825341408336841"/>
    <n v="1.8597996803709484"/>
    <n v="1.6806637863310832"/>
    <x v="0"/>
  </r>
  <r>
    <x v="1"/>
    <x v="0"/>
    <x v="89"/>
    <n v="3836"/>
    <n v="5330"/>
    <n v="3443"/>
    <n v="454"/>
    <n v="3178"/>
    <n v="1.0202709528933265"/>
    <n v="-0.26560511241146645"/>
    <n v="-0.2758320908413463"/>
    <n v="7.643525246631451E-2"/>
    <n v="-0.50913743452995541"/>
    <n v="0.58619412964201956"/>
    <x v="89"/>
    <n v="2.6711306845799743"/>
    <n v="0.58324723119908972"/>
    <n v="0.58324723119908972"/>
    <x v="2"/>
  </r>
  <r>
    <x v="1"/>
    <x v="0"/>
    <x v="90"/>
    <n v="596"/>
    <n v="1638"/>
    <n v="3347"/>
    <n v="69"/>
    <n v="360"/>
    <n v="-4.7069047830054063E-2"/>
    <n v="-0.70460706629038883"/>
    <n v="-0.66433432598516939"/>
    <n v="5.6660492472579448E-2"/>
    <n v="-0.58988654384247519"/>
    <n v="-0.41305911210982699"/>
    <x v="90"/>
    <n v="2.6339267947923144"/>
    <n v="1.2419207085287578"/>
    <n v="0.60612928963421364"/>
    <x v="0"/>
  </r>
  <r>
    <x v="1"/>
    <x v="0"/>
    <x v="91"/>
    <n v="2762"/>
    <n v="2530"/>
    <n v="8693"/>
    <n v="627"/>
    <n v="1117"/>
    <n v="5.9593790971030479E-2"/>
    <n v="-0.41112613045651664"/>
    <n v="-0.57047083905442997"/>
    <n v="1.1578674396237005"/>
    <n v="-0.47285276982588803"/>
    <n v="-0.1446294797442671"/>
    <x v="91"/>
    <n v="2.7800132362469001"/>
    <n v="1.3225654474971771"/>
    <n v="1.3225654474971771"/>
    <x v="2"/>
  </r>
  <r>
    <x v="0"/>
    <x v="0"/>
    <x v="92"/>
    <n v="27472"/>
    <n v="32034"/>
    <n v="3232"/>
    <n v="18906"/>
    <n v="5130"/>
    <n v="-0.22157229855947852"/>
    <n v="2.9369412400213148"/>
    <n v="2.534179742116577"/>
    <n v="3.2971977896750986E-2"/>
    <n v="3.3609471499755386"/>
    <n v="1.2783667087405306"/>
    <x v="92"/>
    <n v="4.0107757132329436"/>
    <n v="6.0265462013910307"/>
    <n v="4.0107757132329436"/>
    <x v="1"/>
  </r>
  <r>
    <x v="1"/>
    <x v="0"/>
    <x v="93"/>
    <n v="3090"/>
    <n v="2062"/>
    <n v="35009"/>
    <n v="71"/>
    <n v="2698"/>
    <n v="-5.4264243034574958E-2"/>
    <n v="-0.36668395734778619"/>
    <n v="-0.61971760125575959"/>
    <n v="6.5786235229063248"/>
    <n v="-0.58946706794994264"/>
    <n v="0.41598775773254959"/>
    <x v="93"/>
    <n v="7.3447269062967866"/>
    <n v="6.435182209876614"/>
    <n v="6.435182209876614"/>
    <x v="2"/>
  </r>
  <r>
    <x v="0"/>
    <x v="0"/>
    <x v="94"/>
    <n v="12220"/>
    <n v="11323"/>
    <n v="206"/>
    <n v="5038"/>
    <n v="244"/>
    <n v="-0.50400347735671647"/>
    <n v="0.87038019046535009"/>
    <n v="0.35480005845901452"/>
    <n v="-0.59034493607243954"/>
    <n v="0.4523013111546958"/>
    <n v="-0.45419231865461557"/>
    <x v="94"/>
    <n v="0.89244776207323928"/>
    <n v="2.4087980635577781"/>
    <n v="0.89244776207323928"/>
    <x v="1"/>
  </r>
  <r>
    <x v="1"/>
    <x v="0"/>
    <x v="95"/>
    <n v="2920"/>
    <n v="6252"/>
    <n v="440"/>
    <n v="223"/>
    <n v="709"/>
    <n v="-0.94860328653277159"/>
    <n v="-0.38971801048340871"/>
    <n v="-0.17881176017975231"/>
    <n v="-0.54214395858771036"/>
    <n v="-0.55758690011746725"/>
    <n v="-0.28930489586731656"/>
    <x v="95"/>
    <n v="2.1298280235921334"/>
    <n v="2.1113162479934595"/>
    <n v="0.69840003007609097"/>
    <x v="0"/>
  </r>
  <r>
    <x v="0"/>
    <x v="0"/>
    <x v="96"/>
    <n v="2616"/>
    <n v="8118"/>
    <n v="145"/>
    <n v="3874"/>
    <n v="217"/>
    <n v="-0.94702192494936044"/>
    <n v="-0.43090831726711004"/>
    <n v="1.7543919879395561E-2"/>
    <n v="-0.602910148151792"/>
    <n v="0.20816634170073986"/>
    <n v="-0.46376642707452326"/>
    <x v="96"/>
    <n v="1.6529172147737994"/>
    <n v="2.2828887351337133"/>
    <n v="1.0659725376000664"/>
    <x v="0"/>
  </r>
  <r>
    <x v="1"/>
    <x v="0"/>
    <x v="97"/>
    <n v="254"/>
    <n v="610"/>
    <n v="774"/>
    <n v="54"/>
    <n v="63"/>
    <n v="-0.91697605486454781"/>
    <n v="-0.75094616142205284"/>
    <n v="-0.77250883782911584"/>
    <n v="-0.4733442727761738"/>
    <n v="-0.59303261303646948"/>
    <n v="-0.51837430472881152"/>
    <x v="97"/>
    <n v="2.6883434451322969"/>
    <n v="2.1828941047726906"/>
    <n v="0.73717039471350609"/>
    <x v="0"/>
  </r>
  <r>
    <x v="1"/>
    <x v="0"/>
    <x v="98"/>
    <n v="112"/>
    <n v="778"/>
    <n v="895"/>
    <n v="56"/>
    <n v="132"/>
    <n v="-0.90906924694749192"/>
    <n v="-0.77018637051180816"/>
    <n v="-0.75483051293633086"/>
    <n v="-0.4484198357007369"/>
    <n v="-0.59261313714393682"/>
    <n v="-0.49390713876682524"/>
    <x v="98"/>
    <n v="2.6806717879430657"/>
    <n v="2.1625356993612703"/>
    <n v="0.71863081745097845"/>
    <x v="0"/>
  </r>
  <r>
    <x v="1"/>
    <x v="0"/>
    <x v="99"/>
    <n v="2182"/>
    <n v="1909"/>
    <n v="5639"/>
    <n v="215"/>
    <n v="323"/>
    <n v="-0.18520098214102121"/>
    <n v="-0.48971289997805212"/>
    <n v="-0.63581750428311734"/>
    <n v="0.52878288732300405"/>
    <n v="-0.55926480368759757"/>
    <n v="-0.42617918661118198"/>
    <x v="99"/>
    <n v="2.5962135677022151"/>
    <n v="1.3235854276459387"/>
    <n v="0.85406389771454194"/>
    <x v="0"/>
  </r>
  <r>
    <x v="0"/>
    <x v="0"/>
    <x v="100"/>
    <n v="7779"/>
    <n v="12144"/>
    <n v="3252"/>
    <n v="8035"/>
    <n v="3029"/>
    <n v="-3.2125180866818349E-2"/>
    <n v="0.26864942590476537"/>
    <n v="0.44119234856006512"/>
    <n v="3.7091719562112463E-2"/>
    <n v="1.0808859361147525"/>
    <n v="0.53335923502845495"/>
    <x v="100"/>
    <n v="1.0266155562361534"/>
    <n v="2.1341283579510417"/>
    <n v="1.0266155562361534"/>
    <x v="1"/>
  </r>
  <r>
    <x v="0"/>
    <x v="0"/>
    <x v="101"/>
    <n v="10810"/>
    <n v="16267"/>
    <n v="1593"/>
    <n v="6766"/>
    <n v="1838"/>
    <n v="-0.83656381834808902"/>
    <n v="0.67933304386989313"/>
    <n v="0.8750479053038307"/>
    <n v="-0.30464085157962156"/>
    <n v="0.81472848230283657"/>
    <n v="0.11103467472808259"/>
    <x v="101"/>
    <n v="0.33336028420571506"/>
    <n v="2.7629232750317385"/>
    <n v="0.33336028420571506"/>
    <x v="1"/>
  </r>
  <r>
    <x v="0"/>
    <x v="0"/>
    <x v="102"/>
    <n v="6459"/>
    <n v="7677"/>
    <n v="2561"/>
    <n v="4573"/>
    <n v="1386"/>
    <n v="-0.71701288264220331"/>
    <n v="8.9796778028167365E-2"/>
    <n v="-2.8861682964165108E-2"/>
    <n v="-0.10524535497612636"/>
    <n v="0.35477316614087318"/>
    <n v="-4.9242992153334962E-2"/>
    <x v="102"/>
    <n v="1.2173814723517051"/>
    <n v="1.9642266015372423"/>
    <n v="1.147931136861756"/>
    <x v="0"/>
  </r>
  <r>
    <x v="1"/>
    <x v="0"/>
    <x v="103"/>
    <n v="3504"/>
    <n v="8906"/>
    <n v="18028"/>
    <n v="1480"/>
    <n v="2498"/>
    <n v="3.485455525273025"/>
    <n v="-0.31058926324103503"/>
    <n v="0.10046368187650624"/>
    <n v="3.0807568619311674"/>
    <n v="-0.29394630166074681"/>
    <n v="0.34506843610360377"/>
    <x v="103"/>
    <n v="5.5824070211721679"/>
    <n v="3.8372178311866247"/>
    <n v="3.8372178311866247"/>
    <x v="2"/>
  </r>
  <r>
    <x v="1"/>
    <x v="0"/>
    <x v="104"/>
    <n v="2132"/>
    <n v="3445"/>
    <n v="1336"/>
    <n v="1491"/>
    <n v="548"/>
    <n v="0.16601942553460333"/>
    <n v="-0.49648762148852932"/>
    <n v="-0.47418710526336866"/>
    <n v="-0.35757953197951647"/>
    <n v="-0.29163918425181767"/>
    <n v="-0.34639494977861796"/>
    <x v="104"/>
    <n v="2.2629158517850443"/>
    <n v="1.1051581045083667"/>
    <n v="0.61731171873268798"/>
    <x v="0"/>
  </r>
  <r>
    <x v="1"/>
    <x v="0"/>
    <x v="105"/>
    <n v="1014"/>
    <n v="3970"/>
    <n v="910"/>
    <n v="139"/>
    <n v="1378"/>
    <n v="0.2835936592612251"/>
    <n v="-0.64797039446279947"/>
    <n v="-0.41894233997341546"/>
    <n v="-0.44533002945171579"/>
    <n v="-0.57520488760383515"/>
    <n v="-5.2079765018492791E-2"/>
    <x v="105"/>
    <n v="2.4861123872042481"/>
    <n v="1.0436138398705463"/>
    <n v="0.79701373348203353"/>
    <x v="0"/>
  </r>
  <r>
    <x v="0"/>
    <x v="0"/>
    <x v="106"/>
    <n v="6337"/>
    <n v="10704"/>
    <n v="133"/>
    <n v="6830"/>
    <n v="1831"/>
    <n v="-0.83387550365629004"/>
    <n v="7.3266457542602997E-2"/>
    <n v="0.28966384947905066"/>
    <n v="-0.60538199315100893"/>
    <n v="0.82815171086387873"/>
    <n v="0.10855249847106949"/>
    <x v="106"/>
    <n v="0.88817325162138072"/>
    <n v="2.4763744716551646"/>
    <n v="0.88817325162138072"/>
    <x v="1"/>
  </r>
  <r>
    <x v="0"/>
    <x v="0"/>
    <x v="107"/>
    <n v="10646"/>
    <n v="14886"/>
    <n v="2471"/>
    <n v="8969"/>
    <n v="1438"/>
    <n v="-0.25327859830687283"/>
    <n v="0.65711195731552785"/>
    <n v="0.72972786556016345"/>
    <n v="-0.12378419247025298"/>
    <n v="1.2767811779274627"/>
    <n v="-3.0803968529809048E-2"/>
    <x v="107"/>
    <n v="0.54524434548829104"/>
    <n v="2.5857319795474156"/>
    <n v="0.54524434548829104"/>
    <x v="1"/>
  </r>
  <r>
    <x v="0"/>
    <x v="0"/>
    <x v="108"/>
    <n v="8397"/>
    <n v="6981"/>
    <n v="247"/>
    <n v="2505"/>
    <n v="1236"/>
    <n v="-0.82778726156015692"/>
    <n v="0.35238498377426353"/>
    <n v="-0.10210045751998875"/>
    <n v="-0.58189946565844852"/>
    <n v="-7.8964906737804527E-2"/>
    <n v="-0.10243248337504432"/>
    <x v="108"/>
    <n v="1.4595730113514729"/>
    <n v="2.1345071174545129"/>
    <n v="1.1147346101948477"/>
    <x v="0"/>
  </r>
  <r>
    <x v="0"/>
    <x v="0"/>
    <x v="109"/>
    <n v="16729"/>
    <n v="28986"/>
    <n v="673"/>
    <n v="836"/>
    <n v="3"/>
    <n v="-0.83767077145647684"/>
    <n v="1.4813245762801839"/>
    <n v="2.213444419061763"/>
    <n v="-0.4941489681862492"/>
    <n v="-0.42901753905623446"/>
    <n v="-0.53965010121749535"/>
    <x v="109"/>
    <n v="2.1783851096128917"/>
    <n v="3.7442225375595002"/>
    <n v="2.1783851096128917"/>
    <x v="1"/>
  </r>
  <r>
    <x v="1"/>
    <x v="0"/>
    <x v="110"/>
    <n v="1648"/>
    <n v="1694"/>
    <n v="2276"/>
    <n v="169"/>
    <n v="1647"/>
    <n v="-1.4413931132613057E-2"/>
    <n v="-0.56206692570994865"/>
    <n v="-0.65844155102090773"/>
    <n v="-0.16395167370752733"/>
    <n v="-0.56891274921584667"/>
    <n v="4.3306722572439331E-2"/>
    <x v="110"/>
    <n v="2.4990214535080546"/>
    <n v="1.1383714618428058"/>
    <n v="0.56490160100583342"/>
    <x v="0"/>
  </r>
  <r>
    <x v="0"/>
    <x v="0"/>
    <x v="111"/>
    <n v="11114"/>
    <n v="17569"/>
    <n v="805"/>
    <n v="6457"/>
    <n v="1519"/>
    <n v="4.5756877116182593E-2"/>
    <n v="0.72052335065359452"/>
    <n v="1.0120549232229146"/>
    <n v="-0.4669586731948635"/>
    <n v="0.74991945690655437"/>
    <n v="-2.0816432700859907E-3"/>
    <x v="111"/>
    <n v="0.65819224101693818"/>
    <n v="2.3910428849059873"/>
    <n v="0.65819224101693818"/>
    <x v="1"/>
  </r>
  <r>
    <x v="1"/>
    <x v="0"/>
    <x v="112"/>
    <n v="2770"/>
    <n v="2469"/>
    <n v="8853"/>
    <n v="483"/>
    <n v="2708"/>
    <n v="0.55709014511218979"/>
    <n v="-0.4100421750148403"/>
    <n v="-0.57688975464050063"/>
    <n v="1.1908253729465923"/>
    <n v="-0.50305503408823304"/>
    <n v="0.41953372381399689"/>
    <x v="112"/>
    <n v="2.9930700384359805"/>
    <n v="1.1247675626616778"/>
    <n v="1.1247675626616778"/>
    <x v="2"/>
  </r>
  <r>
    <x v="1"/>
    <x v="0"/>
    <x v="113"/>
    <n v="2295"/>
    <n v="1733"/>
    <n v="3220"/>
    <n v="585"/>
    <n v="1561"/>
    <n v="0.19274443629425239"/>
    <n v="-0.47440202936437365"/>
    <n v="-0.65433765417079692"/>
    <n v="3.0500132897534105E-2"/>
    <n v="-0.48166176356907203"/>
    <n v="1.2811414271992632E-2"/>
    <x v="113"/>
    <n v="2.4818469835535031"/>
    <n v="0.87008107985142535"/>
    <n v="0.74668641980633699"/>
    <x v="0"/>
  </r>
  <r>
    <x v="1"/>
    <x v="0"/>
    <x v="114"/>
    <n v="1080"/>
    <n v="2000"/>
    <n v="2555"/>
    <n v="118"/>
    <n v="1266"/>
    <n v="0.47786392978328934"/>
    <n v="-0.63902776206896961"/>
    <n v="-0.62624174496619223"/>
    <n v="-0.1064812774757348"/>
    <n v="-0.5796093844754272"/>
    <n v="-9.1794585130702447E-2"/>
    <x v="114"/>
    <n v="2.6776829517671907"/>
    <n v="0.75997392988526802"/>
    <n v="0.75997392988526802"/>
    <x v="2"/>
  </r>
  <r>
    <x v="1"/>
    <x v="0"/>
    <x v="115"/>
    <n v="793"/>
    <n v="2988"/>
    <n v="2715"/>
    <n v="276"/>
    <n v="610"/>
    <n v="-6.849649728527564E-2"/>
    <n v="-0.67791466353910868"/>
    <n v="-0.52227635809671835"/>
    <n v="-7.3523344152843034E-2"/>
    <n v="-0.54647078896535417"/>
    <n v="-0.32440996007364475"/>
    <x v="115"/>
    <n v="2.4797597072740269"/>
    <n v="1.2175757400205454"/>
    <n v="0.46952845573698376"/>
    <x v="0"/>
  </r>
  <r>
    <x v="1"/>
    <x v="0"/>
    <x v="116"/>
    <n v="2521"/>
    <n v="3355"/>
    <n v="1517"/>
    <n v="310"/>
    <n v="222"/>
    <n v="-6.5412842197623833E-2"/>
    <n v="-0.44378028813701675"/>
    <n v="-0.48365763645593207"/>
    <n v="-0.32029586990799513"/>
    <n v="-0.53933969879230048"/>
    <n v="-0.46199344403379961"/>
    <x v="116"/>
    <n v="2.3457282876010144"/>
    <n v="1.297615639133979"/>
    <n v="0.41754801790596746"/>
    <x v="0"/>
  </r>
  <r>
    <x v="1"/>
    <x v="0"/>
    <x v="117"/>
    <n v="3880"/>
    <n v="5380"/>
    <n v="1647"/>
    <n v="319"/>
    <n v="1160"/>
    <n v="-0.3961546173680735"/>
    <n v="-0.25964335748224648"/>
    <n v="-0.27057068462325551"/>
    <n v="-0.29351754908314559"/>
    <n v="-0.53745205727590384"/>
    <n v="-0.12938182559404374"/>
    <x v="117"/>
    <n v="2.0518494335820563"/>
    <n v="1.4834410245220553"/>
    <n v="0.34864072093109078"/>
    <x v="0"/>
  </r>
  <r>
    <x v="1"/>
    <x v="0"/>
    <x v="118"/>
    <n v="1891"/>
    <n v="2362"/>
    <n v="5343"/>
    <n v="411"/>
    <n v="933"/>
    <n v="0.63639542852026076"/>
    <n v="-0.52914177916902938"/>
    <n v="-0.58814916394721495"/>
    <n v="0.46781071067565427"/>
    <n v="-0.51815616621940563"/>
    <n v="-0.20987525564289725"/>
    <x v="118"/>
    <n v="2.7595583593084001"/>
    <n v="0.57358060064980765"/>
    <n v="0.57358060064980765"/>
    <x v="2"/>
  </r>
  <r>
    <x v="1"/>
    <x v="0"/>
    <x v="119"/>
    <n v="2344"/>
    <n v="2147"/>
    <n v="3896"/>
    <n v="266"/>
    <n v="635"/>
    <n v="-0.2958962929798043"/>
    <n v="-0.46776280228410599"/>
    <n v="-0.61077321068500523"/>
    <n v="0.16974740118675183"/>
    <n v="-0.54856816842801692"/>
    <n v="-0.31554504487002649"/>
    <x v="119"/>
    <n v="2.435474697431423"/>
    <n v="1.3520791487595807"/>
    <n v="0.47146422722944092"/>
    <x v="0"/>
  </r>
  <r>
    <x v="1"/>
    <x v="0"/>
    <x v="120"/>
    <n v="1200"/>
    <n v="3412"/>
    <n v="2417"/>
    <n v="174"/>
    <n v="1136"/>
    <n v="0.4079677477965149"/>
    <n v="-0.62276843044382424"/>
    <n v="-0.47765963336730854"/>
    <n v="-0.13490749496672896"/>
    <n v="-0.56786405948451524"/>
    <n v="-0.13789214418951723"/>
    <x v="120"/>
    <n v="2.5552250887676666"/>
    <n v="0.78630893192305551"/>
    <n v="0.78630893192305551"/>
    <x v="2"/>
  </r>
  <r>
    <x v="1"/>
    <x v="0"/>
    <x v="121"/>
    <n v="3234"/>
    <n v="1498"/>
    <n v="2395"/>
    <n v="264"/>
    <n v="255"/>
    <n v="-0.63098681250463473"/>
    <n v="-0.34717275939761189"/>
    <n v="-0.67906626339582354"/>
    <n v="-0.13943921079862656"/>
    <n v="-0.54898764432054958"/>
    <n v="-0.45029175596502358"/>
    <x v="121"/>
    <n v="2.3880193497249391"/>
    <n v="1.7484168218122502"/>
    <n v="0.38168071172412921"/>
    <x v="0"/>
  </r>
  <r>
    <x v="1"/>
    <x v="0"/>
    <x v="122"/>
    <n v="201"/>
    <n v="245"/>
    <n v="1991"/>
    <n v="25"/>
    <n v="860"/>
    <n v="1.6738892060587322E-2"/>
    <n v="-0.75812736622315868"/>
    <n v="-0.81091710322117849"/>
    <n v="-0.22265799243892828"/>
    <n v="-0.59911501347819174"/>
    <n v="-0.23576080803746247"/>
    <x v="122"/>
    <n v="2.7177988087835474"/>
    <n v="1.2744595031645127"/>
    <n v="0.6339840676971531"/>
    <x v="0"/>
  </r>
  <r>
    <x v="0"/>
    <x v="0"/>
    <x v="123"/>
    <n v="10769"/>
    <n v="8814"/>
    <n v="2194"/>
    <n v="1976"/>
    <n v="143"/>
    <n v="-6.5650046435135501E-2"/>
    <n v="0.67377777223130175"/>
    <n v="9.0782694435219205E-2"/>
    <n v="-0.18084261453550934"/>
    <n v="-0.18991628031266936"/>
    <n v="-0.49000657607723325"/>
    <x v="123"/>
    <n v="1.5251174057949737"/>
    <n v="1.6636093110218597"/>
    <n v="1.3649422779448297"/>
    <x v="0"/>
  </r>
  <r>
    <x v="1"/>
    <x v="0"/>
    <x v="124"/>
    <n v="1642"/>
    <n v="2961"/>
    <n v="4787"/>
    <n v="500"/>
    <n v="1621"/>
    <n v="1.9015637633283806"/>
    <n v="-0.56287989229120583"/>
    <n v="-0.52511751745448743"/>
    <n v="0.35328189237860536"/>
    <n v="-0.49948948900170625"/>
    <n v="3.4087210760676376E-2"/>
    <x v="124"/>
    <n v="3.4444902694273938"/>
    <n v="0.98944510946802477"/>
    <n v="0.98944510946802477"/>
    <x v="2"/>
  </r>
  <r>
    <x v="1"/>
    <x v="0"/>
    <x v="125"/>
    <n v="3473"/>
    <n v="7102"/>
    <n v="16538"/>
    <n v="778"/>
    <n v="918"/>
    <n v="5.0790726609556485"/>
    <n v="-0.31478959057753086"/>
    <n v="-8.9367854472209074E-2"/>
    <n v="2.7738361078617375"/>
    <n v="-0.44118233993967898"/>
    <n v="-0.21519420476506818"/>
    <x v="125"/>
    <n v="6.7226061339630325"/>
    <n v="4.8434882358455322"/>
    <n v="4.8434882358455322"/>
    <x v="2"/>
  </r>
  <r>
    <x v="1"/>
    <x v="0"/>
    <x v="126"/>
    <n v="1840"/>
    <n v="1658"/>
    <n v="8195"/>
    <n v="349"/>
    <n v="483"/>
    <n v="0.57076892280869662"/>
    <n v="-0.53605199510971613"/>
    <n v="-0.66222976349793305"/>
    <n v="1.0552858721562"/>
    <n v="-0.53115991888791536"/>
    <n v="-0.36944372930802533"/>
    <x v="126"/>
    <n v="3.0229007428659349"/>
    <n v="1.0659113536280822"/>
    <n v="1.0659113536280822"/>
    <x v="2"/>
  </r>
  <r>
    <x v="0"/>
    <x v="0"/>
    <x v="127"/>
    <n v="7243"/>
    <n v="10685"/>
    <n v="880"/>
    <n v="2386"/>
    <n v="2749"/>
    <n v="0.74835582862577288"/>
    <n v="0.19602441131244983"/>
    <n v="0.28766451511617619"/>
    <n v="-0.45150964194975801"/>
    <n v="-0.10392372234349245"/>
    <n v="0.4340721847479308"/>
    <x v="127"/>
    <n v="1.8591717044266665"/>
    <n v="1.2144898163174682"/>
    <n v="1.2144898163174682"/>
    <x v="2"/>
  </r>
  <r>
    <x v="1"/>
    <x v="0"/>
    <x v="128"/>
    <n v="8847"/>
    <n v="3823"/>
    <n v="142"/>
    <n v="1062"/>
    <n v="3"/>
    <n v="-0.937770959686405"/>
    <n v="0.41335747736855832"/>
    <n v="-0.43441087425460234"/>
    <n v="-0.60352810940159629"/>
    <n v="-0.381616763200054"/>
    <n v="-0.53965010121749535"/>
    <x v="128"/>
    <n v="1.9755488918973498"/>
    <n v="2.2836422139131294"/>
    <n v="1.1052356136575208"/>
    <x v="0"/>
  </r>
  <r>
    <x v="1"/>
    <x v="0"/>
    <x v="129"/>
    <n v="926"/>
    <n v="1510"/>
    <n v="1718"/>
    <n v="410"/>
    <n v="1819"/>
    <n v="2.3966880750944233"/>
    <n v="-0.65989390432123929"/>
    <n v="-0.67780352590348181"/>
    <n v="-0.27889246617111235"/>
    <n v="-0.51836590416567196"/>
    <n v="0.10429733917333274"/>
    <x v="129"/>
    <n v="3.8468708741249795"/>
    <n v="1.5954858670942123"/>
    <n v="1.5954858670942123"/>
    <x v="2"/>
  </r>
  <r>
    <x v="1"/>
    <x v="0"/>
    <x v="130"/>
    <n v="2428"/>
    <n v="699"/>
    <n v="6316"/>
    <n v="395"/>
    <n v="911"/>
    <n v="-0.38358279277995461"/>
    <n v="-0.45638127014650431"/>
    <n v="-0.76314353476091423"/>
    <n v="0.66823614269548981"/>
    <n v="-0.52151197335966615"/>
    <n v="-0.21767638102208128"/>
    <x v="130"/>
    <n v="2.6431933539156809"/>
    <n v="1.5030729434491359"/>
    <n v="0.96660721830458274"/>
    <x v="0"/>
  </r>
  <r>
    <x v="1"/>
    <x v="0"/>
    <x v="131"/>
    <n v="589"/>
    <n v="314"/>
    <n v="346"/>
    <n v="70"/>
    <n v="310"/>
    <n v="-0.78271845643293814"/>
    <n v="-0.70555552730185567"/>
    <n v="-0.80365636264021323"/>
    <n v="-0.56150674441490922"/>
    <n v="-0.58967680589620886"/>
    <n v="-0.43078894251706346"/>
    <x v="131"/>
    <n v="2.6583852699126238"/>
    <n v="2.0753465934092796"/>
    <n v="0.65432553317481101"/>
    <x v="0"/>
  </r>
  <r>
    <x v="1"/>
    <x v="0"/>
    <x v="132"/>
    <n v="2032"/>
    <n v="2479"/>
    <n v="576"/>
    <n v="955"/>
    <n v="328"/>
    <n v="0.22951109310856249"/>
    <n v="-0.51003706450948372"/>
    <n v="-0.57583747339688252"/>
    <n v="-0.51412971526325235"/>
    <n v="-0.4040587234505465"/>
    <n v="-0.42440620357045833"/>
    <x v="132"/>
    <n v="2.4284348165649958"/>
    <n v="1.1923328324223708"/>
    <n v="0.71911182697302001"/>
    <x v="0"/>
  </r>
  <r>
    <x v="1"/>
    <x v="0"/>
    <x v="133"/>
    <n v="1042"/>
    <n v="1235"/>
    <n v="436"/>
    <n v="256"/>
    <n v="396"/>
    <n v="-0.2029122318752265"/>
    <n v="-0.64417655041693223"/>
    <n v="-0.70674126010298111"/>
    <n v="-0.54296790692078267"/>
    <n v="-0.55066554789067979"/>
    <n v="-0.40029363421661679"/>
    <x v="133"/>
    <n v="2.5532228654111546"/>
    <n v="1.557533034954967"/>
    <n v="0.48342333201626553"/>
    <x v="0"/>
  </r>
  <r>
    <x v="1"/>
    <x v="0"/>
    <x v="134"/>
    <n v="1882"/>
    <n v="2174"/>
    <n v="720"/>
    <n v="47"/>
    <n v="537"/>
    <n v="-0.36468552185819092"/>
    <n v="-0.53036122904091532"/>
    <n v="-0.60793205132723627"/>
    <n v="-0.48446757527264978"/>
    <n v="-0.59450077866033346"/>
    <n v="-0.35029551246820995"/>
    <x v="134"/>
    <n v="2.4355240792532462"/>
    <n v="1.610041842280336"/>
    <n v="0.31700452591227413"/>
    <x v="0"/>
  </r>
  <r>
    <x v="1"/>
    <x v="0"/>
    <x v="135"/>
    <n v="1289"/>
    <n v="2591"/>
    <n v="1170"/>
    <n v="199"/>
    <n v="326"/>
    <n v="-0.45071159199575944"/>
    <n v="-0.61070942615517487"/>
    <n v="-0.5640519234683592"/>
    <n v="-0.39177338780201665"/>
    <n v="-0.56262061082785808"/>
    <n v="-0.42511539678674781"/>
    <x v="135"/>
    <n v="2.4319998449340248"/>
    <n v="1.6676214073361126"/>
    <n v="0.2947242587035771"/>
    <x v="0"/>
  </r>
  <r>
    <x v="1"/>
    <x v="0"/>
    <x v="136"/>
    <n v="8579"/>
    <n v="7030"/>
    <n v="4575"/>
    <n v="2447"/>
    <n v="1542"/>
    <n v="-0.58315062460644629"/>
    <n v="0.37704497007240056"/>
    <n v="-9.6944279426259786E-2"/>
    <n v="0.30961263072577377"/>
    <n v="-9.1129707621249056E-2"/>
    <n v="6.0740787172427783E-3"/>
    <x v="136"/>
    <n v="1.5624525058411232"/>
    <n v="1.7518553418860665"/>
    <n v="1.1839918770689979"/>
    <x v="0"/>
  </r>
  <r>
    <x v="1"/>
    <x v="0"/>
    <x v="137"/>
    <n v="8080"/>
    <n v="8282"/>
    <n v="661"/>
    <n v="721"/>
    <n v="36"/>
    <n v="-0.7047573303707666"/>
    <n v="0.30943324939783812"/>
    <n v="3.4801332274733317E-2"/>
    <n v="-0.49662081318546608"/>
    <n v="-0.45313740287685722"/>
    <n v="-0.52794841314871921"/>
    <x v="137"/>
    <n v="1.722130728466672"/>
    <n v="2.0534865714822832"/>
    <n v="1.0381931305549335"/>
    <x v="0"/>
  </r>
  <r>
    <x v="1"/>
    <x v="0"/>
    <x v="138"/>
    <n v="4257"/>
    <n v="5034"/>
    <n v="155"/>
    <n v="249"/>
    <n v="3271"/>
    <n v="0.12150409696157843"/>
    <n v="-0.20856195729324842"/>
    <n v="-0.30697961565244369"/>
    <n v="-0.60085027731911134"/>
    <n v="-0.55213371351454388"/>
    <n v="0.61917161419947941"/>
    <x v="138"/>
    <n v="2.2638285852450961"/>
    <n v="1.3362310744288932"/>
    <n v="1.1421174909574983"/>
    <x v="0"/>
  </r>
  <r>
    <x v="1"/>
    <x v="0"/>
    <x v="139"/>
    <n v="4979"/>
    <n v="3343"/>
    <n v="825"/>
    <n v="637"/>
    <n v="929"/>
    <n v="-0.5229007482784801"/>
    <n v="-0.11073497868195768"/>
    <n v="-0.48492037394827386"/>
    <n v="-0.46283893152950206"/>
    <n v="-0.47075539036322517"/>
    <n v="-0.21129364207547616"/>
    <x v="139"/>
    <n v="2.0800347014190095"/>
    <n v="1.684712829594299"/>
    <n v="0.41690511649364609"/>
    <x v="0"/>
  </r>
  <r>
    <x v="1"/>
    <x v="0"/>
    <x v="140"/>
    <n v="4280"/>
    <n v="7305"/>
    <n v="2279"/>
    <n v="960"/>
    <n v="2616"/>
    <n v="0.44457626845248388"/>
    <n v="-0.20544558539842891"/>
    <n v="-6.8006545226760501E-2"/>
    <n v="-0.1633337124577231"/>
    <n v="-0.40301003371921507"/>
    <n v="0.38691083586468183"/>
    <x v="140"/>
    <n v="2.1163005645002393"/>
    <n v="0.81084731368886198"/>
    <n v="0.81084731368886198"/>
    <x v="2"/>
  </r>
  <r>
    <x v="1"/>
    <x v="0"/>
    <x v="141"/>
    <n v="13252"/>
    <n v="5189"/>
    <n v="321"/>
    <n v="51"/>
    <n v="1450"/>
    <n v="1.4531686863521385"/>
    <n v="1.0102104424415994"/>
    <n v="-0.29066925637636226"/>
    <n v="-0.56665642149661111"/>
    <n v="-0.59366182687526825"/>
    <n v="-2.6548809232072298E-2"/>
    <x v="141"/>
    <n v="2.8024466158742247"/>
    <n v="1.6336593542791007"/>
    <n v="1.6336593542791007"/>
    <x v="2"/>
  </r>
  <r>
    <x v="1"/>
    <x v="0"/>
    <x v="142"/>
    <n v="7152"/>
    <n v="8253"/>
    <n v="2995"/>
    <n v="20"/>
    <n v="3"/>
    <n v="1.9795248893905522"/>
    <n v="0.18369441816338133"/>
    <n v="3.1749716668240668E-2"/>
    <n v="-1.5846960837782441E-2"/>
    <n v="-0.60016370320952317"/>
    <n v="-0.53965010121749535"/>
    <x v="142"/>
    <n v="3.1618347272398699"/>
    <n v="1.3660622453972218"/>
    <n v="1.3660622453972218"/>
    <x v="2"/>
  </r>
  <r>
    <x v="1"/>
    <x v="0"/>
    <x v="143"/>
    <n v="1596"/>
    <n v="1096"/>
    <n v="8425"/>
    <n v="399"/>
    <n v="318"/>
    <n v="-0.12613712700061339"/>
    <n v="-0.56911263608084484"/>
    <n v="-0.7213679693892735"/>
    <n v="1.1026629013078568"/>
    <n v="-0.52067302157460105"/>
    <n v="-0.42795216965190563"/>
    <x v="143"/>
    <n v="2.9097288730491493"/>
    <n v="1.5354789484093494"/>
    <n v="1.4239829756093703"/>
    <x v="0"/>
  </r>
  <r>
    <x v="1"/>
    <x v="0"/>
    <x v="144"/>
    <n v="3677"/>
    <n v="1988"/>
    <n v="118"/>
    <n v="516"/>
    <n v="201"/>
    <n v="0.53977423577383732"/>
    <n v="-0.28714872681478393"/>
    <n v="-0.62750448245853396"/>
    <n v="-0.60847179940003004"/>
    <n v="-0.49613368186144569"/>
    <n v="-0.46943997280483896"/>
    <x v="144"/>
    <n v="2.5515941682578247"/>
    <n v="1.1152080080260769"/>
    <n v="1.0593982957145132"/>
    <x v="0"/>
  </r>
  <r>
    <x v="0"/>
    <x v="0"/>
    <x v="145"/>
    <n v="8384"/>
    <n v="34792"/>
    <n v="42"/>
    <n v="12591"/>
    <n v="4430"/>
    <n v="0.79374090606967385"/>
    <n v="0.35062355618153945"/>
    <n v="2.8243989091064643"/>
    <n v="-0.62412681772840362"/>
    <n v="2.0364520193039475"/>
    <n v="1.0301490830392204"/>
    <x v="145"/>
    <n v="2.8520191342547361"/>
    <n v="4.2983092588011589"/>
    <n v="2.8520191342547361"/>
    <x v="1"/>
  </r>
  <r>
    <x v="1"/>
    <x v="0"/>
    <x v="146"/>
    <n v="1936"/>
    <n v="2177"/>
    <n v="926"/>
    <n v="73"/>
    <n v="520"/>
    <n v="-0.33456058369420777"/>
    <n v="-0.52304452980959992"/>
    <n v="-0.60761636695415078"/>
    <n v="-0.4420342361194266"/>
    <n v="-0.58904759205740997"/>
    <n v="-0.35632365480667033"/>
    <x v="146"/>
    <n v="2.4300299604765945"/>
    <n v="1.566097309806606"/>
    <n v="0.29210463779946949"/>
    <x v="0"/>
  </r>
  <r>
    <x v="1"/>
    <x v="0"/>
    <x v="147"/>
    <n v="3373"/>
    <n v="2707"/>
    <n v="1286"/>
    <n v="1082"/>
    <n v="526"/>
    <n v="-0.2211769581636257"/>
    <n v="-0.32833903359848526"/>
    <n v="-0.55184546104238852"/>
    <n v="-0.36787888614292014"/>
    <n v="-0.37742200427472827"/>
    <n v="-0.35419607515780199"/>
    <x v="147"/>
    <n v="2.1911853954579987"/>
    <n v="1.4075396273540093"/>
    <n v="0.28145851177106429"/>
    <x v="0"/>
  </r>
  <r>
    <x v="1"/>
    <x v="0"/>
    <x v="148"/>
    <n v="584"/>
    <n v="542"/>
    <n v="4052"/>
    <n v="283"/>
    <n v="434"/>
    <n v="-0.48044118976388978"/>
    <n v="-0.70623299945290341"/>
    <n v="-0.77966435028571934"/>
    <n v="0.20188138617657131"/>
    <n v="-0.54500262334149008"/>
    <n v="-0.38681896310711705"/>
    <x v="148"/>
    <n v="2.6538941655527544"/>
    <n v="1.6195975884311913"/>
    <n v="0.61679555996827229"/>
    <x v="0"/>
  </r>
  <r>
    <x v="1"/>
    <x v="0"/>
    <x v="149"/>
    <n v="1433"/>
    <n v="1651"/>
    <n v="800"/>
    <n v="113"/>
    <n v="1440"/>
    <n v="1.56647324380355"/>
    <n v="-0.59119822820500056"/>
    <n v="-0.66296636036846579"/>
    <n v="-0.46798860861120389"/>
    <n v="-0.58065807420675863"/>
    <n v="-3.0094775313519589E-2"/>
    <x v="149"/>
    <n v="3.2475059698631159"/>
    <n v="1.0289943651899021"/>
    <n v="1.0289943651899021"/>
    <x v="2"/>
  </r>
  <r>
    <x v="1"/>
    <x v="0"/>
    <x v="150"/>
    <n v="1825"/>
    <n v="1765"/>
    <n v="853"/>
    <n v="170"/>
    <n v="1067"/>
    <n v="0.33403909377204194"/>
    <n v="-0.53808441156285935"/>
    <n v="-0.65097035419121885"/>
    <n v="-0.457071293197996"/>
    <n v="-0.56870301126958034"/>
    <n v="-0.16235931015150354"/>
    <x v="150"/>
    <n v="2.5802596983154573"/>
    <n v="1.0415891263600536"/>
    <n v="0.81152155393952641"/>
    <x v="0"/>
  </r>
  <r>
    <x v="1"/>
    <x v="0"/>
    <x v="151"/>
    <n v="3328"/>
    <n v="2022"/>
    <n v="531"/>
    <n v="255"/>
    <n v="1774"/>
    <n v="-0.84692173671943227"/>
    <n v="-0.33443628295791478"/>
    <n v="-0.62392672623023226"/>
    <n v="-0.52339913401031568"/>
    <n v="-0.55087528583694612"/>
    <n v="8.8340491806819924E-2"/>
    <x v="151"/>
    <n v="2.3228611058549693"/>
    <n v="1.9899511130929388"/>
    <n v="0.65000622258192065"/>
    <x v="0"/>
  </r>
  <r>
    <x v="1"/>
    <x v="0"/>
    <x v="152"/>
    <n v="1371"/>
    <n v="3135"/>
    <n v="3001"/>
    <n v="352"/>
    <n v="184"/>
    <n v="0.54080212080305456"/>
    <n v="-0.59959888287799223"/>
    <n v="-0.50680782381553147"/>
    <n v="-1.4611038338174001E-2"/>
    <n v="-0.53053070504911648"/>
    <n v="-0.47546811514329934"/>
    <x v="152"/>
    <n v="2.642391965154097"/>
    <n v="0.79541449860299063"/>
    <n v="0.79541449860299063"/>
    <x v="2"/>
  </r>
  <r>
    <x v="1"/>
    <x v="0"/>
    <x v="153"/>
    <n v="9250"/>
    <n v="2368"/>
    <n v="779"/>
    <n v="302"/>
    <n v="1627"/>
    <n v="-0.67502773260263627"/>
    <n v="0.46796173274300457"/>
    <n v="-0.58751779520104408"/>
    <n v="-0.47231433735983341"/>
    <n v="-0.54101760236243068"/>
    <n v="3.6214790409544749E-2"/>
    <x v="153"/>
    <n v="2.0709835739806728"/>
    <n v="1.9675081368131482"/>
    <n v="1.0330817489348834"/>
    <x v="0"/>
  </r>
  <r>
    <x v="1"/>
    <x v="0"/>
    <x v="154"/>
    <n v="55"/>
    <n v="137"/>
    <n v="75"/>
    <n v="7"/>
    <n v="8"/>
    <n v="-0.89966014552619533"/>
    <n v="-0.77790955303375209"/>
    <n v="-0.82228174065225457"/>
    <n v="-0.61732924398055722"/>
    <n v="-0.6028902965109848"/>
    <n v="-0.53787711817677164"/>
    <x v="154"/>
    <n v="2.7495168662188103"/>
    <n v="2.2405180881673616"/>
    <n v="0.81751349737106616"/>
    <x v="0"/>
  </r>
  <r>
    <x v="0"/>
    <x v="0"/>
    <x v="155"/>
    <n v="10690"/>
    <n v="19460"/>
    <n v="233"/>
    <n v="11577"/>
    <n v="2153"/>
    <n v="-0.7915740813000407"/>
    <n v="0.66307371224474787"/>
    <n v="1.2110413063911079"/>
    <n v="-0.58478328482420161"/>
    <n v="1.8237777417899346"/>
    <n v="0.22273260629367225"/>
    <x v="155"/>
    <n v="1.0538819934038182"/>
    <n v="3.5120926312221679"/>
    <n v="1.0538819934038182"/>
    <x v="1"/>
  </r>
  <r>
    <x v="0"/>
    <x v="0"/>
    <x v="156"/>
    <n v="5291"/>
    <n v="14855"/>
    <n v="317"/>
    <n v="6694"/>
    <n v="3182"/>
    <n v="-0.64600974754704099"/>
    <n v="-6.8460716456579973E-2"/>
    <n v="0.72646579370494713"/>
    <n v="-0.56748036982968342"/>
    <n v="0.79962735017166398"/>
    <n v="0.58761251607459852"/>
    <x v="156"/>
    <n v="0.95477132382829233"/>
    <n v="2.5151862495309669"/>
    <n v="0.95477132382829233"/>
    <x v="1"/>
  </r>
  <r>
    <x v="1"/>
    <x v="0"/>
    <x v="157"/>
    <n v="1366"/>
    <n v="2474"/>
    <n v="3378"/>
    <n v="811"/>
    <n v="418"/>
    <n v="0.45643648032806777"/>
    <n v="-0.60027635502903998"/>
    <n v="-0.57636361401869163"/>
    <n v="6.3046092053889724E-2"/>
    <n v="-0.43426098771289157"/>
    <n v="-0.39249250883743275"/>
    <x v="157"/>
    <n v="2.5926965801019346"/>
    <n v="0.78266275925988971"/>
    <n v="0.78266275925988971"/>
    <x v="2"/>
  </r>
  <r>
    <x v="0"/>
    <x v="0"/>
    <x v="158"/>
    <n v="6570"/>
    <n v="9618"/>
    <n v="930"/>
    <n v="4004"/>
    <n v="1682"/>
    <n v="-0.72262671626331298"/>
    <n v="0.10483665978142674"/>
    <n v="0.17538610642211894"/>
    <n v="-0.44121028778635429"/>
    <n v="0.23543227471535691"/>
    <n v="5.5717603857504849E-2"/>
    <x v="158"/>
    <n v="1.1134780898850234"/>
    <n v="2.0579623400611951"/>
    <n v="1.1134780898850234"/>
    <x v="1"/>
  </r>
  <r>
    <x v="0"/>
    <x v="0"/>
    <x v="159"/>
    <n v="7704"/>
    <n v="14682"/>
    <n v="398"/>
    <n v="8077"/>
    <n v="303"/>
    <n v="-0.92077132266473471"/>
    <n v="0.25848734363904957"/>
    <n v="0.70826132819035303"/>
    <n v="-0.5507954160849694"/>
    <n v="1.0896949298579364"/>
    <n v="-0.43327111877407659"/>
    <x v="159"/>
    <n v="0.72907377882192448"/>
    <n v="2.8667062069445604"/>
    <n v="0.72907377882192448"/>
    <x v="1"/>
  </r>
  <r>
    <x v="0"/>
    <x v="0"/>
    <x v="160"/>
    <n v="3651"/>
    <n v="12822"/>
    <n v="824"/>
    <n v="4424"/>
    <n v="2157"/>
    <n v="-0.81244805420106836"/>
    <n v="-0.29067158200023208"/>
    <n v="0.51253701687737607"/>
    <n v="-0.46304491861277014"/>
    <n v="0.32352221214719667"/>
    <n v="0.22415099272625116"/>
    <x v="160"/>
    <n v="1.1945719896875371"/>
    <n v="2.2460952780977537"/>
    <n v="1.1945719896875371"/>
    <x v="1"/>
  </r>
  <r>
    <x v="1"/>
    <x v="0"/>
    <x v="161"/>
    <n v="540"/>
    <n v="283"/>
    <n v="1092"/>
    <n v="3"/>
    <n v="2233"/>
    <n v="3.4292005636451489E-2"/>
    <n v="-0.71219475438212332"/>
    <n v="-0.80691843449542955"/>
    <n v="-0.40784038029692643"/>
    <n v="-0.60372924829605001"/>
    <n v="0.25110033494525058"/>
    <x v="161"/>
    <n v="2.6996535449520063"/>
    <n v="1.3116259977448093"/>
    <n v="0.824810304674234"/>
    <x v="0"/>
  </r>
  <r>
    <x v="1"/>
    <x v="0"/>
    <x v="162"/>
    <n v="2024"/>
    <n v="3810"/>
    <n v="2665"/>
    <n v="232"/>
    <n v="610"/>
    <n v="0.25117574680129573"/>
    <n v="-0.5111210199511601"/>
    <n v="-0.43577883987130595"/>
    <n v="-8.382269831624671E-2"/>
    <n v="-0.55569925860107072"/>
    <n v="-0.32440996007364475"/>
    <x v="162"/>
    <n v="2.4388450500309613"/>
    <n v="0.90392794816562683"/>
    <n v="0.70716031665894341"/>
    <x v="0"/>
  </r>
  <r>
    <x v="0"/>
    <x v="0"/>
    <x v="163"/>
    <n v="15726"/>
    <n v="26870"/>
    <n v="2367"/>
    <n v="13726"/>
    <n v="446"/>
    <n v="-0.5115149448779196"/>
    <n v="1.3454236627800111"/>
    <n v="1.9907817079121612"/>
    <n v="-0.14520684913013263"/>
    <n v="2.2745045883161814"/>
    <n v="-0.38256380380938032"/>
    <x v="163"/>
    <n v="1.9567132844159565"/>
    <n v="4.259695405651744"/>
    <n v="1.9567132844159565"/>
    <x v="1"/>
  </r>
  <r>
    <x v="0"/>
    <x v="0"/>
    <x v="164"/>
    <n v="7603"/>
    <n v="8584"/>
    <n v="2540"/>
    <n v="3674"/>
    <n v="238"/>
    <n v="-0.53578884518328129"/>
    <n v="0.24480240618788565"/>
    <n v="6.6580225832001627E-2"/>
    <n v="-0.10957108372475591"/>
    <n v="0.16621875244748283"/>
    <n v="-0.45631989830348396"/>
    <x v="164"/>
    <n v="1.2634010313208193"/>
    <n v="1.8674225858165603"/>
    <n v="1.1198974663316354"/>
    <x v="0"/>
  </r>
  <r>
    <x v="0"/>
    <x v="0"/>
    <x v="165"/>
    <n v="12653"/>
    <n v="19858"/>
    <n v="4425"/>
    <n v="7108"/>
    <n v="2379"/>
    <n v="0.28580756547800074"/>
    <n v="0.92904927874608256"/>
    <n v="1.2529220998871105"/>
    <n v="0.27871456823556273"/>
    <n v="0.88645885992590612"/>
    <n v="0.30287143973438102"/>
    <x v="165"/>
    <n v="1.2069366780800199"/>
    <n v="2.5359529466001751"/>
    <n v="1.2069366780800199"/>
    <x v="1"/>
  </r>
  <r>
    <x v="0"/>
    <x v="0"/>
    <x v="166"/>
    <n v="6721"/>
    <n v="9170"/>
    <n v="993"/>
    <n v="4973"/>
    <n v="3637"/>
    <n v="-0.56757421300984612"/>
    <n v="0.12529631874306787"/>
    <n v="0.12824390670802555"/>
    <n v="-0.42823310154046568"/>
    <n v="0.43866834464738724"/>
    <n v="0.74895397278045017"/>
    <x v="166"/>
    <n v="1.2637464901113011"/>
    <n v="2.1196888278616846"/>
    <n v="1.2637464901113011"/>
    <x v="1"/>
  </r>
  <r>
    <x v="1"/>
    <x v="0"/>
    <x v="167"/>
    <n v="3195"/>
    <n v="3268"/>
    <n v="405"/>
    <n v="1680"/>
    <n v="693"/>
    <n v="-0.71748729111722664"/>
    <n v="-0.35245704217578411"/>
    <n v="-0.49281248327541"/>
    <n v="-0.54935350650209291"/>
    <n v="-0.25199871240748978"/>
    <n v="-0.2949784415976322"/>
    <x v="167"/>
    <n v="2.0712481113240666"/>
    <n v="1.9053892833468371"/>
    <n v="0.47197906357577812"/>
    <x v="0"/>
  </r>
  <r>
    <x v="1"/>
    <x v="0"/>
    <x v="168"/>
    <n v="735"/>
    <n v="803"/>
    <n v="1393"/>
    <n v="79"/>
    <n v="429"/>
    <n v="-0.48953401886850412"/>
    <n v="-0.68577334049126226"/>
    <n v="-0.7521998098272854"/>
    <n v="-0.34583826823323627"/>
    <n v="-0.58778916437981232"/>
    <n v="-0.38859194614784071"/>
    <x v="168"/>
    <n v="2.5916462881702604"/>
    <n v="1.7234065887976078"/>
    <n v="0.40570202221474028"/>
    <x v="0"/>
  </r>
  <r>
    <x v="1"/>
    <x v="0"/>
    <x v="169"/>
    <n v="717"/>
    <n v="2155"/>
    <n v="2399"/>
    <n v="69"/>
    <n v="750"/>
    <n v="-0.52076591014087503"/>
    <n v="-0.68821224023503402"/>
    <n v="-0.60993138569011074"/>
    <n v="-0.13861526246555428"/>
    <n v="-0.58988654384247519"/>
    <n v="-0.27476643493338265"/>
    <x v="169"/>
    <n v="2.5018660383195024"/>
    <n v="1.6398567891593416"/>
    <n v="0.33742004369365458"/>
    <x v="0"/>
  </r>
  <r>
    <x v="0"/>
    <x v="0"/>
    <x v="170"/>
    <n v="8675"/>
    <n v="13430"/>
    <n v="1116"/>
    <n v="7015"/>
    <n v="323"/>
    <n v="-0.92828279018593784"/>
    <n v="0.39005243537251677"/>
    <n v="0.57651571648935995"/>
    <n v="-0.40289669029849262"/>
    <n v="0.86695323092314158"/>
    <n v="-0.42617918661118198"/>
    <x v="170"/>
    <n v="0.67083719983215528"/>
    <n v="2.701653740206686"/>
    <n v="0.67083719983215528"/>
    <x v="1"/>
  </r>
  <r>
    <x v="0"/>
    <x v="0"/>
    <x v="171"/>
    <n v="25862"/>
    <n v="19816"/>
    <n v="651"/>
    <n v="8773"/>
    <n v="6250"/>
    <n v="-0.93302687493617142"/>
    <n v="2.7187952073839488"/>
    <n v="1.2485025186639143"/>
    <n v="-0.49868068401814686"/>
    <n v="1.235672540459271"/>
    <n v="1.6755149098626272"/>
    <x v="171"/>
    <n v="2.7733401947264031"/>
    <n v="4.6236998622686576"/>
    <n v="2.7733401947264031"/>
    <x v="1"/>
  </r>
  <r>
    <x v="1"/>
    <x v="0"/>
    <x v="172"/>
    <n v="5479"/>
    <n v="6536"/>
    <n v="333"/>
    <n v="2840"/>
    <n v="707"/>
    <n v="-0.87333047516239914"/>
    <n v="-4.2987763577185714E-2"/>
    <n v="-0.14892697286099668"/>
    <n v="-0.56418457649739417"/>
    <n v="-8.7026947385989949E-3"/>
    <n v="-0.29001408908360604"/>
    <x v="172"/>
    <n v="1.5936770616911113"/>
    <n v="2.1091487152824828"/>
    <n v="0.88616260214906917"/>
    <x v="0"/>
  </r>
  <r>
    <x v="0"/>
    <x v="0"/>
    <x v="173"/>
    <n v="7677"/>
    <n v="19805"/>
    <n v="937"/>
    <n v="9836"/>
    <n v="716"/>
    <n v="-0.90819949807661571"/>
    <n v="0.25482899402339187"/>
    <n v="1.2473450092959344"/>
    <n v="-0.43976837820347781"/>
    <n v="1.458623977340332"/>
    <n v="-0.28682271961030348"/>
    <x v="173"/>
    <n v="0.88076543469735757"/>
    <n v="3.2549438116002363"/>
    <n v="0.88076543469735757"/>
    <x v="1"/>
  </r>
  <r>
    <x v="1"/>
    <x v="0"/>
    <x v="174"/>
    <n v="1208"/>
    <n v="5241"/>
    <n v="2515"/>
    <n v="153"/>
    <n v="1442"/>
    <n v="-0.92622702012750324"/>
    <n v="-0.62168447500214796"/>
    <n v="-0.28519739390954785"/>
    <n v="-0.11472076080645774"/>
    <n v="-0.57226855635610718"/>
    <n v="-2.9385582097230131E-2"/>
    <x v="174"/>
    <n v="2.2939052870682262"/>
    <n v="1.9605438319202895"/>
    <n v="0.65689539699218125"/>
    <x v="0"/>
  </r>
  <r>
    <x v="0"/>
    <x v="0"/>
    <x v="175"/>
    <n v="7845"/>
    <n v="11874"/>
    <n v="52"/>
    <n v="4196"/>
    <n v="1697"/>
    <n v="-0.76358398127366278"/>
    <n v="0.27759205829859529"/>
    <n v="0.41278075498237488"/>
    <n v="-0.62206694689572295"/>
    <n v="0.27570196039848366"/>
    <n v="6.1036552979675786E-2"/>
    <x v="175"/>
    <n v="0.92105964132552043"/>
    <n v="2.2800784946997661"/>
    <n v="0.92105964132552043"/>
    <x v="1"/>
  </r>
  <r>
    <x v="1"/>
    <x v="0"/>
    <x v="176"/>
    <n v="6958"/>
    <n v="6536"/>
    <n v="7368"/>
    <n v="1532"/>
    <n v="230"/>
    <n v="2.6598266425740444"/>
    <n v="0.1574084987027298"/>
    <n v="-0.14892697286099668"/>
    <n v="0.88493455429350321"/>
    <n v="-0.28303992845489995"/>
    <n v="-0.45915667116864178"/>
    <x v="176"/>
    <n v="3.840682140255137"/>
    <n v="1.9542476369416446"/>
    <n v="1.9542476369416446"/>
    <x v="2"/>
  </r>
  <r>
    <x v="1"/>
    <x v="0"/>
    <x v="177"/>
    <n v="7330"/>
    <n v="4533"/>
    <n v="1752"/>
    <n v="20"/>
    <n v="2631"/>
    <n v="5.9989131366883275E-2"/>
    <n v="0.20781242674068015"/>
    <n v="-0.35969890595771331"/>
    <n v="-0.27188890533999788"/>
    <n v="-0.60016370320952317"/>
    <n v="0.39222978498685274"/>
    <x v="177"/>
    <n v="2.1249447782460504"/>
    <n v="1.2263909903122898"/>
    <n v="1.0694266001631818"/>
    <x v="0"/>
  </r>
  <r>
    <x v="1"/>
    <x v="0"/>
    <x v="178"/>
    <n v="7075"/>
    <n v="4945"/>
    <n v="1152"/>
    <n v="120"/>
    <n v="395"/>
    <n v="-7.893348373578947E-2"/>
    <n v="0.17326134703724644"/>
    <n v="-0.3163449187206453"/>
    <n v="-0.39548115530084199"/>
    <n v="-0.57918990858289465"/>
    <n v="-0.40064823082476148"/>
    <x v="178"/>
    <n v="2.051192099189485"/>
    <n v="1.3991997858957701"/>
    <n v="0.77109342288512761"/>
    <x v="0"/>
  </r>
  <r>
    <x v="1"/>
    <x v="0"/>
    <x v="179"/>
    <n v="4888"/>
    <n v="2500"/>
    <n v="4477"/>
    <n v="273"/>
    <n v="2165"/>
    <n v="-0.69922256482882739"/>
    <n v="-0.12306497183102619"/>
    <n v="-0.57362768278528442"/>
    <n v="0.28942589656550255"/>
    <n v="-0.54710000280415294"/>
    <n v="0.22698776559140901"/>
    <x v="179"/>
    <n v="2.2914133247940782"/>
    <n v="1.7033968755796633"/>
    <n v="0.86503179773637795"/>
    <x v="0"/>
  </r>
  <r>
    <x v="1"/>
    <x v="0"/>
    <x v="180"/>
    <n v="6036"/>
    <n v="8887"/>
    <n v="402"/>
    <n v="1382"/>
    <n v="2794"/>
    <n v="2.8124695461147865E-2"/>
    <n v="3.2482634049530272E-2"/>
    <n v="9.8464347513631742E-2"/>
    <n v="-0.5499714677518972"/>
    <n v="-0.31450062039484272"/>
    <n v="0.45002903211444362"/>
    <x v="180"/>
    <n v="1.7414226907337296"/>
    <n v="1.4225166000628788"/>
    <n v="1.1888996726901753"/>
    <x v="0"/>
  </r>
  <r>
    <x v="1"/>
    <x v="0"/>
    <x v="181"/>
    <n v="29627"/>
    <n v="18148"/>
    <n v="16745"/>
    <n v="4948"/>
    <n v="8550"/>
    <n v="7.9187236562871162"/>
    <n v="3.2289317371228821"/>
    <n v="1.0729820072284058"/>
    <n v="2.816475434098229"/>
    <n v="0.43342489599073009"/>
    <n v="2.4910871085955044"/>
    <x v="181"/>
    <n v="9.7594730097587075"/>
    <n v="8.7333338727792231"/>
    <n v="8.7333338727792231"/>
    <x v="2"/>
  </r>
  <r>
    <x v="1"/>
    <x v="0"/>
    <x v="182"/>
    <n v="8533"/>
    <n v="10518"/>
    <n v="443"/>
    <n v="6907"/>
    <n v="156"/>
    <n v="-0.89396724382591508"/>
    <n v="0.3708122262827615"/>
    <n v="0.27009141834775297"/>
    <n v="-0.54152599733790618"/>
    <n v="0.84430153272638275"/>
    <n v="-0.48539682017135177"/>
    <x v="182"/>
    <n v="0.89155982424882119"/>
    <n v="2.6185600781059781"/>
    <n v="0.89155982424882119"/>
    <x v="1"/>
  </r>
  <r>
    <x v="1"/>
    <x v="0"/>
    <x v="183"/>
    <n v="43950"/>
    <n v="20170"/>
    <n v="36534"/>
    <n v="239"/>
    <n v="47943"/>
    <n v="1.9645810224273164"/>
    <n v="5.1696184610141804"/>
    <n v="1.2857532746879969"/>
    <n v="6.8927538248901365"/>
    <n v="-0.55423109297720663"/>
    <n v="16.459711293240819"/>
    <x v="183"/>
    <n v="18.796044309764106"/>
    <n v="18.639157590658264"/>
    <n v="18.639157590658264"/>
    <x v="2"/>
  </r>
  <r>
    <x v="1"/>
    <x v="0"/>
    <x v="184"/>
    <n v="918"/>
    <n v="4710"/>
    <n v="74"/>
    <n v="334"/>
    <n v="11"/>
    <n v="-0.92298522888151036"/>
    <n v="-0.66097785976291568"/>
    <n v="-0.34107352794567197"/>
    <n v="-0.61753523106382524"/>
    <n v="-0.53430598808190954"/>
    <n v="-0.53681332835233742"/>
    <x v="184"/>
    <n v="2.3801236618690123"/>
    <n v="2.1880744077159044"/>
    <n v="0.7329317830442591"/>
    <x v="0"/>
  </r>
  <r>
    <x v="1"/>
    <x v="0"/>
    <x v="185"/>
    <n v="6448"/>
    <n v="1139"/>
    <n v="2181"/>
    <n v="58"/>
    <n v="247"/>
    <n v="-0.30285428394681352"/>
    <n v="8.8306339295862374E-2"/>
    <n v="-0.71684316004171544"/>
    <n v="-0.1835204466179943"/>
    <n v="-0.59219366125140427"/>
    <n v="-0.4531285288301814"/>
    <x v="185"/>
    <n v="2.3120577453484166"/>
    <n v="1.5320508913493001"/>
    <n v="0.64114109180111811"/>
    <x v="0"/>
  </r>
  <r>
    <x v="1"/>
    <x v="0"/>
    <x v="186"/>
    <n v="521"/>
    <n v="854"/>
    <n v="3470"/>
    <n v="949"/>
    <n v="727"/>
    <n v="-0.71092464054607019"/>
    <n v="-0.71476914855610463"/>
    <n v="-0.74683317548483286"/>
    <n v="8.1996903714552496E-2"/>
    <n v="-0.4053171511281442"/>
    <n v="-0.28292215692071143"/>
    <x v="186"/>
    <n v="2.5303797435509257"/>
    <n v="1.8048134424319262"/>
    <n v="0.57608824606226883"/>
    <x v="0"/>
  </r>
  <r>
    <x v="1"/>
    <x v="0"/>
    <x v="187"/>
    <n v="8002"/>
    <n v="9819"/>
    <n v="6269"/>
    <n v="3459"/>
    <n v="3"/>
    <n v="-0.75607251375245965"/>
    <n v="0.29886468384149367"/>
    <n v="0.19653695941884386"/>
    <n v="0.65855474978189033"/>
    <n v="0.12112509400023151"/>
    <n v="-0.53965010121749535"/>
    <x v="187"/>
    <n v="1.5890725009218245"/>
    <n v="2.1161356957053172"/>
    <n v="1.5499287577975667"/>
    <x v="0"/>
  </r>
  <r>
    <x v="0"/>
    <x v="0"/>
    <x v="188"/>
    <n v="7639"/>
    <n v="11687"/>
    <n v="2758"/>
    <n v="6839"/>
    <n v="404"/>
    <n v="-0.3131331342389862"/>
    <n v="0.24968020567542923"/>
    <n v="0.39310309572671537"/>
    <n v="-6.4665899572315874E-2"/>
    <n v="0.83003935238027537"/>
    <n v="-0.39745686135145891"/>
    <x v="188"/>
    <n v="0.81025745636978619"/>
    <n v="2.1005419441749029"/>
    <n v="0.81025745636978619"/>
    <x v="1"/>
  </r>
  <r>
    <x v="0"/>
    <x v="0"/>
    <x v="189"/>
    <n v="11577"/>
    <n v="11522"/>
    <n v="275"/>
    <n v="4027"/>
    <n v="1856"/>
    <n v="-0.88289771274203677"/>
    <n v="0.78325727184061333"/>
    <n v="0.37574045520701582"/>
    <n v="-0.57613182732694246"/>
    <n v="0.24025624747948149"/>
    <n v="0.11741741367468772"/>
    <x v="189"/>
    <n v="0.94806411940386259"/>
    <n v="2.5093087019656206"/>
    <n v="0.94806411940386259"/>
    <x v="1"/>
  </r>
  <r>
    <x v="1"/>
    <x v="0"/>
    <x v="190"/>
    <n v="6250"/>
    <n v="1981"/>
    <n v="7332"/>
    <n v="118"/>
    <n v="64"/>
    <n v="0.39025649806230961"/>
    <n v="6.1478442114372679E-2"/>
    <n v="-0.6282410793290667"/>
    <n v="0.87751901929585252"/>
    <n v="-0.5796093844754272"/>
    <n v="-0.51801970812066678"/>
    <x v="190"/>
    <n v="2.7285777781910552"/>
    <n v="1.1306742797117766"/>
    <n v="1.1306742797117766"/>
    <x v="2"/>
  </r>
  <r>
    <x v="1"/>
    <x v="0"/>
    <x v="191"/>
    <n v="295"/>
    <n v="1381"/>
    <n v="890"/>
    <n v="43"/>
    <n v="84"/>
    <n v="0.12838301984941711"/>
    <n v="-0.74539088978346157"/>
    <n v="-0.69137795394615598"/>
    <n v="-0.44944977111707723"/>
    <n v="-0.59533973044539856"/>
    <n v="-0.51092777595777228"/>
    <x v="191"/>
    <n v="2.6987984753687284"/>
    <n v="1.3467469014752753"/>
    <n v="0.73257660663075075"/>
    <x v="0"/>
  </r>
  <r>
    <x v="1"/>
    <x v="0"/>
    <x v="192"/>
    <n v="1461"/>
    <n v="2251"/>
    <n v="547"/>
    <n v="187"/>
    <n v="409"/>
    <n v="-0.5132544426196719"/>
    <n v="-0.58740438415913332"/>
    <n v="-0.59982948575137651"/>
    <n v="-0.52010334067802644"/>
    <n v="-0.56513746618305349"/>
    <n v="-0.39568387831073526"/>
    <x v="192"/>
    <n v="2.4418453274703102"/>
    <n v="1.7655381380440547"/>
    <n v="0.36981430067551241"/>
    <x v="0"/>
  </r>
  <r>
    <x v="0"/>
    <x v="0"/>
    <x v="193"/>
    <n v="3485"/>
    <n v="20292"/>
    <n v="959"/>
    <n v="5618"/>
    <n v="666"/>
    <n v="-0.93460823651958258"/>
    <n v="-0.31316365741501634"/>
    <n v="1.2985911058601385"/>
    <n v="-0.43523666237158021"/>
    <n v="0.57394931998914112"/>
    <n v="-0.30455255001753989"/>
    <x v="193"/>
    <n v="1.1815077451928806"/>
    <n v="2.8269091685870165"/>
    <n v="1.1815077451928806"/>
    <x v="1"/>
  </r>
  <r>
    <x v="1"/>
    <x v="0"/>
    <x v="194"/>
    <n v="1012"/>
    <n v="2974"/>
    <n v="806"/>
    <n v="355"/>
    <n v="1142"/>
    <n v="-0.38690365210511807"/>
    <n v="-0.64824138332321857"/>
    <n v="-0.52374955183778382"/>
    <n v="-0.46675268611159543"/>
    <n v="-0.5299014912103176"/>
    <n v="-0.13576456454064886"/>
    <x v="194"/>
    <n v="2.3815661559534824"/>
    <n v="1.5871323340737851"/>
    <n v="0.32963084181894614"/>
    <x v="0"/>
  </r>
  <r>
    <x v="1"/>
    <x v="0"/>
    <x v="195"/>
    <n v="5139"/>
    <n v="5230"/>
    <n v="7888"/>
    <n v="330"/>
    <n v="1755"/>
    <n v="0.39713542095014825"/>
    <n v="-8.9055869848430655E-2"/>
    <n v="-0.28635490327752783"/>
    <n v="0.99204783759290138"/>
    <n v="-0.53514493986697476"/>
    <n v="8.1603156252070069E-2"/>
    <x v="195"/>
    <n v="2.5803620708375909"/>
    <n v="0.97637909978606452"/>
    <n v="0.97637909978606452"/>
    <x v="2"/>
  </r>
  <r>
    <x v="1"/>
    <x v="1"/>
    <x v="196"/>
    <n v="7209"/>
    <n v="4897"/>
    <n v="18711"/>
    <n v="763"/>
    <n v="2876"/>
    <n v="1.4725403657489256"/>
    <n v="0.19141760068532532"/>
    <n v="-0.32139586869001241"/>
    <n v="3.2214460398032614"/>
    <n v="-0.44432840913367327"/>
    <n v="0.47910595398231137"/>
    <x v="196"/>
    <n v="4.5369196315316689"/>
    <n v="3.0930763108499781"/>
    <n v="3.0930763108499781"/>
    <x v="2"/>
  </r>
  <r>
    <x v="0"/>
    <x v="1"/>
    <x v="197"/>
    <n v="7097"/>
    <n v="10391"/>
    <n v="1127"/>
    <n v="4314"/>
    <n v="1468"/>
    <n v="-0.75694226262333575"/>
    <n v="0.17624222450185639"/>
    <n v="0.25672744655380236"/>
    <n v="-0.40063083238254382"/>
    <n v="0.3004510380579053"/>
    <n v="-2.0166070285467175E-2"/>
    <x v="197"/>
    <n v="0.99241305741424712"/>
    <n v="2.1337481877617348"/>
    <n v="0.99241305741424712"/>
    <x v="1"/>
  </r>
  <r>
    <x v="1"/>
    <x v="1"/>
    <x v="198"/>
    <n v="2154"/>
    <n v="6824"/>
    <n v="3527"/>
    <n v="592"/>
    <n v="697"/>
    <n v="-2.4850917583126887E-2"/>
    <n v="-0.49350674402391936"/>
    <n v="-0.11862127304479381"/>
    <n v="9.3738167460832689E-2"/>
    <n v="-0.480193597945208"/>
    <n v="-0.29356005516505329"/>
    <x v="198"/>
    <n v="2.1694043125666482"/>
    <n v="1.1049061752032363"/>
    <n v="0.6556971345630237"/>
    <x v="0"/>
  </r>
  <r>
    <x v="1"/>
    <x v="1"/>
    <x v="44"/>
    <n v="2280"/>
    <n v="2112"/>
    <n v="520"/>
    <n v="402"/>
    <n v="347"/>
    <n v="-0.18425216519097451"/>
    <n v="-0.47643444581751682"/>
    <n v="-0.6144561950376688"/>
    <n v="-0.52566499192626448"/>
    <n v="-0.52004380773580217"/>
    <n v="-0.41766886801570852"/>
    <x v="199"/>
    <n v="2.4031780018357711"/>
    <n v="1.4922787192433034"/>
    <n v="0.40794019528079722"/>
    <x v="0"/>
  </r>
  <r>
    <x v="0"/>
    <x v="1"/>
    <x v="199"/>
    <n v="13240"/>
    <n v="23127"/>
    <n v="3941"/>
    <n v="9959"/>
    <n v="731"/>
    <n v="-0.70633869195417776"/>
    <n v="1.0085845092790848"/>
    <n v="1.5969128384258857"/>
    <n v="0.17901681993381513"/>
    <n v="1.484421744731085"/>
    <n v="-0.28150377048813252"/>
    <x v="200"/>
    <n v="1.1800269677956878"/>
    <n v="3.4901218265968819"/>
    <n v="1.1800269677956878"/>
    <x v="1"/>
  </r>
  <r>
    <x v="0"/>
    <x v="1"/>
    <x v="200"/>
    <n v="14399"/>
    <n v="24708"/>
    <n v="3549"/>
    <n v="14235"/>
    <n v="1681"/>
    <n v="-0.59429922376949518"/>
    <n v="1.1656225538919465"/>
    <n v="1.7632785030419158"/>
    <n v="9.8269883292730301E-2"/>
    <n v="2.3812612029657205"/>
    <n v="5.5363007249360122E-2"/>
    <x v="201"/>
    <n v="1.862515547345901"/>
    <n v="4.1338022338655254"/>
    <n v="1.862515547345901"/>
    <x v="1"/>
  </r>
  <r>
    <x v="1"/>
    <x v="1"/>
    <x v="201"/>
    <n v="11487"/>
    <n v="9490"/>
    <n v="5065"/>
    <n v="284"/>
    <n v="6854"/>
    <n v="1.0439123085653237"/>
    <n v="0.77106277312175442"/>
    <n v="0.16191690650380655"/>
    <n v="0.41054630152712979"/>
    <n v="-0.54479288539522386"/>
    <n v="1.8896912611820436"/>
    <x v="202"/>
    <n v="3.068174356373055"/>
    <n v="2.2130498300806729"/>
    <n v="2.2130498300806729"/>
    <x v="2"/>
  </r>
  <r>
    <x v="1"/>
    <x v="1"/>
    <x v="202"/>
    <n v="685"/>
    <n v="2216"/>
    <n v="469"/>
    <n v="954"/>
    <n v="18"/>
    <n v="-0.90274380061384718"/>
    <n v="-0.69254806200173946"/>
    <n v="-0.60351247010403997"/>
    <n v="-0.53617033317293628"/>
    <n v="-0.40426846139681277"/>
    <n v="-0.53433115209532434"/>
    <x v="203"/>
    <n v="2.4570139597079086"/>
    <n v="2.1545888839237062"/>
    <n v="0.67391868322024895"/>
    <x v="0"/>
  </r>
  <r>
    <x v="1"/>
    <x v="1"/>
    <x v="203"/>
    <n v="891"/>
    <n v="5226"/>
    <n v="1383"/>
    <n v="5"/>
    <n v="1328"/>
    <n v="-0.79418332791266921"/>
    <n v="-0.66463620937857337"/>
    <n v="-0.28677581577497513"/>
    <n v="-0.34789813906591699"/>
    <n v="-0.60330977240351735"/>
    <n v="-6.9809595425729246E-2"/>
    <x v="204"/>
    <n v="2.3090538699774608"/>
    <n v="1.9048016450698495"/>
    <n v="0.55583674480533196"/>
    <x v="0"/>
  </r>
  <r>
    <x v="0"/>
    <x v="1"/>
    <x v="204"/>
    <n v="11711"/>
    <n v="23596"/>
    <n v="955"/>
    <n v="9265"/>
    <n v="710"/>
    <n v="-0.86131212712847405"/>
    <n v="0.80141352548869216"/>
    <n v="1.6462648287515771"/>
    <n v="-0.43606061070465246"/>
    <n v="1.3388636100222833"/>
    <n v="-0.28895029925917182"/>
    <x v="205"/>
    <n v="0.99886671786615189"/>
    <n v="3.5132767789896859"/>
    <n v="0.99886671786615189"/>
    <x v="1"/>
  </r>
  <r>
    <x v="1"/>
    <x v="1"/>
    <x v="205"/>
    <n v="780"/>
    <n v="950"/>
    <n v="878"/>
    <n v="288"/>
    <n v="285"/>
    <n v="-0.44493962221630862"/>
    <n v="-0.6796760911318328"/>
    <n v="-0.73673127554609852"/>
    <n v="-0.45192161611629417"/>
    <n v="-0.54395393361015876"/>
    <n v="-0.43965385772068172"/>
    <x v="206"/>
    <n v="2.5650299861560812"/>
    <n v="1.7312633578716452"/>
    <n v="0.42877932214680037"/>
    <x v="0"/>
  </r>
  <r>
    <x v="0"/>
    <x v="1"/>
    <x v="206"/>
    <n v="4737"/>
    <n v="6089"/>
    <n v="2946"/>
    <n v="5316"/>
    <n v="120"/>
    <n v="-0.74792850159789204"/>
    <n v="-0.14352463079266733"/>
    <n v="-0.19596394445072826"/>
    <n v="-2.5940327917918046E-2"/>
    <n v="0.51060846021672301"/>
    <n v="-0.49816229806456197"/>
    <x v="207"/>
    <n v="1.5000144258902339"/>
    <n v="2.0620836117461061"/>
    <n v="1.1473247117222174"/>
    <x v="0"/>
  </r>
  <r>
    <x v="1"/>
    <x v="1"/>
    <x v="207"/>
    <n v="3748"/>
    <n v="5838"/>
    <n v="1859"/>
    <n v="3381"/>
    <n v="806"/>
    <n v="-0.82731285308513358"/>
    <n v="-0.27752862226990632"/>
    <n v="-0.22237620366554398"/>
    <n v="-0.24984828743031398"/>
    <n v="0.10476553419146127"/>
    <n v="-0.25490902487727785"/>
    <x v="208"/>
    <n v="1.6681699481214916"/>
    <n v="1.9652701306973954"/>
    <n v="0.76112311285773149"/>
    <x v="0"/>
  </r>
  <r>
    <x v="0"/>
    <x v="1"/>
    <x v="208"/>
    <n v="12729"/>
    <n v="16767"/>
    <n v="864"/>
    <n v="12420"/>
    <n v="797"/>
    <n v="-0.5100126513736789"/>
    <n v="0.93934685544200791"/>
    <n v="0.9276619674847385"/>
    <n v="-0.4548054352820472"/>
    <n v="2.0005868304924128"/>
    <n v="-0.25810039435058041"/>
    <x v="209"/>
    <n v="1.1669370059194024"/>
    <n v="3.451342524256769"/>
    <n v="1.1669370059194024"/>
    <x v="1"/>
  </r>
  <r>
    <x v="1"/>
    <x v="1"/>
    <x v="209"/>
    <n v="1895"/>
    <n v="1393"/>
    <n v="1801"/>
    <n v="244"/>
    <n v="2100"/>
    <n v="0.51921653518949185"/>
    <n v="-0.5285998014481913"/>
    <n v="-0.69011521645381424"/>
    <n v="-0.26179553825986224"/>
    <n v="-0.5531824032458752"/>
    <n v="0.20393898606200161"/>
    <x v="210"/>
    <n v="2.6639657850414351"/>
    <n v="0.80426161811178998"/>
    <n v="0.80426161811178998"/>
    <x v="2"/>
  </r>
  <r>
    <x v="0"/>
    <x v="1"/>
    <x v="210"/>
    <n v="28326"/>
    <n v="39694"/>
    <n v="4736"/>
    <n v="19410"/>
    <n v="2870"/>
    <n v="9.3855606977253023E-3"/>
    <n v="3.0526534834202654"/>
    <n v="3.3402271747280841"/>
    <n v="0.34277655113193362"/>
    <n v="3.4666550748937457"/>
    <n v="0.47697837433344303"/>
    <x v="211"/>
    <n v="4.4293351534057654"/>
    <n v="6.4314297380828025"/>
    <n v="4.4293351534057654"/>
    <x v="1"/>
  </r>
  <r>
    <x v="1"/>
    <x v="1"/>
    <x v="211"/>
    <n v="1012"/>
    <n v="2062"/>
    <n v="1291"/>
    <n v="240"/>
    <n v="1775"/>
    <n v="-0.37235512553773514"/>
    <n v="-0.64824138332321857"/>
    <n v="-0.61971760125575959"/>
    <n v="-0.36684895072657975"/>
    <n v="-0.55402135503094041"/>
    <n v="8.8695088414964651E-2"/>
    <x v="212"/>
    <n v="2.4507393244616624"/>
    <n v="1.5366461166329912"/>
    <n v="0.45326422626309831"/>
    <x v="0"/>
  </r>
  <r>
    <x v="1"/>
    <x v="1"/>
    <x v="212"/>
    <n v="6602"/>
    <n v="6861"/>
    <n v="1329"/>
    <n v="3961"/>
    <n v="1215"/>
    <n v="-0.68657167216153792"/>
    <n v="0.10917248154813215"/>
    <n v="-0.11472783244340662"/>
    <n v="-0.35902144156239296"/>
    <n v="0.22641354302590666"/>
    <n v="-0.10987901214608363"/>
    <x v="213"/>
    <n v="1.3117167350598238"/>
    <n v="1.9474044619110074"/>
    <n v="1.0114386049828079"/>
    <x v="0"/>
  </r>
  <r>
    <x v="0"/>
    <x v="1"/>
    <x v="213"/>
    <n v="6551"/>
    <n v="11364"/>
    <n v="913"/>
    <n v="5957"/>
    <n v="791"/>
    <n v="-0.76208168776942209"/>
    <n v="0.1022622656074454"/>
    <n v="0.35911441155784896"/>
    <n v="-0.44471206820191156"/>
    <n v="0.64505048377341179"/>
    <n v="-0.26022797399944875"/>
    <x v="214"/>
    <n v="0.83990172904602323"/>
    <n v="2.326663899382055"/>
    <n v="0.83990172904602323"/>
    <x v="1"/>
  </r>
  <r>
    <x v="1"/>
    <x v="1"/>
    <x v="214"/>
    <n v="10765"/>
    <n v="15538"/>
    <n v="1374"/>
    <n v="5828"/>
    <n v="2388"/>
    <n v="-0.7269754606176938"/>
    <n v="0.67323579451046367"/>
    <n v="0.79833660264406714"/>
    <n v="-0.34975202281532969"/>
    <n v="0.61799428870506101"/>
    <n v="0.30606280920768358"/>
    <x v="215"/>
    <n v="0.47656063911443569"/>
    <n v="2.5917639808741346"/>
    <n v="0.47656063911443569"/>
    <x v="1"/>
  </r>
  <r>
    <x v="0"/>
    <x v="1"/>
    <x v="215"/>
    <n v="16599"/>
    <n v="36486"/>
    <n v="179"/>
    <n v="13308"/>
    <n v="674"/>
    <n v="-0.74864011431042699"/>
    <n v="1.463710300352943"/>
    <n v="3.0026553517753798"/>
    <n v="-0.59590658732067758"/>
    <n v="2.1868341267768741"/>
    <n v="-0.30171577715238207"/>
    <x v="216"/>
    <n v="2.6603020073708943"/>
    <n v="5.0132456694641423"/>
    <n v="2.6603020073708943"/>
    <x v="1"/>
  </r>
  <r>
    <x v="1"/>
    <x v="1"/>
    <x v="114"/>
    <n v="1475"/>
    <n v="2046"/>
    <n v="2532"/>
    <n v="130"/>
    <n v="1158"/>
    <n v="0.47786392978328934"/>
    <n v="-0.58550746213619975"/>
    <n v="-0.62140125124554868"/>
    <n v="-0.1112189803909005"/>
    <n v="-0.57709252912023179"/>
    <n v="-0.13009101881033319"/>
    <x v="217"/>
    <n v="2.6499141660994487"/>
    <n v="0.74641139673561241"/>
    <n v="0.74641139673561241"/>
    <x v="2"/>
  </r>
  <r>
    <x v="0"/>
    <x v="1"/>
    <x v="216"/>
    <n v="7504"/>
    <n v="15205"/>
    <n v="1285"/>
    <n v="4797"/>
    <n v="6372"/>
    <n v="-0.9474172653452132"/>
    <n v="0.2313884575971408"/>
    <n v="0.76329563723158256"/>
    <n v="-0.36808487322618821"/>
    <n v="0.40175446610452104"/>
    <n v="1.7187756960562843"/>
    <x v="218"/>
    <n v="1.8894666588684876"/>
    <n v="3.0179737763702512"/>
    <n v="1.8894666588684876"/>
    <x v="1"/>
  </r>
  <r>
    <x v="1"/>
    <x v="1"/>
    <x v="217"/>
    <n v="367"/>
    <n v="1390"/>
    <n v="2306"/>
    <n v="86"/>
    <n v="130"/>
    <n v="-0.62031262181660918"/>
    <n v="-0.73563529080837442"/>
    <n v="-0.69043090082689973"/>
    <n v="-0.15777206120948511"/>
    <n v="-0.58632099875594834"/>
    <n v="-0.49461633198311472"/>
    <x v="219"/>
    <n v="2.6033968176955038"/>
    <n v="1.8115020056956925"/>
    <n v="0.48847539269777895"/>
    <x v="0"/>
  </r>
  <r>
    <x v="1"/>
    <x v="1"/>
    <x v="218"/>
    <n v="899"/>
    <n v="1382"/>
    <n v="1765"/>
    <n v="56"/>
    <n v="749"/>
    <n v="0.21780901739131969"/>
    <n v="-0.66355225393689699"/>
    <n v="-0.69127272582179422"/>
    <n v="-0.26921107325751292"/>
    <n v="-0.59261313714393682"/>
    <n v="-0.27512103154152739"/>
    <x v="220"/>
    <n v="2.6473210105682115"/>
    <n v="1.0872735066205821"/>
    <n v="0.71022744416508043"/>
    <x v="0"/>
  </r>
  <r>
    <x v="1"/>
    <x v="1"/>
    <x v="219"/>
    <n v="7503"/>
    <n v="10646"/>
    <n v="91"/>
    <n v="4167"/>
    <n v="239"/>
    <n v="-0.52218913556594504"/>
    <n v="0.23125296316693125"/>
    <n v="0.28356061826606538"/>
    <n v="-0.61403345064826798"/>
    <n v="0.2696195599567614"/>
    <n v="-0.45596530169533922"/>
    <x v="221"/>
    <n v="1.0811554637520535"/>
    <n v="2.100519641129718"/>
    <n v="1.0811554637520535"/>
    <x v="1"/>
  </r>
  <r>
    <x v="1"/>
    <x v="1"/>
    <x v="220"/>
    <n v="1115"/>
    <n v="2856"/>
    <n v="7496"/>
    <n v="256"/>
    <n v="375"/>
    <n v="-0.55025830367149364"/>
    <n v="-0.63428545701163552"/>
    <n v="-0.53616647051247801"/>
    <n v="0.91130090095181659"/>
    <n v="-0.55066554789067979"/>
    <n v="-0.40774016298765609"/>
    <x v="222"/>
    <n v="2.7268408295034412"/>
    <n v="1.7613730292901617"/>
    <n v="1.2043822414311656"/>
    <x v="0"/>
  </r>
  <r>
    <x v="0"/>
    <x v="1"/>
    <x v="221"/>
    <n v="2527"/>
    <n v="5265"/>
    <n v="5612"/>
    <n v="788"/>
    <n v="1360"/>
    <n v="-0.72824054988442266"/>
    <n v="-0.44296732155575946"/>
    <n v="-0.28267191892486432"/>
    <n v="0.52322123607476601"/>
    <n v="-0.43908496047701612"/>
    <n v="-5.8462503965097917E-2"/>
    <x v="223"/>
    <n v="2.2529843220845955"/>
    <n v="1.7289629507801063"/>
    <n v="0.89498308133136295"/>
    <x v="0"/>
  </r>
  <r>
    <x v="1"/>
    <x v="1"/>
    <x v="222"/>
    <n v="659"/>
    <n v="1499"/>
    <n v="784"/>
    <n v="70"/>
    <n v="659"/>
    <n v="-0.37369928288363469"/>
    <n v="-0.69607091718718761"/>
    <n v="-0.67896103527146179"/>
    <n v="-0.47128440194349308"/>
    <n v="-0.58967680589620886"/>
    <n v="-0.30703472627455303"/>
    <x v="224"/>
    <n v="2.550406180267847"/>
    <n v="1.6441668149283286"/>
    <n v="0.40060708717911492"/>
    <x v="0"/>
  </r>
  <r>
    <x v="1"/>
    <x v="1"/>
    <x v="223"/>
    <n v="3243"/>
    <n v="4157"/>
    <n v="660"/>
    <n v="761"/>
    <n v="786"/>
    <n v="5.3742753112409086E-2"/>
    <n v="-0.345953309525726"/>
    <n v="-0.39926468071775595"/>
    <n v="-0.49682680026873416"/>
    <n v="-0.44474788502620582"/>
    <n v="-0.2620009570401724"/>
    <x v="225"/>
    <n v="2.1972642088123764"/>
    <n v="1.2159412272314405"/>
    <n v="0.54804961630084581"/>
    <x v="0"/>
  </r>
  <r>
    <x v="0"/>
    <x v="1"/>
    <x v="224"/>
    <n v="5921"/>
    <n v="9212"/>
    <n v="1759"/>
    <n v="2568"/>
    <n v="1553"/>
    <n v="0.69435233055228085"/>
    <n v="1.6900774575432716E-2"/>
    <n v="0.13266348793122182"/>
    <n v="-0.27044699575712133"/>
    <n v="-6.5751416123028553E-2"/>
    <n v="9.9746414068347979E-3"/>
    <x v="226"/>
    <n v="1.8512490154007974"/>
    <n v="0.91143311774459235"/>
    <n v="0.91143311774459235"/>
    <x v="2"/>
  </r>
  <r>
    <x v="1"/>
    <x v="1"/>
    <x v="225"/>
    <n v="2204"/>
    <n v="1563"/>
    <n v="2286"/>
    <n v="263"/>
    <n v="689"/>
    <n v="-0.62924731476288243"/>
    <n v="-0.48673202251344216"/>
    <n v="-0.67222643531230564"/>
    <n v="-0.16189180287484659"/>
    <n v="-0.5491973822668158"/>
    <n v="-0.29639682803021111"/>
    <x v="227"/>
    <n v="2.4185076804430294"/>
    <n v="1.7223292494284024"/>
    <n v="0.30961881097575344"/>
    <x v="0"/>
  </r>
  <r>
    <x v="1"/>
    <x v="1"/>
    <x v="226"/>
    <n v="577"/>
    <n v="572"/>
    <n v="950"/>
    <n v="4762"/>
    <n v="203"/>
    <n v="-0.80106225080050786"/>
    <n v="-0.70718146046437014"/>
    <n v="-0.77650750655486478"/>
    <n v="-0.43709054612099285"/>
    <n v="0.39441363798520107"/>
    <n v="-0.46873077958854947"/>
    <x v="228"/>
    <n v="2.2349845401939632"/>
    <n v="2.204117800396423"/>
    <n v="1.0299759362737757"/>
    <x v="0"/>
  </r>
  <r>
    <x v="1"/>
    <x v="1"/>
    <x v="227"/>
    <n v="2746"/>
    <n v="2501"/>
    <n v="6845"/>
    <n v="694"/>
    <n v="980"/>
    <n v="-0.26442719746992166"/>
    <n v="-0.41329404133986936"/>
    <n v="-0.57352245466092255"/>
    <n v="0.77720330974430074"/>
    <n v="-0.45880032742604693"/>
    <n v="-0.19320921506009497"/>
    <x v="229"/>
    <n v="2.5333382434464888"/>
    <n v="1.3828277107603344"/>
    <n v="1.0519817158819829"/>
    <x v="0"/>
  </r>
  <r>
    <x v="0"/>
    <x v="1"/>
    <x v="228"/>
    <n v="5989"/>
    <n v="5615"/>
    <n v="8321"/>
    <n v="955"/>
    <n v="2137"/>
    <n v="-7.3398718193850312E-2"/>
    <n v="2.6114395829681704E-2"/>
    <n v="-0.24584207539822883"/>
    <n v="1.0812402446479772"/>
    <n v="-0.4040587234505465"/>
    <n v="0.21705906056335658"/>
    <x v="230"/>
    <n v="2.3815894159391622"/>
    <n v="1.3938832923281614"/>
    <n v="1.3938832923281614"/>
    <x v="2"/>
  </r>
  <r>
    <x v="1"/>
    <x v="1"/>
    <x v="229"/>
    <n v="10678"/>
    <n v="3828"/>
    <n v="1439"/>
    <n v="1566"/>
    <n v="490"/>
    <n v="-0.76350491319449221"/>
    <n v="0.66144777908223329"/>
    <n v="-0.43388473363279328"/>
    <n v="-0.33636286240290486"/>
    <n v="-0.27590883828184626"/>
    <n v="-0.36696155305101225"/>
    <x v="231"/>
    <n v="1.8121932287386713"/>
    <n v="2.1141249935697664"/>
    <n v="1.1865348121356769"/>
    <x v="0"/>
  </r>
  <r>
    <x v="1"/>
    <x v="1"/>
    <x v="230"/>
    <n v="1780"/>
    <n v="3838"/>
    <n v="638"/>
    <n v="284"/>
    <n v="834"/>
    <n v="1.103924980655778"/>
    <n v="-0.54418166092228881"/>
    <n v="-0.43283245238917512"/>
    <n v="-0.50135851610063176"/>
    <n v="-0.54479288539522386"/>
    <n v="-0.24498031984922541"/>
    <x v="232"/>
    <n v="2.8268589434987734"/>
    <n v="0.85414828480876381"/>
    <n v="0.85414828480876381"/>
    <x v="2"/>
  </r>
  <r>
    <x v="1"/>
    <x v="1"/>
    <x v="231"/>
    <n v="4984"/>
    <n v="3316"/>
    <n v="937"/>
    <n v="409"/>
    <n v="7"/>
    <n v="-0.87261886244986409"/>
    <n v="-0.11005750653090997"/>
    <n v="-0.48776153330604288"/>
    <n v="-0.43976837820347781"/>
    <n v="-0.51857564211193818"/>
    <n v="-0.53823171478491638"/>
    <x v="233"/>
    <n v="2.1909559418054685"/>
    <n v="2.0621186417489699"/>
    <n v="0.66079975785988299"/>
    <x v="0"/>
  </r>
  <r>
    <x v="1"/>
    <x v="1"/>
    <x v="232"/>
    <n v="2703"/>
    <n v="3833"/>
    <n v="4260"/>
    <n v="325"/>
    <n v="2563"/>
    <n v="0.28485874852795401"/>
    <n v="-0.41912030183887972"/>
    <n v="-0.43335859301098423"/>
    <n v="0.24472669949633061"/>
    <n v="-0.53619362959830619"/>
    <n v="0.3681172156330112"/>
    <x v="234"/>
    <n v="2.4647311049679219"/>
    <n v="0.77284628809293454"/>
    <n v="0.77284628809293454"/>
    <x v="2"/>
  </r>
  <r>
    <x v="1"/>
    <x v="1"/>
    <x v="233"/>
    <n v="6380"/>
    <n v="2824"/>
    <n v="1218"/>
    <n v="1216"/>
    <n v="295"/>
    <n v="-0.80351336125479522"/>
    <n v="7.9092718041613386E-2"/>
    <n v="-0.53953377049205609"/>
    <n v="-0.38188600780514914"/>
    <n v="-0.34931711947504607"/>
    <n v="-0.43610789163923441"/>
    <x v="235"/>
    <n v="2.0264117318477415"/>
    <n v="1.9857034170563159"/>
    <n v="0.69632362547935445"/>
    <x v="0"/>
  </r>
  <r>
    <x v="1"/>
    <x v="1"/>
    <x v="234"/>
    <n v="820"/>
    <n v="3047"/>
    <n v="2312"/>
    <n v="415"/>
    <n v="225"/>
    <n v="-0.26608762713250339"/>
    <n v="-0.67425631392345098"/>
    <n v="-0.51606789875937131"/>
    <n v="-0.15653613870987668"/>
    <n v="-0.51731721443434053"/>
    <n v="-0.46092965420936544"/>
    <x v="236"/>
    <n v="2.4390411878050728"/>
    <n v="1.4489066871906529"/>
    <n v="0.35394599300853147"/>
    <x v="0"/>
  </r>
  <r>
    <x v="1"/>
    <x v="1"/>
    <x v="235"/>
    <n v="3838"/>
    <n v="593"/>
    <n v="4634"/>
    <n v="28"/>
    <n v="1215"/>
    <n v="0.52910004508581177"/>
    <n v="-0.26533412355104735"/>
    <n v="-0.77429771594326668"/>
    <n v="0.32176586863859008"/>
    <n v="-0.59848579963939286"/>
    <n v="-0.10987901214608363"/>
    <x v="237"/>
    <n v="2.7207565316488451"/>
    <n v="0.64485216342510376"/>
    <n v="0.64485216342510376"/>
    <x v="2"/>
  </r>
  <r>
    <x v="1"/>
    <x v="1"/>
    <x v="236"/>
    <n v="475"/>
    <n v="585"/>
    <n v="1112"/>
    <n v="72"/>
    <n v="216"/>
    <n v="-0.36666222383745489"/>
    <n v="-0.72100189234574363"/>
    <n v="-0.77513954093816118"/>
    <n v="-0.40372063863156493"/>
    <n v="-0.58925733000367631"/>
    <n v="-0.464121023682668"/>
    <x v="238"/>
    <n v="2.6428823675814286"/>
    <n v="1.6782008393067951"/>
    <n v="0.47871031915473777"/>
    <x v="0"/>
  </r>
  <r>
    <x v="1"/>
    <x v="1"/>
    <x v="237"/>
    <n v="2567"/>
    <n v="3779"/>
    <n v="5243"/>
    <n v="828"/>
    <n v="2253"/>
    <n v="2.806339793277091"/>
    <n v="-0.43754754434737769"/>
    <n v="-0.43904091172652226"/>
    <n v="0.44721200234884689"/>
    <n v="-0.43069544262636472"/>
    <n v="0.25819226710814519"/>
    <x v="239"/>
    <n v="4.0792654592177637"/>
    <n v="1.8684643656333511"/>
    <n v="1.8684643656333511"/>
    <x v="2"/>
  </r>
  <r>
    <x v="1"/>
    <x v="1"/>
    <x v="238"/>
    <n v="3575"/>
    <n v="7041"/>
    <n v="11422"/>
    <n v="343"/>
    <n v="2564"/>
    <n v="0.79824778658239581"/>
    <n v="-0.30096915869615742"/>
    <n v="-9.5786770058279819E-2"/>
    <n v="1.7200061898622734"/>
    <n v="-0.53241834656551301"/>
    <n v="0.36847181224115594"/>
    <x v="240"/>
    <n v="3.1845717341023088"/>
    <n v="1.549195258332404"/>
    <n v="1.549195258332404"/>
    <x v="2"/>
  </r>
  <r>
    <x v="1"/>
    <x v="1"/>
    <x v="239"/>
    <n v="1801"/>
    <n v="2475"/>
    <n v="2216"/>
    <n v="412"/>
    <n v="1047"/>
    <n v="1.0222476548725903"/>
    <n v="-0.54133627788788841"/>
    <n v="-0.57625838589432976"/>
    <n v="-0.17631089870361175"/>
    <n v="-0.5179464282731393"/>
    <n v="-0.16945124231439812"/>
    <x v="241"/>
    <n v="2.8314810376044122"/>
    <n v="0.57395500818780165"/>
    <n v="0.57395500818780165"/>
    <x v="2"/>
  </r>
  <r>
    <x v="1"/>
    <x v="1"/>
    <x v="240"/>
    <n v="659"/>
    <n v="2914"/>
    <n v="3752"/>
    <n v="586"/>
    <n v="578"/>
    <n v="0.49225432019233117"/>
    <n v="-0.69607091718718761"/>
    <n v="-0.53006323929949273"/>
    <n v="0.14008526119614922"/>
    <n v="-0.4814520256228057"/>
    <n v="-0.3357570515342761"/>
    <x v="242"/>
    <n v="2.6581744686906088"/>
    <n v="0.74812327147269642"/>
    <n v="0.74812327147269642"/>
    <x v="2"/>
  </r>
  <r>
    <x v="1"/>
    <x v="1"/>
    <x v="241"/>
    <n v="3576"/>
    <n v="5119"/>
    <n v="561"/>
    <n v="1682"/>
    <n v="2398"/>
    <n v="-6.2487323268313133E-2"/>
    <n v="-0.30083366426594788"/>
    <n v="-0.29803522508168939"/>
    <n v="-0.51721952151227346"/>
    <n v="-0.25157923651495723"/>
    <n v="0.30960877528913089"/>
    <x v="243"/>
    <n v="1.9820514919251921"/>
    <n v="1.3211092000288882"/>
    <n v="0.79277480780032927"/>
    <x v="0"/>
  </r>
  <r>
    <x v="1"/>
    <x v="1"/>
    <x v="242"/>
    <n v="7775"/>
    <n v="10817"/>
    <n v="1183"/>
    <n v="3143"/>
    <n v="1970"/>
    <n v="-0.4584602637544743"/>
    <n v="0.26810744818392723"/>
    <n v="0.30155462753193585"/>
    <n v="-0.38909555571953169"/>
    <n v="5.4847902980085406E-2"/>
    <n v="0.15784142700318682"/>
    <x v="244"/>
    <n v="1.1039839148492128"/>
    <n v="1.8610238394066161"/>
    <n v="1.1039839148492128"/>
    <x v="1"/>
  </r>
  <r>
    <x v="0"/>
    <x v="1"/>
    <x v="243"/>
    <n v="6154"/>
    <n v="13916"/>
    <n v="230"/>
    <n v="8933"/>
    <n v="2784"/>
    <n v="-0.70673403235003063"/>
    <n v="4.847097681425646E-2"/>
    <n v="0.62765658492920229"/>
    <n v="-0.58540124607400579"/>
    <n v="1.2692306118618766"/>
    <n v="0.44648306603299631"/>
    <x v="245"/>
    <n v="0.88847851688066382"/>
    <n v="2.7678122190197052"/>
    <n v="0.88847851688066382"/>
    <x v="1"/>
  </r>
  <r>
    <x v="1"/>
    <x v="1"/>
    <x v="244"/>
    <n v="2428"/>
    <n v="1777"/>
    <n v="1777"/>
    <n v="430"/>
    <n v="610"/>
    <n v="-0.24632060733986358"/>
    <n v="-0.45638127014650431"/>
    <n v="-0.649707616698877"/>
    <n v="-0.26673922825829605"/>
    <n v="-0.51417114524034624"/>
    <n v="-0.32440996007364475"/>
    <x v="246"/>
    <n v="2.3854524906467449"/>
    <n v="1.4057635260414063"/>
    <n v="0.24122645569802259"/>
    <x v="0"/>
  </r>
  <r>
    <x v="1"/>
    <x v="1"/>
    <x v="245"/>
    <n v="346"/>
    <n v="489"/>
    <n v="2077"/>
    <n v="44"/>
    <n v="659"/>
    <n v="0.12403427549503633"/>
    <n v="-0.73848067384277483"/>
    <n v="-0.78524144087689551"/>
    <n v="-0.20494310327787396"/>
    <n v="-0.59512999249913223"/>
    <n v="-0.30703472627455303"/>
    <x v="247"/>
    <n v="2.7224134364170869"/>
    <n v="1.1916961701226676"/>
    <n v="0.69314102990746274"/>
    <x v="0"/>
  </r>
  <r>
    <x v="1"/>
    <x v="1"/>
    <x v="246"/>
    <n v="5279"/>
    <n v="2406"/>
    <n v="559"/>
    <n v="562"/>
    <n v="572"/>
    <n v="0.29023537791155207"/>
    <n v="-7.0086649619094499E-2"/>
    <n v="-0.58351912647529502"/>
    <n v="-0.51763149567880962"/>
    <n v="-0.48648573633319658"/>
    <n v="-0.33788463118314443"/>
    <x v="248"/>
    <n v="2.3205324623374857"/>
    <n v="1.1354282840248593"/>
    <n v="0.85147473852013156"/>
    <x v="0"/>
  </r>
  <r>
    <x v="1"/>
    <x v="1"/>
    <x v="188"/>
    <n v="3795"/>
    <n v="2070"/>
    <n v="6340"/>
    <n v="918"/>
    <n v="291"/>
    <n v="-0.3131331342389862"/>
    <n v="-0.27116038405005771"/>
    <n v="-0.6188757762608651"/>
    <n v="0.67317983269392356"/>
    <n v="-0.41181902746239907"/>
    <n v="-0.43752627807181332"/>
    <x v="249"/>
    <n v="2.4595831310307474"/>
    <n v="1.4563308226434868"/>
    <n v="0.97609862573826178"/>
    <x v="0"/>
  </r>
  <r>
    <x v="1"/>
    <x v="1"/>
    <x v="247"/>
    <n v="1993"/>
    <n v="1799"/>
    <n v="1730"/>
    <n v="234"/>
    <n v="710"/>
    <n v="-0.69653425013702841"/>
    <n v="-0.51532134728765588"/>
    <n v="-0.64739259796291715"/>
    <n v="-0.27642062117189548"/>
    <n v="-0.55527978270853806"/>
    <n v="-0.28895029925917182"/>
    <x v="250"/>
    <n v="2.4153806201388179"/>
    <n v="1.8123739910370245"/>
    <n v="0.34097456093970113"/>
    <x v="0"/>
  </r>
  <r>
    <x v="0"/>
    <x v="1"/>
    <x v="248"/>
    <n v="23133"/>
    <n v="33586"/>
    <n v="6746"/>
    <n v="18594"/>
    <n v="5121"/>
    <n v="-0.4638368931380723"/>
    <n v="2.3490309073421036"/>
    <n v="2.6974937911261145"/>
    <n v="0.75681058850076144"/>
    <n v="3.2955089107404576"/>
    <n v="1.275175339267228"/>
    <x v="251"/>
    <n v="3.8638488025778668"/>
    <n v="5.8462557483487858"/>
    <n v="3.8638488025778668"/>
    <x v="1"/>
  </r>
  <r>
    <x v="1"/>
    <x v="1"/>
    <x v="249"/>
    <n v="1860"/>
    <n v="4740"/>
    <n v="7683"/>
    <n v="205"/>
    <n v="1693"/>
    <n v="-0.42517260242366878"/>
    <n v="-0.53334210650552527"/>
    <n v="-0.33791668421481746"/>
    <n v="0.9498204855229464"/>
    <n v="-0.56136218315026032"/>
    <n v="5.9618166547096875E-2"/>
    <x v="252"/>
    <n v="2.5831259473901649"/>
    <n v="1.5833464571178943"/>
    <n v="1.2707791160699986"/>
    <x v="0"/>
  </r>
  <r>
    <x v="1"/>
    <x v="1"/>
    <x v="250"/>
    <n v="7961"/>
    <n v="16966"/>
    <n v="432"/>
    <n v="363"/>
    <n v="1391"/>
    <n v="1.3857236148196515"/>
    <n v="0.29330941220290241"/>
    <n v="0.9486023642327398"/>
    <n v="-0.54379185525385498"/>
    <n v="-0.52822358764018729"/>
    <n v="-4.7470009112611317E-2"/>
    <x v="253"/>
    <n v="2.4485006078237368"/>
    <n v="1.7066554786764756"/>
    <n v="1.7066554786764756"/>
    <x v="2"/>
  </r>
  <r>
    <x v="1"/>
    <x v="1"/>
    <x v="251"/>
    <n v="17972"/>
    <n v="4748"/>
    <n v="4686"/>
    <n v="1547"/>
    <n v="3265"/>
    <n v="-0.12819289705904793"/>
    <n v="1.6497441530306469"/>
    <n v="-0.33707485921992297"/>
    <n v="0.33247719696852995"/>
    <n v="-0.27989385926090571"/>
    <n v="0.61704403455061096"/>
    <x v="254"/>
    <n v="2.2368569859383016"/>
    <n v="2.322366650925344"/>
    <n v="2.2368569859383016"/>
    <x v="1"/>
  </r>
  <r>
    <x v="1"/>
    <x v="1"/>
    <x v="252"/>
    <n v="489"/>
    <n v="1495"/>
    <n v="3242"/>
    <n v="111"/>
    <n v="615"/>
    <n v="1.5508177641277794"/>
    <n v="-0.71910497032281007"/>
    <n v="-0.67938194776890903"/>
    <n v="3.5031848729431721E-2"/>
    <n v="-0.58107755009929118"/>
    <n v="-0.3226369770329211"/>
    <x v="255"/>
    <n v="3.3304364213264437"/>
    <n v="0.89794315994856544"/>
    <n v="0.89794315994856544"/>
    <x v="2"/>
  </r>
  <r>
    <x v="1"/>
    <x v="1"/>
    <x v="253"/>
    <n v="5008"/>
    <n v="5249"/>
    <n v="453"/>
    <n v="392"/>
    <n v="373"/>
    <n v="-7.1817356610439129E-2"/>
    <n v="-0.10680564020588092"/>
    <n v="-0.28435556891465336"/>
    <n v="-0.53946612650522541"/>
    <n v="-0.52214118719846503"/>
    <n v="-0.40844935620394551"/>
    <x v="256"/>
    <n v="2.0822824124471331"/>
    <n v="1.3978058729443765"/>
    <n v="0.62549418744306273"/>
    <x v="0"/>
  </r>
  <r>
    <x v="1"/>
    <x v="1"/>
    <x v="254"/>
    <n v="1931"/>
    <n v="1883"/>
    <n v="5004"/>
    <n v="3593"/>
    <n v="987"/>
    <n v="-0.27873851979979292"/>
    <n v="-0.52372200196064767"/>
    <n v="-0.63855343551652455"/>
    <n v="0.39798108944777733"/>
    <n v="0.14922997879991373"/>
    <n v="-0.19072703880308187"/>
    <x v="257"/>
    <n v="2.1964340064404242"/>
    <n v="1.4444979116945376"/>
    <n v="0.91054708164548959"/>
    <x v="0"/>
  </r>
  <r>
    <x v="1"/>
    <x v="1"/>
    <x v="255"/>
    <n v="4563"/>
    <n v="2124"/>
    <n v="6422"/>
    <n v="730"/>
    <n v="3321"/>
    <n v="3.4855345933521957"/>
    <n v="-0.16710066164912799"/>
    <n v="-0.61319345754532706"/>
    <n v="0.6900707735219056"/>
    <n v="-0.45124976136046069"/>
    <n v="0.63690144460671583"/>
    <x v="258"/>
    <n v="4.7445650014401446"/>
    <n v="2.64045311980477"/>
    <n v="2.64045311980477"/>
    <x v="2"/>
  </r>
  <r>
    <x v="1"/>
    <x v="1"/>
    <x v="256"/>
    <n v="4959"/>
    <n v="7336"/>
    <n v="3012"/>
    <n v="967"/>
    <n v="818"/>
    <n v="3.2579766614993257"/>
    <n v="-0.11344486728614857"/>
    <n v="-6.4744473371544223E-2"/>
    <n v="-1.2345180422225191E-2"/>
    <n v="-0.40154186809535108"/>
    <n v="-0.25065386557954111"/>
    <x v="259"/>
    <n v="4.2244877632538449"/>
    <n v="2.3521304300429624"/>
    <n v="2.3521304300429624"/>
    <x v="2"/>
  </r>
  <r>
    <x v="1"/>
    <x v="1"/>
    <x v="257"/>
    <n v="4885"/>
    <n v="2157"/>
    <n v="327"/>
    <n v="780"/>
    <n v="548"/>
    <n v="-0.22196763895533131"/>
    <n v="-0.12347145512165482"/>
    <n v="-0.60972092944138712"/>
    <n v="-0.56542049899700264"/>
    <n v="-0.44076286404714643"/>
    <n v="-0.34639494977861796"/>
    <x v="260"/>
    <n v="2.1979633132890353"/>
    <n v="1.5207957412898565"/>
    <n v="0.506918461690542"/>
    <x v="0"/>
  </r>
  <r>
    <x v="1"/>
    <x v="1"/>
    <x v="258"/>
    <n v="1110"/>
    <n v="1094"/>
    <n v="6818"/>
    <n v="49"/>
    <n v="287"/>
    <n v="-0.32752352464802803"/>
    <n v="-0.63496292916268327"/>
    <n v="-0.72157842563799712"/>
    <n v="0.7716416584960627"/>
    <n v="-0.5940813027678008"/>
    <n v="-0.43894466450439223"/>
    <x v="261"/>
    <n v="2.8044465180565727"/>
    <n v="1.564293696813136"/>
    <n v="1.0956883633658812"/>
    <x v="0"/>
  </r>
  <r>
    <x v="1"/>
    <x v="1"/>
    <x v="259"/>
    <n v="1372"/>
    <n v="1677"/>
    <n v="982"/>
    <n v="429"/>
    <n v="655"/>
    <n v="0.8900458264994151"/>
    <n v="-0.59946338844778269"/>
    <n v="-0.66023042913505858"/>
    <n v="-0.43049895945641448"/>
    <n v="-0.51438088318661246"/>
    <n v="-0.30845311270713194"/>
    <x v="262"/>
    <n v="2.8339991953862951"/>
    <n v="0.87216647856988994"/>
    <n v="0.87216647856988994"/>
    <x v="2"/>
  </r>
  <r>
    <x v="1"/>
    <x v="1"/>
    <x v="260"/>
    <n v="1115"/>
    <n v="6684"/>
    <n v="4324"/>
    <n v="2894"/>
    <n v="411"/>
    <n v="-0.77860691631606904"/>
    <n v="-0.63428545701163552"/>
    <n v="-0.13335321045544798"/>
    <n v="0.25790987282548733"/>
    <n v="2.6231543597804025E-3"/>
    <n v="-0.39497468509444583"/>
    <x v="263"/>
    <n v="1.9908637373201392"/>
    <n v="1.8950512375736537"/>
    <n v="0.88516696322983168"/>
    <x v="0"/>
  </r>
  <r>
    <x v="0"/>
    <x v="1"/>
    <x v="261"/>
    <n v="9679"/>
    <n v="15445"/>
    <n v="61"/>
    <n v="5980"/>
    <n v="1265"/>
    <n v="-0.86400044182027314"/>
    <n v="0.52608884330289885"/>
    <n v="0.78855038707841829"/>
    <n v="-0.6202130631463102"/>
    <n v="0.64987445653753639"/>
    <n v="-9.2149181738847175E-2"/>
    <x v="264"/>
    <n v="0.50601849332278992"/>
    <n v="2.7060456937897488"/>
    <n v="0.50601849332278992"/>
    <x v="1"/>
  </r>
  <r>
    <x v="1"/>
    <x v="1"/>
    <x v="262"/>
    <n v="23527"/>
    <n v="13699"/>
    <n v="10155"/>
    <n v="830"/>
    <n v="3636"/>
    <n v="-0.48162721095144817"/>
    <n v="2.4024157128446637"/>
    <n v="0.60482208194268838"/>
    <n v="1.4590205553616242"/>
    <n v="-0.43027596673383217"/>
    <n v="0.74859937617230543"/>
    <x v="265"/>
    <n v="2.9920421643165827"/>
    <n v="3.5172936396949988"/>
    <n v="2.9920421643165827"/>
    <x v="1"/>
  </r>
  <r>
    <x v="0"/>
    <x v="1"/>
    <x v="263"/>
    <n v="9763"/>
    <n v="22182"/>
    <n v="2221"/>
    <n v="4882"/>
    <n v="2563"/>
    <n v="-0.90361354948472328"/>
    <n v="0.53747037544050058"/>
    <n v="1.4974722609039699"/>
    <n v="-0.17528096328727136"/>
    <n v="0.41958219153715526"/>
    <n v="0.3681172156330112"/>
    <x v="266"/>
    <n v="0.97215282575134698"/>
    <n v="2.950254299292324"/>
    <n v="0.97215282575134698"/>
    <x v="1"/>
  </r>
  <r>
    <x v="1"/>
    <x v="1"/>
    <x v="264"/>
    <n v="1222"/>
    <n v="2576"/>
    <n v="3975"/>
    <n v="737"/>
    <n v="3628"/>
    <n v="0.70312888734021284"/>
    <n v="-0.61978755297921428"/>
    <n v="-0.56563034533378642"/>
    <n v="0.18602038076492963"/>
    <n v="-0.44978159573659665"/>
    <n v="0.74576260330714761"/>
    <x v="267"/>
    <n v="2.8087107924094679"/>
    <n v="0.83635351670976477"/>
    <n v="0.83635351670976477"/>
    <x v="2"/>
  </r>
  <r>
    <x v="0"/>
    <x v="1"/>
    <x v="265"/>
    <n v="8053"/>
    <n v="19847"/>
    <n v="1069"/>
    <n v="6374"/>
    <n v="698"/>
    <n v="-7.2978040072627171E-3"/>
    <n v="0.30577489978218042"/>
    <n v="1.2517645905191306"/>
    <n v="-0.41257808321209211"/>
    <n v="0.7325112073664527"/>
    <n v="-0.2932054585569086"/>
    <x v="268"/>
    <n v="0.81100273130972378"/>
    <n v="2.4193409717116934"/>
    <n v="0.81100273130972378"/>
    <x v="1"/>
  </r>
  <r>
    <x v="1"/>
    <x v="1"/>
    <x v="266"/>
    <n v="258"/>
    <n v="1138"/>
    <n v="2516"/>
    <n v="333"/>
    <n v="204"/>
    <n v="0.25441753804728867"/>
    <n v="-0.75040418370121464"/>
    <n v="-0.7169483881660772"/>
    <n v="-0.11451477372318968"/>
    <n v="-0.53451572602817587"/>
    <n v="-0.46837618298040473"/>
    <x v="269"/>
    <n v="2.7192023531681881"/>
    <n v="1.1073108618954675"/>
    <n v="0.80824532772154789"/>
    <x v="0"/>
  </r>
  <r>
    <x v="1"/>
    <x v="1"/>
    <x v="267"/>
    <n v="1032"/>
    <n v="975"/>
    <n v="5500"/>
    <n v="197"/>
    <n v="56"/>
    <n v="-0.57563915708524316"/>
    <n v="-0.64553149471902771"/>
    <n v="-0.73410057243705318"/>
    <n v="0.50015068274874175"/>
    <n v="-0.56304008672039063"/>
    <n v="-0.52085648098582471"/>
    <x v="270"/>
    <n v="2.706627719514723"/>
    <n v="1.7408391928593057"/>
    <n v="0.87664908653955909"/>
    <x v="0"/>
  </r>
  <r>
    <x v="1"/>
    <x v="1"/>
    <x v="268"/>
    <n v="5007"/>
    <n v="1563"/>
    <n v="1120"/>
    <n v="147"/>
    <n v="1550"/>
    <n v="-0.78414168185800814"/>
    <n v="-0.10694113463609047"/>
    <n v="-0.67222643531230564"/>
    <n v="-0.40207274196542037"/>
    <n v="-0.57352698403370495"/>
    <n v="8.9108515824006113E-3"/>
    <x v="271"/>
    <n v="2.2717765315603886"/>
    <n v="1.9071089337093514"/>
    <n v="0.62973166234837141"/>
    <x v="0"/>
  </r>
  <r>
    <x v="1"/>
    <x v="1"/>
    <x v="173"/>
    <n v="8323"/>
    <n v="6869"/>
    <n v="529"/>
    <n v="93"/>
    <n v="1040"/>
    <n v="-0.90819949807661571"/>
    <n v="0.34235839593875728"/>
    <n v="-0.1138860074485121"/>
    <n v="-0.52381110817685184"/>
    <n v="-0.58485283313208436"/>
    <n v="-0.17193341857141123"/>
    <x v="272"/>
    <n v="1.8613056679812332"/>
    <n v="2.1598644273999223"/>
    <n v="1.0606385503184341"/>
    <x v="0"/>
  </r>
  <r>
    <x v="1"/>
    <x v="0"/>
    <x v="269"/>
    <n v="3045"/>
    <n v="1493"/>
    <n v="4802"/>
    <n v="210"/>
    <n v="1824"/>
    <n v="1.9622089800521996"/>
    <n v="-0.37278120670721571"/>
    <n v="-0.67959240401763266"/>
    <n v="0.35637169862762647"/>
    <n v="-0.560313493418929"/>
    <n v="0.10607032221405638"/>
    <x v="273"/>
    <n v="3.5215432734357348"/>
    <n v="1.060034823298202"/>
    <n v="1.060034823298202"/>
    <x v="2"/>
  </r>
  <r>
    <x v="1"/>
    <x v="0"/>
    <x v="270"/>
    <n v="1703"/>
    <n v="1841"/>
    <n v="744"/>
    <n v="759"/>
    <n v="1153"/>
    <n v="-0.87815362799180319"/>
    <n v="-0.55461473204842371"/>
    <n v="-0.64297301673972085"/>
    <n v="-0.47952388527421602"/>
    <n v="-0.44516736091873838"/>
    <n v="-0.13186400185105684"/>
    <x v="274"/>
    <n v="2.3729192694221442"/>
    <n v="2.0233623246391383"/>
    <n v="0.55739951614952898"/>
    <x v="0"/>
  </r>
  <r>
    <x v="1"/>
    <x v="0"/>
    <x v="271"/>
    <n v="1610"/>
    <n v="223"/>
    <n v="862"/>
    <n v="96"/>
    <n v="379"/>
    <n v="-0.8950741969343029"/>
    <n v="-0.56721571405791127"/>
    <n v="-0.81323212195713845"/>
    <n v="-0.4552174094485833"/>
    <n v="-0.58422361929328548"/>
    <n v="-0.40632177655507717"/>
    <x v="275"/>
    <n v="2.5977147338373294"/>
    <n v="2.1086630483605395"/>
    <n v="0.6446519863836031"/>
    <x v="0"/>
  </r>
  <r>
    <x v="1"/>
    <x v="0"/>
    <x v="272"/>
    <n v="3749"/>
    <n v="6964"/>
    <n v="4479"/>
    <n v="603"/>
    <n v="2503"/>
    <n v="1.2572379861674927"/>
    <n v="-0.27739312783969677"/>
    <n v="-0.10388933563413962"/>
    <n v="0.2898378707320387"/>
    <n v="-0.47788648053627886"/>
    <n v="0.34684141914432742"/>
    <x v="276"/>
    <n v="2.7399585831342348"/>
    <n v="0.50126836046303536"/>
    <n v="0.50126836046303536"/>
    <x v="2"/>
  </r>
  <r>
    <x v="1"/>
    <x v="0"/>
    <x v="273"/>
    <n v="829"/>
    <n v="683"/>
    <n v="16919"/>
    <n v="621"/>
    <n v="139"/>
    <n v="-0.23240462540584514"/>
    <n v="-0.67303686405156515"/>
    <n v="-0.76482718475070333"/>
    <n v="2.8523171865868737"/>
    <n v="-0.47411119750348574"/>
    <n v="-0.49142496250981216"/>
    <x v="277"/>
    <n v="4.1073657908183145"/>
    <n v="2.9708586933713708"/>
    <n v="2.9708586933713708"/>
    <x v="2"/>
  </r>
  <r>
    <x v="1"/>
    <x v="0"/>
    <x v="274"/>
    <n v="2317"/>
    <n v="2543"/>
    <n v="5845"/>
    <n v="274"/>
    <n v="1409"/>
    <n v="-2.4297441028932974E-2"/>
    <n v="-0.47142115189976369"/>
    <n v="-0.56910287343772636"/>
    <n v="0.57121622647622716"/>
    <n v="-0.54689026485788672"/>
    <n v="-4.108727016600619E-2"/>
    <x v="278"/>
    <n v="2.5532340363097346"/>
    <n v="1.0853179145443472"/>
    <n v="0.95295626354862195"/>
    <x v="0"/>
  </r>
  <r>
    <x v="0"/>
    <x v="0"/>
    <x v="275"/>
    <n v="6200"/>
    <n v="9694"/>
    <n v="1293"/>
    <n v="3620"/>
    <n v="1721"/>
    <n v="0.42378136363062674"/>
    <n v="5.470372060389548E-2"/>
    <n v="0.18338344387361694"/>
    <n v="-0.36643697656004365"/>
    <n v="0.15489290334910341"/>
    <n v="6.9546871575149286E-2"/>
    <x v="279"/>
    <n v="1.5243527576666769"/>
    <n v="1.2032985360313539"/>
    <n v="1.2032985360313539"/>
    <x v="2"/>
  </r>
  <r>
    <x v="1"/>
    <x v="0"/>
    <x v="10"/>
    <n v="2884"/>
    <n v="2431"/>
    <n v="977"/>
    <n v="167"/>
    <n v="1104"/>
    <n v="-0.68269733628218054"/>
    <n v="-0.39459580997095228"/>
    <n v="-0.58088842336624968"/>
    <n v="-0.43152889487275486"/>
    <n v="-0.56933222510837922"/>
    <n v="-0.14923923565014857"/>
    <x v="280"/>
    <n v="2.3148631401195803"/>
    <n v="1.8127502973611482"/>
    <n v="0.37442194440489385"/>
    <x v="0"/>
  </r>
  <r>
    <x v="0"/>
    <x v="0"/>
    <x v="276"/>
    <n v="7108"/>
    <n v="6235"/>
    <n v="1093"/>
    <n v="2328"/>
    <n v="2079"/>
    <n v="1.8794662119021862E-2"/>
    <n v="0.1777326632341614"/>
    <n v="-0.18060063829390319"/>
    <n v="-0.40763439321365835"/>
    <n v="-0.116088523226937"/>
    <n v="0.19649245729096229"/>
    <x v="281"/>
    <n v="1.6515971655238149"/>
    <n v="1.3102511475546919"/>
    <n v="1.0176656273132245"/>
    <x v="0"/>
  </r>
  <r>
    <x v="1"/>
    <x v="0"/>
    <x v="277"/>
    <n v="3965"/>
    <n v="4252"/>
    <n v="5970"/>
    <n v="1041"/>
    <n v="1404"/>
    <n v="2.9304766775748692"/>
    <n v="-0.24812633091443526"/>
    <n v="-0.38926800890338348"/>
    <n v="0.59696461188473637"/>
    <n v="-0.386021260071646"/>
    <n v="-4.2860253206729836E-2"/>
    <x v="282"/>
    <n v="4.1319213513417168"/>
    <n v="1.9984162851387797"/>
    <n v="1.9984162851387797"/>
    <x v="2"/>
  </r>
  <r>
    <x v="1"/>
    <x v="0"/>
    <x v="278"/>
    <n v="3613"/>
    <n v="2013"/>
    <n v="10303"/>
    <n v="314"/>
    <n v="1384"/>
    <n v="1.088506705217519"/>
    <n v="-0.29582037034819475"/>
    <n v="-0.62487377934948862"/>
    <n v="1.4895066436852991"/>
    <n v="-0.53850074700723527"/>
    <n v="-4.9952185369624418E-2"/>
    <x v="283"/>
    <n v="3.3574930174072488"/>
    <n v="1.2862146116030739"/>
    <n v="1.2862146116030739"/>
    <x v="2"/>
  </r>
  <r>
    <x v="1"/>
    <x v="0"/>
    <x v="279"/>
    <n v="4411"/>
    <n v="12609"/>
    <n v="8692"/>
    <n v="751"/>
    <n v="2406"/>
    <n v="4.5029826361189533"/>
    <n v="-0.18769581504097865"/>
    <n v="0.49012342638830936"/>
    <n v="1.1576614525404325"/>
    <n v="-0.44684526448886869"/>
    <n v="0.31244554815428871"/>
    <x v="284"/>
    <n v="5.5333606246120732"/>
    <n v="3.7635573861365712"/>
    <n v="3.7635573861365712"/>
    <x v="2"/>
  </r>
  <r>
    <x v="1"/>
    <x v="0"/>
    <x v="280"/>
    <n v="640"/>
    <n v="3600"/>
    <n v="1042"/>
    <n v="436"/>
    <n v="18"/>
    <n v="2.2339659681614119"/>
    <n v="-0.69864531136116892"/>
    <n v="-0.45787674598728723"/>
    <n v="-0.41813973446033009"/>
    <n v="-0.51291271756274848"/>
    <n v="-0.53433115209532434"/>
    <x v="285"/>
    <n v="3.6843546540010994"/>
    <n v="1.5951507052418266"/>
    <n v="1.5951507052418266"/>
    <x v="2"/>
  </r>
  <r>
    <x v="1"/>
    <x v="0"/>
    <x v="130"/>
    <n v="2247"/>
    <n v="1242"/>
    <n v="1619"/>
    <n v="1226"/>
    <n v="128"/>
    <n v="-0.38358279277995461"/>
    <n v="-0.48090576201443175"/>
    <n v="-0.70600466323244837"/>
    <n v="-0.29928518741465165"/>
    <n v="-0.3472197400123832"/>
    <n v="-0.49532552519940415"/>
    <x v="286"/>
    <n v="2.3523670527626064"/>
    <n v="1.6001263856969612"/>
    <n v="0.32379575991807702"/>
    <x v="0"/>
  </r>
  <r>
    <x v="1"/>
    <x v="0"/>
    <x v="281"/>
    <n v="2102"/>
    <n v="2828"/>
    <n v="8366"/>
    <n v="386"/>
    <n v="1027"/>
    <n v="0.26517079681448474"/>
    <n v="-0.50055245439481566"/>
    <n v="-0.53911285799460884"/>
    <n v="1.0905096633950406"/>
    <n v="-0.52339961487606279"/>
    <n v="-0.1765431744772927"/>
    <x v="287"/>
    <n v="2.8422910181928094"/>
    <n v="1.1551187957364213"/>
    <n v="1.1551187957364213"/>
    <x v="2"/>
  </r>
  <r>
    <x v="1"/>
    <x v="0"/>
    <x v="282"/>
    <n v="594"/>
    <n v="1296"/>
    <n v="848"/>
    <n v="445"/>
    <n v="258"/>
    <n v="0.33680647654301149"/>
    <n v="-0.70487805515080793"/>
    <n v="-0.70032234451691033"/>
    <n v="-0.45810122861433633"/>
    <n v="-0.51102507604635194"/>
    <n v="-0.44922796614058941"/>
    <x v="288"/>
    <n v="2.6884831284300477"/>
    <n v="1.1858218719298697"/>
    <n v="0.86434522555830406"/>
    <x v="0"/>
  </r>
  <r>
    <x v="1"/>
    <x v="0"/>
    <x v="283"/>
    <n v="286"/>
    <n v="471"/>
    <n v="1388"/>
    <n v="32"/>
    <n v="22"/>
    <n v="2.4341663446212682"/>
    <n v="-0.74661033965534751"/>
    <n v="-0.78713554711540823"/>
    <n v="-0.34686820364957666"/>
    <n v="-0.59764684785432776"/>
    <n v="-0.53291276566274548"/>
    <x v="289"/>
    <n v="4.0105885210429459"/>
    <n v="1.7967522368764091"/>
    <n v="1.7967522368764091"/>
    <x v="2"/>
  </r>
  <r>
    <x v="1"/>
    <x v="0"/>
    <x v="284"/>
    <n v="2160"/>
    <n v="2642"/>
    <n v="502"/>
    <n v="965"/>
    <n v="1522"/>
    <n v="-0.73472413237640855"/>
    <n v="-0.49269377744266207"/>
    <n v="-0.55868528912590654"/>
    <n v="-0.52937275942508977"/>
    <n v="-0.40196134398788363"/>
    <n v="-1.0178534456518034E-3"/>
    <x v="290"/>
    <n v="2.2484074364576845"/>
    <n v="1.8882686987677868"/>
    <n v="0.50273794161323071"/>
    <x v="0"/>
  </r>
  <r>
    <x v="1"/>
    <x v="0"/>
    <x v="285"/>
    <n v="3354"/>
    <n v="3261"/>
    <n v="2507"/>
    <n v="212"/>
    <n v="686"/>
    <n v="-0.47269251800517498"/>
    <n v="-0.33091342777246663"/>
    <n v="-0.49354908014594273"/>
    <n v="-0.11636865747260233"/>
    <n v="-0.55989401752639634"/>
    <n v="-0.29746061785464534"/>
    <x v="291"/>
    <n v="2.250577207614227"/>
    <n v="1.5337014163706117"/>
    <n v="0.22885242479644807"/>
    <x v="0"/>
  </r>
  <r>
    <x v="1"/>
    <x v="0"/>
    <x v="286"/>
    <n v="3086"/>
    <n v="4329"/>
    <n v="3838"/>
    <n v="825"/>
    <n v="1060"/>
    <n v="-0.72444528208423586"/>
    <n v="-0.36722593506862439"/>
    <n v="-0.38116544332752367"/>
    <n v="0.15780015035720357"/>
    <n v="-0.4313246564651636"/>
    <n v="-0.16484148640851665"/>
    <x v="292"/>
    <n v="2.1560767843946049"/>
    <n v="1.7077530996630244"/>
    <n v="0.54864128712294979"/>
    <x v="0"/>
  </r>
  <r>
    <x v="0"/>
    <x v="2"/>
    <x v="287"/>
    <n v="11103"/>
    <n v="12469"/>
    <n v="902"/>
    <n v="5952"/>
    <n v="741"/>
    <n v="-0.63288444640472818"/>
    <n v="0.71903291192128949"/>
    <n v="0.47539148897765515"/>
    <n v="-0.44697792611786036"/>
    <n v="0.64400179404208036"/>
    <n v="-0.27795780440668522"/>
    <x v="293"/>
    <n v="0.5688766839467333"/>
    <n v="2.4627978483064283"/>
    <n v="0.5688766839467333"/>
    <x v="1"/>
  </r>
  <r>
    <x v="1"/>
    <x v="2"/>
    <x v="288"/>
    <n v="2013"/>
    <n v="6550"/>
    <n v="909"/>
    <n v="811"/>
    <n v="1854"/>
    <n v="0.73317475742502547"/>
    <n v="-0.51261145868346503"/>
    <n v="-0.14745377911993127"/>
    <n v="-0.44553601653498387"/>
    <n v="-0.43426098771289157"/>
    <n v="0.11670822045839825"/>
    <x v="294"/>
    <n v="2.4091244733265396"/>
    <n v="0.79062914555056518"/>
    <n v="0.79062914555056518"/>
    <x v="2"/>
  </r>
  <r>
    <x v="0"/>
    <x v="2"/>
    <x v="289"/>
    <n v="1897"/>
    <n v="5234"/>
    <n v="417"/>
    <n v="2208"/>
    <n v="254"/>
    <n v="-0.34887190602407903"/>
    <n v="-0.5283288125877722"/>
    <n v="-0.28593399078008058"/>
    <n v="-0.54688166150287609"/>
    <n v="-0.14125707677889121"/>
    <n v="-0.45064635257316832"/>
    <x v="295"/>
    <n v="2.0055113619810681"/>
    <n v="1.6555079640431611"/>
    <n v="0.51598370332254107"/>
    <x v="0"/>
  </r>
  <r>
    <x v="1"/>
    <x v="2"/>
    <x v="290"/>
    <n v="1304"/>
    <n v="3643"/>
    <n v="3045"/>
    <n v="710"/>
    <n v="898"/>
    <n v="0.56033193635818268"/>
    <n v="-0.60867700970203176"/>
    <n v="-0.45335193663972917"/>
    <n v="-5.5476066743787647E-3"/>
    <n v="-0.45544452028578636"/>
    <n v="-0.22228613692796276"/>
    <x v="296"/>
    <n v="2.5549559714604184"/>
    <n v="0.62969238314704024"/>
    <n v="0.62969238314704024"/>
    <x v="2"/>
  </r>
  <r>
    <x v="0"/>
    <x v="2"/>
    <x v="291"/>
    <n v="3199"/>
    <n v="6986"/>
    <n v="1455"/>
    <n v="3712"/>
    <n v="531"/>
    <n v="-0.30917973028045825"/>
    <n v="-0.35191506445494591"/>
    <n v="-0.10157431689817968"/>
    <n v="-0.33306706907061573"/>
    <n v="0.17418879440560164"/>
    <n v="-0.35242309211707834"/>
    <x v="297"/>
    <n v="1.6116218652748617"/>
    <n v="1.5995192950830293"/>
    <n v="0.76011091176570134"/>
    <x v="0"/>
  </r>
  <r>
    <x v="0"/>
    <x v="2"/>
    <x v="292"/>
    <n v="4560"/>
    <n v="9965"/>
    <n v="934"/>
    <n v="4538"/>
    <n v="1037"/>
    <n v="-0.41449841173564328"/>
    <n v="-0.1675071449397566"/>
    <n v="0.21190026557566893"/>
    <n v="-0.44038633945328204"/>
    <n v="0.34743233802155321"/>
    <n v="-0.17299720839584543"/>
    <x v="298"/>
    <n v="1.1896423224695858"/>
    <n v="1.8403930919620917"/>
    <n v="1.1232233443749724"/>
    <x v="0"/>
  </r>
  <r>
    <x v="1"/>
    <x v="2"/>
    <x v="293"/>
    <n v="879"/>
    <n v="2060"/>
    <n v="264"/>
    <n v="290"/>
    <n v="259"/>
    <n v="-0.91373426361855492"/>
    <n v="-0.66626214254108795"/>
    <n v="-0.61992805750448321"/>
    <n v="-0.57839768524289126"/>
    <n v="-0.5435344577176261"/>
    <n v="-0.44887336953244467"/>
    <x v="299"/>
    <n v="2.5193549111283349"/>
    <n v="2.1586696419482578"/>
    <n v="0.67245660427869458"/>
    <x v="0"/>
  </r>
  <r>
    <x v="0"/>
    <x v="2"/>
    <x v="294"/>
    <n v="6243"/>
    <n v="6360"/>
    <n v="824"/>
    <n v="2662"/>
    <n v="2005"/>
    <n v="0.35167127542707666"/>
    <n v="6.0529981102905868E-2"/>
    <n v="-0.16744712274867624"/>
    <n v="-0.46304491861277014"/>
    <n v="-4.6036049173997749E-2"/>
    <n v="0.17025230828825236"/>
    <x v="300"/>
    <n v="1.780016747192696"/>
    <n v="1.1036258673187471"/>
    <n v="1.1036258673187471"/>
    <x v="2"/>
  </r>
  <r>
    <x v="0"/>
    <x v="2"/>
    <x v="295"/>
    <n v="13316"/>
    <n v="20399"/>
    <n v="1809"/>
    <n v="8752"/>
    <n v="172"/>
    <n v="-0.53112382851221829"/>
    <n v="1.0188820859750103"/>
    <n v="1.3098505151668527"/>
    <n v="-0.26014764159371767"/>
    <n v="1.2312680435876788"/>
    <n v="-0.47972327444103607"/>
    <x v="301"/>
    <n v="0.82941580197163933"/>
    <n v="3.180902065315351"/>
    <n v="0.82941580197163933"/>
    <x v="1"/>
  </r>
  <r>
    <x v="0"/>
    <x v="2"/>
    <x v="296"/>
    <n v="5302"/>
    <n v="9785"/>
    <n v="364"/>
    <n v="6236"/>
    <n v="555"/>
    <n v="-0.72065001428404907"/>
    <n v="-6.6970277724274996E-2"/>
    <n v="0.19295920319054213"/>
    <n v="-0.55779897691608393"/>
    <n v="0.70356737078170539"/>
    <n v="-0.34391277352160482"/>
    <x v="302"/>
    <n v="1.0686287127437355"/>
    <n v="2.3027268694319329"/>
    <n v="1.0686287127437355"/>
    <x v="1"/>
  </r>
  <r>
    <x v="0"/>
    <x v="2"/>
    <x v="297"/>
    <n v="3688"/>
    <n v="13829"/>
    <n v="492"/>
    <n v="10069"/>
    <n v="59"/>
    <n v="-0.7433425530059995"/>
    <n v="-0.28565828808247895"/>
    <n v="0.61850173810972431"/>
    <n v="-0.53143263025777054"/>
    <n v="1.5074929188203765"/>
    <n v="-0.51979269116139049"/>
    <x v="303"/>
    <n v="1.2436738041568769"/>
    <n v="2.9288007926330453"/>
    <n v="1.2436738041568769"/>
    <x v="1"/>
  </r>
  <r>
    <x v="0"/>
    <x v="2"/>
    <x v="298"/>
    <n v="7460"/>
    <n v="24773"/>
    <n v="617"/>
    <n v="11783"/>
    <n v="2410"/>
    <n v="-0.93611053002382316"/>
    <n v="0.22542670266792086"/>
    <n v="1.7701183311254338"/>
    <n v="-0.50568424484926133"/>
    <n v="1.8669837587207891"/>
    <n v="0.31386393458686762"/>
    <x v="304"/>
    <n v="1.4647767912488205"/>
    <n v="3.7944669704680538"/>
    <n v="1.4647767912488205"/>
    <x v="1"/>
  </r>
  <r>
    <x v="0"/>
    <x v="2"/>
    <x v="299"/>
    <n v="12939"/>
    <n v="8852"/>
    <n v="799"/>
    <n v="3909"/>
    <n v="211"/>
    <n v="-0.92962694753183739"/>
    <n v="0.96780068578601219"/>
    <n v="9.4781363160968204E-2"/>
    <n v="-0.46819459569447197"/>
    <n v="0.21550716982005982"/>
    <n v="-0.46589400672339165"/>
    <x v="305"/>
    <n v="1.2533318723648463"/>
    <n v="2.5742750755648971"/>
    <n v="1.2533318723648463"/>
    <x v="1"/>
  </r>
  <r>
    <x v="0"/>
    <x v="2"/>
    <x v="300"/>
    <n v="12867"/>
    <n v="21570"/>
    <n v="1840"/>
    <n v="7558"/>
    <n v="1543"/>
    <n v="-0.43742815469510549"/>
    <n v="0.95804508681092504"/>
    <n v="1.4330726487945389"/>
    <n v="-0.25376204201240737"/>
    <n v="0.9808409357457345"/>
    <n v="6.4286753253875078E-3"/>
    <x v="306"/>
    <n v="0.68319434107836641"/>
    <n v="3.011228315742049"/>
    <n v="0.68319434107836641"/>
    <x v="1"/>
  </r>
  <r>
    <x v="1"/>
    <x v="2"/>
    <x v="301"/>
    <n v="2374"/>
    <n v="2842"/>
    <n v="1149"/>
    <n v="351"/>
    <n v="925"/>
    <n v="0.42117211701799828"/>
    <n v="-0.46369796937781971"/>
    <n v="-0.53763966425354348"/>
    <n v="-0.39609911655064622"/>
    <n v="-0.5307404429953827"/>
    <n v="-0.21271202850805507"/>
    <x v="307"/>
    <n v="2.4941531137494528"/>
    <n v="0.91398932553214729"/>
    <n v="0.85586505503451316"/>
    <x v="0"/>
  </r>
  <r>
    <x v="1"/>
    <x v="2"/>
    <x v="302"/>
    <n v="1020"/>
    <n v="3007"/>
    <n v="416"/>
    <n v="257"/>
    <n v="656"/>
    <n v="-0.39639182160558517"/>
    <n v="-0.64715742788154218"/>
    <n v="-0.52027702373384388"/>
    <n v="-0.54708764858614412"/>
    <n v="-0.55045580994441357"/>
    <n v="-0.3080985160989872"/>
    <x v="308"/>
    <n v="2.4109908158574651"/>
    <n v="1.6613334963714554"/>
    <n v="0.36833362341731829"/>
    <x v="0"/>
  </r>
  <r>
    <x v="0"/>
    <x v="2"/>
    <x v="303"/>
    <n v="20655"/>
    <n v="13567"/>
    <n v="1465"/>
    <n v="6846"/>
    <n v="806"/>
    <n v="-0.87625599409170973"/>
    <n v="2.0132757092828535"/>
    <n v="0.59093196952692872"/>
    <n v="-0.33100719823793495"/>
    <n v="0.83150751800413936"/>
    <n v="-0.25490902487727785"/>
    <x v="309"/>
    <n v="1.4850308418485778"/>
    <n v="3.4240422743651306"/>
    <n v="1.4850308418485778"/>
    <x v="1"/>
  </r>
  <r>
    <x v="1"/>
    <x v="2"/>
    <x v="304"/>
    <n v="1492"/>
    <n v="2405"/>
    <n v="12569"/>
    <n v="299"/>
    <n v="1117"/>
    <n v="-0.39267562188456889"/>
    <n v="-0.58320405682263743"/>
    <n v="-0.58362435459965689"/>
    <n v="1.9562733743707537"/>
    <n v="-0.54164681620122956"/>
    <n v="-0.1446294797442671"/>
    <x v="310"/>
    <n v="3.323523625654865"/>
    <n v="2.2257223328359537"/>
    <n v="2.2252908998187428"/>
    <x v="0"/>
  </r>
  <r>
    <x v="1"/>
    <x v="2"/>
    <x v="305"/>
    <n v="2335"/>
    <n v="8280"/>
    <n v="3046"/>
    <n v="371"/>
    <n v="117"/>
    <n v="1.3943420354492424"/>
    <n v="-0.46898225215599193"/>
    <n v="3.4590876026009687E-2"/>
    <n v="-5.3416195911106914E-3"/>
    <n v="-0.52654568407005709"/>
    <n v="-0.4992260878889962"/>
    <x v="311"/>
    <n v="2.84674467702752"/>
    <n v="0.8596306913342161"/>
    <n v="0.8596306913342161"/>
    <x v="2"/>
  </r>
  <r>
    <x v="0"/>
    <x v="2"/>
    <x v="306"/>
    <n v="3737"/>
    <n v="19172"/>
    <n v="1274"/>
    <n v="17120"/>
    <n v="142"/>
    <n v="-0.77987200558279801"/>
    <n v="-0.2790190610022113"/>
    <n v="1.1807356065749051"/>
    <n v="-0.37035073114213701"/>
    <n v="2.986355177943953"/>
    <n v="-0.49036117268537793"/>
    <x v="312"/>
    <n v="2.3380232691489793"/>
    <n v="4.2184305283900345"/>
    <n v="2.3380232691489793"/>
    <x v="1"/>
  </r>
  <r>
    <x v="1"/>
    <x v="2"/>
    <x v="307"/>
    <n v="925"/>
    <n v="2405"/>
    <n v="4447"/>
    <n v="183"/>
    <n v="297"/>
    <n v="-0.17523840416553074"/>
    <n v="-0.66002939875144884"/>
    <n v="-0.58362435459965689"/>
    <n v="0.28324628406746033"/>
    <n v="-0.56597641796811859"/>
    <n v="-0.43539869842294493"/>
    <x v="313"/>
    <n v="2.5791916702793491"/>
    <n v="1.3134744310290631"/>
    <n v="0.66617207435416514"/>
    <x v="0"/>
  </r>
  <r>
    <x v="1"/>
    <x v="2"/>
    <x v="308"/>
    <n v="1795"/>
    <n v="7647"/>
    <n v="1483"/>
    <n v="857"/>
    <n v="1233"/>
    <n v="-0.10937469421645482"/>
    <n v="-0.54214924446914559"/>
    <n v="-3.2018526695019575E-2"/>
    <n v="-0.32729943073910966"/>
    <n v="-0.42461304218464246"/>
    <n v="-0.10349627319947852"/>
    <x v="314"/>
    <n v="2.0364490502219099"/>
    <n v="1.2942048329538802"/>
    <n v="0.59863178864658328"/>
    <x v="0"/>
  </r>
  <r>
    <x v="0"/>
    <x v="2"/>
    <x v="309"/>
    <n v="14982"/>
    <n v="11924"/>
    <n v="662"/>
    <n v="3891"/>
    <n v="3508"/>
    <n v="-0.83189880167702601"/>
    <n v="1.2446158067041104"/>
    <n v="0.41804216120046567"/>
    <n v="-0.496414826102198"/>
    <n v="0.2117318867872667"/>
    <n v="0.70321101032978017"/>
    <x v="315"/>
    <n v="1.3049602058600562"/>
    <n v="2.7679929963188092"/>
    <n v="1.3049602058600562"/>
    <x v="1"/>
  </r>
  <r>
    <x v="1"/>
    <x v="2"/>
    <x v="310"/>
    <n v="1375"/>
    <n v="2201"/>
    <n v="2679"/>
    <n v="83"/>
    <n v="1059"/>
    <n v="-0.38532229052170691"/>
    <n v="-0.59905690515715415"/>
    <n v="-0.60509089196946719"/>
    <n v="-8.0938879150493678E-2"/>
    <n v="-0.58695021259474711"/>
    <n v="-0.16519608301666139"/>
    <x v="316"/>
    <n v="2.4540778182111636"/>
    <n v="1.4637757444104469"/>
    <n v="0.3089655314900886"/>
    <x v="0"/>
  </r>
  <r>
    <x v="1"/>
    <x v="2"/>
    <x v="311"/>
    <n v="3088"/>
    <n v="6114"/>
    <n v="978"/>
    <n v="821"/>
    <n v="1637"/>
    <n v="-0.85538202119068207"/>
    <n v="-0.36695494620820529"/>
    <n v="-0.19333324134168287"/>
    <n v="-0.43132290778948679"/>
    <n v="-0.4321636082502287"/>
    <n v="3.976075649099204E-2"/>
    <x v="317"/>
    <n v="2.0000354452200337"/>
    <n v="1.9521671659500721"/>
    <n v="0.64962508822290266"/>
    <x v="0"/>
  </r>
  <r>
    <x v="1"/>
    <x v="2"/>
    <x v="312"/>
    <n v="2713"/>
    <n v="3558"/>
    <n v="2121"/>
    <n v="706"/>
    <n v="51"/>
    <n v="-1.5837156557683123E-2"/>
    <n v="-0.41776535753678429"/>
    <n v="-0.46229632721048347"/>
    <n v="-0.19587967161407874"/>
    <n v="-0.45628347207085151"/>
    <n v="-0.52262946402654831"/>
    <x v="318"/>
    <n v="2.2999053755570995"/>
    <n v="1.2257314487307391"/>
    <n v="0.48174539198252903"/>
    <x v="0"/>
  </r>
  <r>
    <x v="0"/>
    <x v="2"/>
    <x v="313"/>
    <n v="25071"/>
    <n v="17645"/>
    <n v="1128"/>
    <n v="12408"/>
    <n v="1625"/>
    <n v="-0.17721510614479472"/>
    <n v="2.6116191130881998"/>
    <n v="1.0200522606744127"/>
    <n v="-0.40042484529927574"/>
    <n v="1.9980699751372175"/>
    <n v="3.5505597193255294E-2"/>
    <x v="319"/>
    <n v="2.3101218074446921"/>
    <n v="4.252126684973903"/>
    <n v="2.3101218074446921"/>
    <x v="1"/>
  </r>
  <r>
    <x v="1"/>
    <x v="2"/>
    <x v="314"/>
    <n v="3696"/>
    <n v="2280"/>
    <n v="514"/>
    <n v="275"/>
    <n v="834"/>
    <n v="-0.80857371832171099"/>
    <n v="-0.28457433264080256"/>
    <n v="-0.59677787014488382"/>
    <n v="-0.52690091442587295"/>
    <n v="-0.54668052691162039"/>
    <n v="-0.24498031984922541"/>
    <x v="320"/>
    <n v="2.2881144512139269"/>
    <n v="1.9737680366051562"/>
    <n v="0.52320385310160245"/>
    <x v="0"/>
  </r>
  <r>
    <x v="1"/>
    <x v="2"/>
    <x v="315"/>
    <n v="1897"/>
    <n v="5167"/>
    <n v="2714"/>
    <n v="228"/>
    <n v="1113"/>
    <n v="-0.22497222596381256"/>
    <n v="-0.5283288125877722"/>
    <n v="-0.29298427511232222"/>
    <n v="-7.3729331236111112E-2"/>
    <n v="-0.55653821038613582"/>
    <n v="-0.14604786617684601"/>
    <x v="321"/>
    <n v="2.241014864873101"/>
    <n v="1.2759823899856821"/>
    <n v="0.38625032338862325"/>
    <x v="0"/>
  </r>
  <r>
    <x v="1"/>
    <x v="2"/>
    <x v="316"/>
    <n v="713"/>
    <n v="3315"/>
    <n v="3703"/>
    <n v="1470"/>
    <n v="229"/>
    <n v="0.30683967453736949"/>
    <n v="-0.68875421795587222"/>
    <n v="-0.48786676143040469"/>
    <n v="0.12999189411601364"/>
    <n v="-0.29604368112340967"/>
    <n v="-0.45951126777678653"/>
    <x v="322"/>
    <n v="2.4857015376534264"/>
    <n v="0.93812056013505563"/>
    <n v="0.88785999157659423"/>
    <x v="0"/>
  </r>
  <r>
    <x v="1"/>
    <x v="2"/>
    <x v="317"/>
    <n v="944"/>
    <n v="11593"/>
    <n v="915"/>
    <n v="1679"/>
    <n v="573"/>
    <n v="0.10750904694838943"/>
    <n v="-0.65745500457746753"/>
    <n v="0.38321165203670471"/>
    <n v="-0.4443000940353754"/>
    <n v="-0.25220845035375605"/>
    <n v="-0.33753003457499969"/>
    <x v="323"/>
    <n v="1.9403776602353144"/>
    <n v="1.4416532123140431"/>
    <n v="1.0869846238303136"/>
    <x v="0"/>
  </r>
  <r>
    <x v="1"/>
    <x v="2"/>
    <x v="318"/>
    <n v="3587"/>
    <n v="2464"/>
    <n v="2369"/>
    <n v="140"/>
    <n v="1092"/>
    <n v="1.1051110018433365"/>
    <n v="-0.2993432255336429"/>
    <n v="-0.57741589526230974"/>
    <n v="-0.14479487496359647"/>
    <n v="-0.57499514965756893"/>
    <n v="-0.1534943949478853"/>
    <x v="324"/>
    <n v="2.8218293136078487"/>
    <n v="0.52246667303938088"/>
    <n v="0.52246667303938088"/>
    <x v="2"/>
  </r>
  <r>
    <x v="1"/>
    <x v="2"/>
    <x v="319"/>
    <n v="16784"/>
    <n v="13626"/>
    <n v="60869"/>
    <n v="1272"/>
    <n v="5609"/>
    <n v="1.6380298554529062"/>
    <n v="1.4887767699417087"/>
    <n v="0.59714042886427576"/>
    <n v="11.905449496218706"/>
    <n v="-0.3375717944841341"/>
    <n v="1.4482184840418559"/>
    <x v="325"/>
    <n v="12.635967198921323"/>
    <n v="11.941705274494051"/>
    <n v="11.941705274494051"/>
    <x v="2"/>
  </r>
  <r>
    <x v="1"/>
    <x v="2"/>
    <x v="320"/>
    <n v="1610"/>
    <n v="1431"/>
    <n v="3498"/>
    <n v="387"/>
    <n v="834"/>
    <n v="-0.59983398931143439"/>
    <n v="-0.56721571405791127"/>
    <n v="-0.6861165477280653"/>
    <n v="8.7764542046058547E-2"/>
    <n v="-0.52318987692979646"/>
    <n v="-0.24498031984922541"/>
    <x v="326"/>
    <n v="2.4756709965250945"/>
    <n v="1.6550841525506339"/>
    <n v="0.45431912434951638"/>
    <x v="0"/>
  </r>
  <r>
    <x v="1"/>
    <x v="2"/>
    <x v="321"/>
    <n v="899"/>
    <n v="1664"/>
    <n v="414"/>
    <n v="88"/>
    <n v="522"/>
    <n v="-0.90598559185984007"/>
    <n v="-0.66355225393689699"/>
    <n v="-0.66159839475176219"/>
    <n v="-0.54749962275268027"/>
    <n v="-0.58590152286341568"/>
    <n v="-0.3556144615903809"/>
    <x v="327"/>
    <n v="2.5495502723245034"/>
    <n v="2.1282718256819528"/>
    <n v="0.64898921802553067"/>
    <x v="0"/>
  </r>
  <r>
    <x v="1"/>
    <x v="2"/>
    <x v="322"/>
    <n v="2209"/>
    <n v="3389"/>
    <n v="7849"/>
    <n v="210"/>
    <n v="1534"/>
    <n v="0.39001929382479794"/>
    <n v="-0.48605455036239442"/>
    <n v="-0.48007988022763032"/>
    <n v="0.98401434134544652"/>
    <n v="-0.560313493418929"/>
    <n v="3.2373058520849458E-3"/>
    <x v="328"/>
    <n v="2.8086562542391071"/>
    <n v="0.97180804193910897"/>
    <n v="0.97180804193910897"/>
    <x v="2"/>
  </r>
  <r>
    <x v="1"/>
    <x v="2"/>
    <x v="323"/>
    <n v="1486"/>
    <n v="4583"/>
    <n v="5127"/>
    <n v="492"/>
    <n v="739"/>
    <n v="-0.54456540197121339"/>
    <n v="-0.58401702340389472"/>
    <n v="-0.35443749973962252"/>
    <n v="0.42331750068975038"/>
    <n v="-0.50116739257183651"/>
    <n v="-0.2786669976229747"/>
    <x v="329"/>
    <n v="2.3684887416177616"/>
    <n v="1.5823233525670752"/>
    <n v="0.7240656200744372"/>
    <x v="0"/>
  </r>
  <r>
    <x v="1"/>
    <x v="2"/>
    <x v="324"/>
    <n v="1786"/>
    <n v="5109"/>
    <n v="3570"/>
    <n v="182"/>
    <n v="1043"/>
    <n v="-0.17476399569050738"/>
    <n v="-0.54336869434103152"/>
    <n v="-0.29908750632530751"/>
    <n v="0.10259561204135985"/>
    <n v="-0.56618615591438493"/>
    <n v="-0.17086962874697703"/>
    <x v="330"/>
    <n v="2.2962194038749466"/>
    <n v="1.2037002954133282"/>
    <n v="0.51361926143175374"/>
    <x v="0"/>
  </r>
  <r>
    <x v="0"/>
    <x v="2"/>
    <x v="325"/>
    <n v="14881"/>
    <n v="26839"/>
    <n v="1234"/>
    <n v="9606"/>
    <n v="1102"/>
    <n v="-6.1459438239095859E-2"/>
    <n v="1.2309308692529466"/>
    <n v="1.9875196360569449"/>
    <n v="-0.37859021447285995"/>
    <n v="1.4103842496990864"/>
    <n v="-0.14994842886643803"/>
    <x v="331"/>
    <n v="1.4641065504075683"/>
    <n v="3.5774489763921737"/>
    <n v="1.4641065504075683"/>
    <x v="1"/>
  </r>
  <r>
    <x v="1"/>
    <x v="2"/>
    <x v="326"/>
    <n v="3216"/>
    <n v="1447"/>
    <n v="2208"/>
    <n v="178"/>
    <n v="2602"/>
    <n v="0.81603810439577162"/>
    <n v="-0.3496116591413837"/>
    <n v="-0.6844328977382762"/>
    <n v="-0.17795879536975631"/>
    <n v="-0.56702510769945003"/>
    <n v="0.38194648335065562"/>
    <x v="332"/>
    <n v="2.7568644837984482"/>
    <n v="0.65792447208610816"/>
    <n v="0.65792447208610816"/>
    <x v="2"/>
  </r>
  <r>
    <x v="0"/>
    <x v="2"/>
    <x v="327"/>
    <n v="4980"/>
    <n v="67298"/>
    <n v="131"/>
    <n v="38102"/>
    <n v="1215"/>
    <n v="-0.27162239267444255"/>
    <n v="-0.11059948425174815"/>
    <n v="6.2449443196116414"/>
    <n v="-0.60579396731754509"/>
    <n v="7.3870767665031485"/>
    <n v="-0.10987901214608363"/>
    <x v="333"/>
    <n v="8.4547160810697815"/>
    <n v="10.353148620005443"/>
    <n v="8.4547160810697815"/>
    <x v="1"/>
  </r>
  <r>
    <x v="0"/>
    <x v="2"/>
    <x v="328"/>
    <n v="928"/>
    <n v="2743"/>
    <n v="11559"/>
    <n v="332"/>
    <n v="3486"/>
    <n v="0.38132180511603642"/>
    <n v="-0.6596229154608203"/>
    <n v="-0.5480572485653632"/>
    <n v="1.7482264202699995"/>
    <n v="-0.53472546397444221"/>
    <n v="0.69540988495059619"/>
    <x v="334"/>
    <n v="3.3953008544282191"/>
    <n v="1.788178296103949"/>
    <n v="1.788178296103949"/>
    <x v="2"/>
  </r>
  <r>
    <x v="0"/>
    <x v="2"/>
    <x v="329"/>
    <n v="6817"/>
    <n v="10790"/>
    <n v="1365"/>
    <n v="4111"/>
    <n v="2139"/>
    <n v="1.1924812293268046"/>
    <n v="0.13830378404318411"/>
    <n v="0.29871346817416677"/>
    <n v="-0.35160590656474233"/>
    <n v="0.25787423496584944"/>
    <n v="0.21776825377964604"/>
    <x v="335"/>
    <n v="2.022123853936634"/>
    <n v="1.2468336790395311"/>
    <n v="1.2468336790395311"/>
    <x v="2"/>
  </r>
  <r>
    <x v="1"/>
    <x v="2"/>
    <x v="330"/>
    <n v="1511"/>
    <n v="1330"/>
    <n v="650"/>
    <n v="146"/>
    <n v="778"/>
    <n v="0.15574057524243062"/>
    <n v="-0.58062966264865612"/>
    <n v="-0.69674458828860864"/>
    <n v="-0.49888667110141494"/>
    <n v="-0.57373672197997116"/>
    <n v="-0.26483772990533028"/>
    <x v="336"/>
    <n v="2.58454645104531"/>
    <n v="1.2273510219189545"/>
    <n v="0.67521627362312564"/>
    <x v="0"/>
  </r>
  <r>
    <x v="1"/>
    <x v="2"/>
    <x v="331"/>
    <n v="1347"/>
    <n v="2611"/>
    <n v="8170"/>
    <n v="442"/>
    <n v="868"/>
    <n v="-0.20947488244638293"/>
    <n v="-0.60285074920302129"/>
    <n v="-0.56194736098112286"/>
    <n v="1.0501361950744981"/>
    <n v="-0.51165428988515083"/>
    <n v="-0.23292403517230464"/>
    <x v="337"/>
    <n v="2.7751029328928958"/>
    <n v="1.4977691481469273"/>
    <n v="1.3364226830817125"/>
    <x v="0"/>
  </r>
  <r>
    <x v="1"/>
    <x v="2"/>
    <x v="95"/>
    <n v="333"/>
    <n v="7021"/>
    <n v="15601"/>
    <n v="15"/>
    <n v="550"/>
    <n v="-0.94860328653277159"/>
    <n v="-0.74024210143549884"/>
    <n v="-9.789133254551613E-2"/>
    <n v="2.5808262108395525"/>
    <n v="-0.6012123929408546"/>
    <n v="-0.34568575656232847"/>
    <x v="338"/>
    <n v="3.7346917371939945"/>
    <n v="3.0947558733073728"/>
    <n v="2.9363297879936812"/>
    <x v="0"/>
  </r>
  <r>
    <x v="1"/>
    <x v="2"/>
    <x v="332"/>
    <n v="1188"/>
    <n v="5332"/>
    <n v="9584"/>
    <n v="573"/>
    <n v="1942"/>
    <n v="-0.74191932758092949"/>
    <n v="-0.62439436360633882"/>
    <n v="-0.27562163459262268"/>
    <n v="1.3414019308155543"/>
    <n v="-0.48417861892426745"/>
    <n v="0.14791272197513441"/>
    <x v="339"/>
    <n v="2.7811804583017792"/>
    <n v="2.0614076520272118"/>
    <n v="1.7091830180147987"/>
    <x v="0"/>
  </r>
  <r>
    <x v="0"/>
    <x v="0"/>
    <x v="333"/>
    <n v="4025"/>
    <n v="9670"/>
    <n v="388"/>
    <n v="7271"/>
    <n v="1371"/>
    <n v="-0.91871555260630011"/>
    <n v="-0.23999666510186263"/>
    <n v="0.18085796888893335"/>
    <n v="-0.55285528691765018"/>
    <n v="0.92064614516731058"/>
    <n v="-5.4561941275505899E-2"/>
    <x v="340"/>
    <n v="1.1721459933961391"/>
    <n v="2.5166350669483832"/>
    <n v="1.1721459933961391"/>
    <x v="1"/>
  </r>
  <r>
    <x v="0"/>
    <x v="0"/>
    <x v="334"/>
    <n v="5763"/>
    <n v="11238"/>
    <n v="767"/>
    <n v="5162"/>
    <n v="2158"/>
    <n v="-0.76540254709458555"/>
    <n v="-4.507345397675229E-3"/>
    <n v="0.34585566788826017"/>
    <n v="-0.47478618235905029"/>
    <n v="0.47830881649171514"/>
    <n v="0.22450558933439591"/>
    <x v="341"/>
    <n v="0.97956064572957779"/>
    <n v="2.2315274291144189"/>
    <n v="0.97956064572957779"/>
    <x v="1"/>
  </r>
  <r>
    <x v="1"/>
    <x v="0"/>
    <x v="335"/>
    <n v="5758"/>
    <n v="5923"/>
    <n v="349"/>
    <n v="4595"/>
    <n v="1328"/>
    <n v="-0.92867813058179061"/>
    <n v="-5.1848175487229486E-3"/>
    <n v="-0.21343181309478965"/>
    <n v="-0.56088878316510504"/>
    <n v="0.35938740095873145"/>
    <n v="-6.9809595425729246E-2"/>
    <x v="342"/>
    <n v="1.4303235488115311"/>
    <n v="2.2347492576222998"/>
    <n v="1.1496262189797479"/>
    <x v="0"/>
  </r>
  <r>
    <x v="0"/>
    <x v="0"/>
    <x v="336"/>
    <n v="6964"/>
    <n v="26316"/>
    <n v="1456"/>
    <n v="15469"/>
    <n v="37"/>
    <n v="-0.8152945050512086"/>
    <n v="0.15822146528398706"/>
    <n v="1.9324853270157154"/>
    <n v="-0.33286108198734765"/>
    <n v="2.6400778286583164"/>
    <n v="-0.52759381654057447"/>
    <x v="343"/>
    <n v="2.156761531451092"/>
    <n v="4.3340083641917957"/>
    <n v="2.156761531451092"/>
    <x v="1"/>
  </r>
  <r>
    <x v="1"/>
    <x v="0"/>
    <x v="337"/>
    <n v="1172"/>
    <n v="1763"/>
    <n v="2234"/>
    <n v="217"/>
    <n v="379"/>
    <n v="-0.70823632585427121"/>
    <n v="-0.62656227448969148"/>
    <n v="-0.65118081043994247"/>
    <n v="-0.1726031312047864"/>
    <n v="-0.55884532779506491"/>
    <n v="-0.40632177655507717"/>
    <x v="344"/>
    <n v="2.4957676893053642"/>
    <n v="1.8385584558443722"/>
    <n v="0.42075333422291489"/>
    <x v="0"/>
  </r>
  <r>
    <x v="1"/>
    <x v="0"/>
    <x v="338"/>
    <n v="2602"/>
    <n v="8335"/>
    <n v="402"/>
    <n v="3843"/>
    <n v="303"/>
    <n v="-0.85411693192395322"/>
    <n v="-0.43280523929004366"/>
    <n v="4.0378422865909543E-2"/>
    <n v="-0.5499714677518972"/>
    <n v="0.20166446536648502"/>
    <n v="-0.43327111877407659"/>
    <x v="345"/>
    <n v="1.610215499264537"/>
    <n v="2.1813027910258387"/>
    <n v="1.0087058224287662"/>
    <x v="0"/>
  </r>
  <r>
    <x v="0"/>
    <x v="0"/>
    <x v="339"/>
    <n v="6939"/>
    <n v="15541"/>
    <n v="2693"/>
    <n v="6600"/>
    <n v="1115"/>
    <n v="-0.72974284338866335"/>
    <n v="0.15483410452874846"/>
    <n v="0.79865228701715263"/>
    <n v="-7.805505998474066E-2"/>
    <n v="0.77991198322263322"/>
    <n v="-0.14533867296055655"/>
    <x v="346"/>
    <n v="0.59849680594292998"/>
    <n v="2.4624950834179322"/>
    <n v="0.59849680594292998"/>
    <x v="1"/>
  </r>
  <r>
    <x v="0"/>
    <x v="0"/>
    <x v="340"/>
    <n v="7184"/>
    <n v="12311"/>
    <n v="2809"/>
    <n v="4621"/>
    <n v="1022"/>
    <n v="1.2160435169196313"/>
    <n v="0.18803023993008672"/>
    <n v="0.45876544532848829"/>
    <n v="-5.416055832564412E-2"/>
    <n v="0.36484058756165488"/>
    <n v="-0.17831615751801635"/>
    <x v="347"/>
    <n v="1.9765154458270473"/>
    <n v="1.3288463204692222"/>
    <n v="1.3288463204692222"/>
    <x v="2"/>
  </r>
  <r>
    <x v="1"/>
    <x v="0"/>
    <x v="341"/>
    <n v="2380"/>
    <n v="2028"/>
    <n v="1341"/>
    <n v="1184"/>
    <n v="665"/>
    <n v="-0.67779511537360582"/>
    <n v="-0.46288500279656242"/>
    <n v="-0.62329535748406129"/>
    <n v="-0.35654959656317609"/>
    <n v="-0.35602873375556721"/>
    <n v="-0.30490714662568463"/>
    <x v="348"/>
    <n v="2.2578612110417797"/>
    <n v="1.8115012933044945"/>
    <n v="0.31804300939949331"/>
    <x v="0"/>
  </r>
  <r>
    <x v="0"/>
    <x v="0"/>
    <x v="342"/>
    <n v="14641"/>
    <n v="20521"/>
    <n v="2005"/>
    <n v="12218"/>
    <n v="445"/>
    <n v="-0.47593430925116786"/>
    <n v="1.1984122060026561"/>
    <n v="1.3226883463389942"/>
    <n v="-0.21977417327317525"/>
    <n v="1.9582197653466233"/>
    <n v="-0.38291840041752506"/>
    <x v="349"/>
    <n v="1.3416572997384701"/>
    <n v="3.6498311283538687"/>
    <n v="1.3416572997384701"/>
    <x v="1"/>
  </r>
  <r>
    <x v="1"/>
    <x v="0"/>
    <x v="343"/>
    <n v="1099"/>
    <n v="1997"/>
    <n v="1796"/>
    <n v="173"/>
    <n v="995"/>
    <n v="-0.67044178401074384"/>
    <n v="-0.63645336789498819"/>
    <n v="-0.62655742933927761"/>
    <n v="-0.26282547367620263"/>
    <n v="-0.56807379743078146"/>
    <n v="-0.18789026593792404"/>
    <x v="350"/>
    <n v="2.4591036407398388"/>
    <n v="1.7844630835864441"/>
    <n v="0.36840465412511525"/>
    <x v="0"/>
  </r>
  <r>
    <x v="0"/>
    <x v="0"/>
    <x v="344"/>
    <n v="10044"/>
    <n v="22294"/>
    <n v="1741"/>
    <n v="12638"/>
    <n v="3137"/>
    <n v="-0.85316811497390643"/>
    <n v="0.57554431032938247"/>
    <n v="1.5092578108324932"/>
    <n v="-0.27415476325594668"/>
    <n v="2.0463097027784629"/>
    <n v="0.57165566870808571"/>
    <x v="351"/>
    <n v="1.4593238172078871"/>
    <n v="3.7822374281332403"/>
    <n v="1.4593238172078871"/>
    <x v="1"/>
  </r>
  <r>
    <x v="1"/>
    <x v="0"/>
    <x v="345"/>
    <n v="1106"/>
    <n v="1533"/>
    <n v="830"/>
    <n v="90"/>
    <n v="195"/>
    <n v="-0.90076709863458315"/>
    <n v="-0.63550490688352146"/>
    <n v="-0.67538327904316009"/>
    <n v="-0.46180899611316167"/>
    <n v="-0.58548204697088313"/>
    <n v="-0.47156755245370729"/>
    <x v="352"/>
    <n v="2.5562187698312506"/>
    <n v="2.1159471784354285"/>
    <n v="0.63309112109293497"/>
    <x v="0"/>
  </r>
  <r>
    <x v="0"/>
    <x v="0"/>
    <x v="346"/>
    <n v="6264"/>
    <n v="21203"/>
    <n v="228"/>
    <n v="8682"/>
    <n v="1111"/>
    <n v="-0.93958952550732777"/>
    <n v="6.3375364137306295E-2"/>
    <n v="1.3944539271537524"/>
    <n v="-0.58581322024054194"/>
    <n v="1.216586387349039"/>
    <n v="-0.14675705939313546"/>
    <x v="353"/>
    <n v="0.94346118100552545"/>
    <n v="3.2129786270637273"/>
    <n v="0.94346118100552545"/>
    <x v="1"/>
  </r>
  <r>
    <x v="1"/>
    <x v="0"/>
    <x v="347"/>
    <n v="7393"/>
    <n v="2548"/>
    <n v="6386"/>
    <n v="1333"/>
    <n v="2341"/>
    <n v="0.16119627270519923"/>
    <n v="0.21634857584388142"/>
    <n v="-0.56857673281591725"/>
    <n v="0.68265523852425491"/>
    <n v="-0.32477777976189071"/>
    <n v="0.28939676862488134"/>
    <x v="354"/>
    <n v="2.332072579369822"/>
    <n v="1.1084602700457493"/>
    <n v="1.1084602700457493"/>
    <x v="2"/>
  </r>
  <r>
    <x v="1"/>
    <x v="0"/>
    <x v="348"/>
    <n v="727"/>
    <n v="2012"/>
    <n v="245"/>
    <n v="184"/>
    <n v="127"/>
    <n v="-0.93381755572787695"/>
    <n v="-0.68685729593293854"/>
    <n v="-0.62497900747385038"/>
    <n v="-0.58231143982498468"/>
    <n v="-0.56576668002185238"/>
    <n v="-0.49568012180754889"/>
    <x v="355"/>
    <n v="2.5574025536490215"/>
    <n v="2.1940643745024855"/>
    <n v="0.71388045802203692"/>
    <x v="0"/>
  </r>
  <r>
    <x v="1"/>
    <x v="0"/>
    <x v="349"/>
    <n v="134"/>
    <n v="218"/>
    <n v="3157"/>
    <n v="9"/>
    <n v="548"/>
    <n v="0.84489795329302575"/>
    <n v="-0.76720549304719809"/>
    <n v="-0.81375826257894757"/>
    <n v="1.7522946651645471E-2"/>
    <n v="-0.60247082061845225"/>
    <n v="-0.34639494977861796"/>
    <x v="356"/>
    <n v="3.0409631840662574"/>
    <n v="0.81005543873844199"/>
    <n v="0.81005543873844199"/>
    <x v="2"/>
  </r>
  <r>
    <x v="0"/>
    <x v="0"/>
    <x v="350"/>
    <n v="1275"/>
    <n v="22272"/>
    <n v="137"/>
    <n v="6747"/>
    <n v="110"/>
    <n v="-0.94591497184097251"/>
    <n v="-0.61260634817810855"/>
    <n v="1.5069427920965333"/>
    <n v="-0.60455804481793662"/>
    <n v="0.81074346132377706"/>
    <n v="-0.50170826414600933"/>
    <x v="357"/>
    <n v="1.5417389476295571"/>
    <n v="3.1356848093945815"/>
    <n v="1.5417389476295571"/>
    <x v="1"/>
  </r>
  <r>
    <x v="1"/>
    <x v="0"/>
    <x v="351"/>
    <n v="18664"/>
    <n v="1660"/>
    <n v="6114"/>
    <n v="536"/>
    <n v="4100"/>
    <n v="-0.88882781867982874"/>
    <n v="1.7435062987356513"/>
    <n v="-0.66201930724920943"/>
    <n v="0.62662675187533901"/>
    <n v="-0.49193892293611996"/>
    <n v="0.91313220235145975"/>
    <x v="358"/>
    <n v="2.7435203294845145"/>
    <n v="2.9402698038165336"/>
    <n v="2.6918731116569923"/>
    <x v="0"/>
  </r>
  <r>
    <x v="1"/>
    <x v="0"/>
    <x v="352"/>
    <n v="5878"/>
    <n v="2109"/>
    <n v="340"/>
    <n v="232"/>
    <n v="776"/>
    <n v="-0.88590229975051804"/>
    <n v="1.1074514076422326E-2"/>
    <n v="-0.61477187941075429"/>
    <n v="-0.56274266691451769"/>
    <n v="-0.55569925860107072"/>
    <n v="-0.2655469231216197"/>
    <x v="359"/>
    <n v="2.2226181064503816"/>
    <n v="2.0874461869402898"/>
    <n v="0.7430050243022871"/>
    <x v="0"/>
  </r>
  <r>
    <x v="1"/>
    <x v="0"/>
    <x v="353"/>
    <n v="2872"/>
    <n v="2006"/>
    <n v="2601"/>
    <n v="468"/>
    <n v="503"/>
    <n v="0.61243780053158137"/>
    <n v="-0.39622174313346681"/>
    <n v="-0.62561037622002125"/>
    <n v="-9.7005871645403419E-2"/>
    <n v="-0.50620110328222734"/>
    <n v="-0.36235179714513077"/>
    <x v="360"/>
    <n v="2.6119093942863709"/>
    <n v="0.69739949825667891"/>
    <n v="0.69739949825667891"/>
    <x v="2"/>
  </r>
  <r>
    <x v="1"/>
    <x v="0"/>
    <x v="354"/>
    <n v="607"/>
    <n v="864"/>
    <n v="1206"/>
    <n v="159"/>
    <n v="405"/>
    <n v="-0.57453220397685534"/>
    <n v="-0.70311662755808391"/>
    <n v="-0.74578089424121463"/>
    <n v="-0.38435785280436602"/>
    <n v="-0.57101012867850953"/>
    <n v="-0.39710226474331423"/>
    <x v="361"/>
    <n v="2.5873558583937317"/>
    <n v="1.8118536519524102"/>
    <n v="0.44199294077078144"/>
    <x v="0"/>
  </r>
  <r>
    <x v="1"/>
    <x v="0"/>
    <x v="355"/>
    <n v="1601"/>
    <n v="2453"/>
    <n v="560"/>
    <n v="179"/>
    <n v="712"/>
    <n v="-0.78113709484952687"/>
    <n v="-0.5684351639297972"/>
    <n v="-0.57857340463028972"/>
    <n v="-0.51742550859554148"/>
    <n v="-0.56681536975318381"/>
    <n v="-0.28824110604288239"/>
    <x v="362"/>
    <n v="2.4161735043155814"/>
    <n v="1.9686747806126303"/>
    <n v="0.48501813102871566"/>
    <x v="0"/>
  </r>
  <r>
    <x v="1"/>
    <x v="0"/>
    <x v="356"/>
    <n v="997"/>
    <n v="4438"/>
    <n v="191"/>
    <n v="1335"/>
    <n v="314"/>
    <n v="-0.58299248844810525"/>
    <n v="-0.65027379977636168"/>
    <n v="-0.36969557777208578"/>
    <n v="-0.59343474232146065"/>
    <n v="-0.32435830386935816"/>
    <n v="-0.42937055608448454"/>
    <x v="363"/>
    <n v="2.2126703023852494"/>
    <n v="1.8589917513881082"/>
    <n v="0.48804797354049145"/>
    <x v="0"/>
  </r>
  <r>
    <x v="1"/>
    <x v="0"/>
    <x v="357"/>
    <n v="873"/>
    <n v="1524"/>
    <n v="1103"/>
    <n v="514"/>
    <n v="468"/>
    <n v="-0.74207746373927064"/>
    <n v="-0.66707510912234513"/>
    <n v="-0.67633033216241645"/>
    <n v="-0.40557452238097758"/>
    <n v="-0.49655315775397824"/>
    <n v="-0.37476267843019628"/>
    <x v="364"/>
    <n v="2.4870238401661271"/>
    <n v="1.9352971707343805"/>
    <n v="0.46690925527124238"/>
    <x v="0"/>
  </r>
  <r>
    <x v="0"/>
    <x v="0"/>
    <x v="358"/>
    <n v="6128"/>
    <n v="8025"/>
    <n v="1619"/>
    <n v="4515"/>
    <n v="3105"/>
    <n v="-0.57785306330201891"/>
    <n v="4.4948121628808312E-2"/>
    <n v="7.7577043137467133E-3"/>
    <n v="-0.29928518741465165"/>
    <n v="0.34260836525742866"/>
    <n v="0.56030857724745431"/>
    <x v="365"/>
    <n v="1.3122189907891906"/>
    <n v="1.9523770609400624"/>
    <n v="1.3122189907891906"/>
    <x v="1"/>
  </r>
  <r>
    <x v="1"/>
    <x v="0"/>
    <x v="359"/>
    <n v="2217"/>
    <n v="1664"/>
    <n v="1173"/>
    <n v="222"/>
    <n v="447"/>
    <n v="-0.19287058582056546"/>
    <n v="-0.48497059492071809"/>
    <n v="-0.66159839475176219"/>
    <n v="-0.39115542655221247"/>
    <n v="-0.55779663806373347"/>
    <n v="-0.38220920720123558"/>
    <x v="366"/>
    <n v="2.446228133492887"/>
    <n v="1.4363030498687737"/>
    <n v="0.34570792809771245"/>
    <x v="0"/>
  </r>
  <r>
    <x v="1"/>
    <x v="0"/>
    <x v="360"/>
    <n v="894"/>
    <n v="534"/>
    <n v="1457"/>
    <n v="252"/>
    <n v="342"/>
    <n v="-0.67392077949424845"/>
    <n v="-0.66422972608794473"/>
    <n v="-0.78050617528061383"/>
    <n v="-0.33265509490407957"/>
    <n v="-0.551504499675745"/>
    <n v="-0.41944185105643211"/>
    <x v="367"/>
    <n v="2.5846193603442749"/>
    <n v="1.8842082362746777"/>
    <n v="0.47728451296377328"/>
    <x v="0"/>
  </r>
  <r>
    <x v="1"/>
    <x v="0"/>
    <x v="361"/>
    <n v="1196"/>
    <n v="2406"/>
    <n v="2046"/>
    <n v="101"/>
    <n v="558"/>
    <n v="0.81714505750415944"/>
    <n v="-0.62331040816466243"/>
    <n v="-0.58351912647529502"/>
    <n v="-0.21132870285918423"/>
    <n v="-0.58317492956195405"/>
    <n v="-0.34284898369717065"/>
    <x v="368"/>
    <n v="2.8095845513710467"/>
    <n v="0.73997648609490074"/>
    <n v="0.73997648609490074"/>
    <x v="2"/>
  </r>
  <r>
    <x v="1"/>
    <x v="0"/>
    <x v="362"/>
    <n v="337"/>
    <n v="683"/>
    <n v="1089"/>
    <n v="41"/>
    <n v="296"/>
    <n v="-0.45774865104193924"/>
    <n v="-0.73970012371466076"/>
    <n v="-0.76482718475070333"/>
    <n v="-0.40845834154673061"/>
    <n v="-0.59575920633793111"/>
    <n v="-0.43575329503108967"/>
    <x v="369"/>
    <n v="2.640165179977207"/>
    <n v="1.7479500338334775"/>
    <n v="0.47582963704480441"/>
    <x v="0"/>
  </r>
  <r>
    <x v="0"/>
    <x v="0"/>
    <x v="363"/>
    <n v="3944"/>
    <n v="4955"/>
    <n v="1364"/>
    <n v="523"/>
    <n v="2235"/>
    <n v="2.1885018226383406"/>
    <n v="-0.25097171394883566"/>
    <n v="-0.31529263747702713"/>
    <n v="-0.35181189364801041"/>
    <n v="-0.4946655162375817"/>
    <n v="0.25180952816154006"/>
    <x v="370"/>
    <n v="3.4251913586405562"/>
    <n v="1.3779183576118326"/>
    <n v="1.3779183576118326"/>
    <x v="2"/>
  </r>
  <r>
    <x v="1"/>
    <x v="0"/>
    <x v="364"/>
    <n v="1887"/>
    <n v="1939"/>
    <n v="8164"/>
    <n v="716"/>
    <n v="790"/>
    <n v="0.64082324095381216"/>
    <n v="-0.52968375688986757"/>
    <n v="-0.63266066055226289"/>
    <n v="1.0489002725748897"/>
    <n v="-0.45418609260818865"/>
    <n v="-0.26058257060759349"/>
    <x v="371"/>
    <n v="2.9825913510532818"/>
    <n v="0.98384545997525175"/>
    <n v="0.98384545997525175"/>
    <x v="2"/>
  </r>
  <r>
    <x v="1"/>
    <x v="0"/>
    <x v="365"/>
    <n v="3801"/>
    <n v="1641"/>
    <n v="876"/>
    <n v="397"/>
    <n v="4829"/>
    <n v="-0.64174007127183086"/>
    <n v="-0.27034741746880048"/>
    <n v="-0.66401864161208402"/>
    <n v="-0.45233359028283027"/>
    <n v="-0.5210924974671336"/>
    <n v="1.1716331296889673"/>
    <x v="372"/>
    <n v="2.5705990656543456"/>
    <n v="2.1065002546270484"/>
    <n v="1.4920060537478312"/>
    <x v="0"/>
  </r>
  <r>
    <x v="0"/>
    <x v="0"/>
    <x v="366"/>
    <n v="6257"/>
    <n v="7398"/>
    <n v="1504"/>
    <n v="1916"/>
    <n v="3113"/>
    <n v="0.24318987080506926"/>
    <n v="6.2426903125839484E-2"/>
    <n v="-5.822032966111166E-2"/>
    <n v="-0.32297370199048009"/>
    <n v="-0.20250055708864648"/>
    <n v="0.56314535011261224"/>
    <x v="373"/>
    <n v="1.8382541102203165"/>
    <n v="1.182999136244234"/>
    <n v="1.182999136244234"/>
    <x v="2"/>
  </r>
  <r>
    <x v="1"/>
    <x v="0"/>
    <x v="367"/>
    <n v="2256"/>
    <n v="1668"/>
    <n v="1492"/>
    <n v="311"/>
    <n v="686"/>
    <n v="-0.44770700498727822"/>
    <n v="-0.47968631214254587"/>
    <n v="-0.66117748225431494"/>
    <n v="-0.32544554698969697"/>
    <n v="-0.53912996084603415"/>
    <n v="-0.29746061785464534"/>
    <x v="374"/>
    <n v="2.3959902769222809"/>
    <n v="1.6026155582576715"/>
    <n v="0.20210698031261609"/>
    <x v="0"/>
  </r>
  <r>
    <x v="1"/>
    <x v="0"/>
    <x v="368"/>
    <n v="1450"/>
    <n v="1162"/>
    <n v="597"/>
    <n v="476"/>
    <n v="70"/>
    <n v="-0.48700384033504618"/>
    <n v="-0.58889482289143835"/>
    <n v="-0.71442291318139362"/>
    <n v="-0.50980398651462278"/>
    <n v="-0.50452319971209714"/>
    <n v="-0.51589212847179844"/>
    <x v="375"/>
    <n v="2.4992597174349385"/>
    <n v="1.7885628988435427"/>
    <n v="0.44308935713611586"/>
    <x v="0"/>
  </r>
  <r>
    <x v="0"/>
    <x v="0"/>
    <x v="369"/>
    <n v="8630"/>
    <n v="13586"/>
    <n v="5641"/>
    <n v="4666"/>
    <n v="1426"/>
    <n v="-0.70088299449140923"/>
    <n v="0.38395518601308731"/>
    <n v="0.5929313038898032"/>
    <n v="0.5291948614895402"/>
    <n v="0.37427879514363771"/>
    <n v="-3.5059127827545798E-2"/>
    <x v="376"/>
    <n v="1.1061979750900701"/>
    <n v="2.2191560337506537"/>
    <n v="1.1061979750900701"/>
    <x v="1"/>
  </r>
  <r>
    <x v="1"/>
    <x v="0"/>
    <x v="370"/>
    <n v="3154"/>
    <n v="2648"/>
    <n v="1034"/>
    <n v="96"/>
    <n v="1242"/>
    <n v="2.1184475044932247"/>
    <n v="-0.35801231381437543"/>
    <n v="-0.55805392037973567"/>
    <n v="-0.41978763112647466"/>
    <n v="-0.58422361929328548"/>
    <n v="-0.10030490372617595"/>
    <x v="377"/>
    <n v="3.5192521309118607"/>
    <n v="1.3592285122622383"/>
    <n v="1.3592285122622383"/>
    <x v="2"/>
  </r>
  <r>
    <x v="1"/>
    <x v="0"/>
    <x v="371"/>
    <n v="3294"/>
    <n v="1902"/>
    <n v="282"/>
    <n v="68"/>
    <n v="1114"/>
    <n v="-0.69384593544522943"/>
    <n v="-0.33904309358503926"/>
    <n v="-0.63655410115365008"/>
    <n v="-0.57468991774406597"/>
    <n v="-0.59009628178874141"/>
    <n v="-0.14569326956870127"/>
    <x v="378"/>
    <n v="2.3495873209498166"/>
    <n v="1.887211900621419"/>
    <n v="0.4939031699741061"/>
    <x v="0"/>
  </r>
  <r>
    <x v="0"/>
    <x v="0"/>
    <x v="372"/>
    <n v="5164"/>
    <n v="10391"/>
    <n v="130"/>
    <n v="813"/>
    <n v="179"/>
    <n v="-0.62877290628785909"/>
    <n v="-8.5668509093192055E-2"/>
    <n v="0.25672744655380236"/>
    <n v="-0.60599995440081311"/>
    <n v="-0.43384151182035902"/>
    <n v="-0.47724109818402299"/>
    <x v="379"/>
    <n v="1.7220516972973219"/>
    <n v="1.9957071277161169"/>
    <n v="0.96117272529565811"/>
    <x v="0"/>
  </r>
  <r>
    <x v="1"/>
    <x v="0"/>
    <x v="373"/>
    <n v="944"/>
    <n v="2146"/>
    <n v="3881"/>
    <n v="600"/>
    <n v="270"/>
    <n v="1.2853862223522119"/>
    <n v="-0.65745500457746753"/>
    <n v="-0.6108784388093671"/>
    <n v="0.16665759493773072"/>
    <n v="-0.47851569437507774"/>
    <n v="-0.44497280684285262"/>
    <x v="380"/>
    <n v="3.0969324827188549"/>
    <n v="0.72767262723089732"/>
    <n v="0.72767262723089732"/>
    <x v="2"/>
  </r>
  <r>
    <x v="1"/>
    <x v="0"/>
    <x v="374"/>
    <n v="4591"/>
    <n v="1617"/>
    <n v="9927"/>
    <n v="246"/>
    <n v="532"/>
    <n v="0.45619927609055611"/>
    <n v="-0.16330681760326074"/>
    <n v="-0.6665441165967676"/>
    <n v="1.4120555003765034"/>
    <n v="-0.55276292735334265"/>
    <n v="-0.3520684955089336"/>
    <x v="381"/>
    <n v="3.0614516786198158"/>
    <n v="1.3818585883777883"/>
    <n v="1.3818585883777883"/>
    <x v="2"/>
  </r>
  <r>
    <x v="1"/>
    <x v="0"/>
    <x v="375"/>
    <n v="7435"/>
    <n v="8469"/>
    <n v="2540"/>
    <n v="1711"/>
    <n v="2893"/>
    <n v="1.7753711089721678"/>
    <n v="0.22203934191268226"/>
    <n v="5.4478991530392831E-2"/>
    <n v="-0.10957108372475591"/>
    <n v="-0.24549683607323494"/>
    <n v="0.48513409632077181"/>
    <x v="382"/>
    <n v="2.8107968139451649"/>
    <n v="1.2111422263047351"/>
    <n v="1.2111422263047351"/>
    <x v="2"/>
  </r>
  <r>
    <x v="1"/>
    <x v="0"/>
    <x v="376"/>
    <n v="1364"/>
    <n v="3450"/>
    <n v="4006"/>
    <n v="397"/>
    <n v="361"/>
    <n v="-0.80485751860069465"/>
    <n v="-0.60054734388945907"/>
    <n v="-0.4736609646415596"/>
    <n v="0.1924059803462399"/>
    <n v="-0.5210924974671336"/>
    <n v="-0.4127045155016823"/>
    <x v="383"/>
    <n v="2.4202465715693711"/>
    <n v="1.8591553470893103"/>
    <n v="0.63555988679747633"/>
    <x v="0"/>
  </r>
  <r>
    <x v="1"/>
    <x v="0"/>
    <x v="377"/>
    <n v="21858"/>
    <n v="15400"/>
    <n v="3635"/>
    <n v="282"/>
    <n v="5120"/>
    <n v="-0.10415620099119791"/>
    <n v="2.1762755088249346"/>
    <n v="0.78381512148213661"/>
    <n v="0.11598477245378463"/>
    <n v="-0.54521236128775641"/>
    <n v="1.2748207426590834"/>
    <x v="384"/>
    <n v="2.581005678763332"/>
    <n v="3.1928079796108237"/>
    <n v="2.581005678763332"/>
    <x v="1"/>
  </r>
  <r>
    <x v="1"/>
    <x v="0"/>
    <x v="378"/>
    <n v="922"/>
    <n v="1614"/>
    <n v="2583"/>
    <n v="192"/>
    <n v="1068"/>
    <n v="-2.8883389620825414E-2"/>
    <n v="-0.66043588204207748"/>
    <n v="-0.66685980096985298"/>
    <n v="-0.10071363914422875"/>
    <n v="-0.56408877645172206"/>
    <n v="-0.16200471354335882"/>
    <x v="385"/>
    <n v="2.5553161571476881"/>
    <n v="1.1760558519810718"/>
    <n v="0.52029467636714666"/>
    <x v="0"/>
  </r>
  <r>
    <x v="1"/>
    <x v="0"/>
    <x v="379"/>
    <n v="3620"/>
    <n v="2857"/>
    <n v="1945"/>
    <n v="353"/>
    <n v="967"/>
    <n v="-0.85348438729058873"/>
    <n v="-0.29487190933672791"/>
    <n v="-0.53606124238811625"/>
    <n v="-0.23213339826925966"/>
    <n v="-0.53032096710285015"/>
    <n v="-0.19781897096597645"/>
    <x v="386"/>
    <n v="2.2411761166936817"/>
    <n v="1.9071748611373152"/>
    <n v="0.47939321772581101"/>
    <x v="0"/>
  </r>
  <r>
    <x v="1"/>
    <x v="0"/>
    <x v="380"/>
    <n v="1916"/>
    <n v="1573"/>
    <n v="1960"/>
    <n v="231"/>
    <n v="961"/>
    <n v="0.70510558931947687"/>
    <n v="-0.52575441841379078"/>
    <n v="-0.67117415406868741"/>
    <n v="-0.22904359202023858"/>
    <n v="-0.55590899654733694"/>
    <n v="-0.19994655061484481"/>
    <x v="387"/>
    <n v="2.7330083293101985"/>
    <n v="0.71088273744398367"/>
    <n v="0.71088273744398367"/>
    <x v="2"/>
  </r>
  <r>
    <x v="1"/>
    <x v="0"/>
    <x v="381"/>
    <n v="848"/>
    <n v="1172"/>
    <n v="1677"/>
    <n v="200"/>
    <n v="406"/>
    <n v="-0.17515933608636017"/>
    <n v="-0.67046246987758373"/>
    <n v="-0.7133706319377755"/>
    <n v="-0.28733793658510337"/>
    <n v="-0.56241087288159175"/>
    <n v="-0.39674766813516948"/>
    <x v="388"/>
    <n v="2.5744988641433868"/>
    <n v="1.4310449330321524"/>
    <n v="0.42571158159832351"/>
    <x v="0"/>
  </r>
  <r>
    <x v="1"/>
    <x v="0"/>
    <x v="382"/>
    <n v="1530"/>
    <n v="1422"/>
    <n v="3019"/>
    <n v="227"/>
    <n v="684"/>
    <n v="-0.20678656775458393"/>
    <n v="-0.57805526847467481"/>
    <n v="-0.68706360084732154"/>
    <n v="-1.0903270839348677E-2"/>
    <n v="-0.55674794833240204"/>
    <n v="-0.29816981107093476"/>
    <x v="389"/>
    <n v="2.5148959097556003"/>
    <n v="1.3227733854102441"/>
    <n v="0.40986465955466234"/>
    <x v="0"/>
  </r>
  <r>
    <x v="1"/>
    <x v="0"/>
    <x v="383"/>
    <n v="1181"/>
    <n v="1328"/>
    <n v="5502"/>
    <n v="311"/>
    <n v="1000"/>
    <n v="-0.68380428939056837"/>
    <n v="-0.62534282461780566"/>
    <n v="-0.69695504453733226"/>
    <n v="0.5005626569152779"/>
    <n v="-0.53912996084603415"/>
    <n v="-0.18611728289720039"/>
    <x v="390"/>
    <n v="2.622206860370631"/>
    <n v="1.7506204406364834"/>
    <n v="0.85439908360454964"/>
    <x v="0"/>
  </r>
  <r>
    <x v="1"/>
    <x v="0"/>
    <x v="384"/>
    <n v="2761"/>
    <n v="2313"/>
    <n v="907"/>
    <n v="95"/>
    <n v="1827"/>
    <n v="-0.7395472852058127"/>
    <n v="-0.41126162488672618"/>
    <n v="-0.59330534204094387"/>
    <n v="-0.44594799070152003"/>
    <n v="-0.5844333572395517"/>
    <n v="0.10713411203849058"/>
    <x v="391"/>
    <n v="2.3429117746035732"/>
    <n v="1.8642901732819019"/>
    <n v="0.55690610565228438"/>
    <x v="0"/>
  </r>
  <r>
    <x v="1"/>
    <x v="0"/>
    <x v="385"/>
    <n v="4180"/>
    <n v="3600"/>
    <n v="659"/>
    <n v="122"/>
    <n v="654"/>
    <n v="-0.90788322575993352"/>
    <n v="-0.21899502841938331"/>
    <n v="-0.45787674598728723"/>
    <n v="-0.49703278735200224"/>
    <n v="-0.57877043269036199"/>
    <n v="-0.30880770931527668"/>
    <x v="392"/>
    <n v="2.2166868127568895"/>
    <n v="2.0558379612072355"/>
    <n v="0.61242774533927236"/>
    <x v="0"/>
  </r>
  <r>
    <x v="1"/>
    <x v="0"/>
    <x v="386"/>
    <n v="6730"/>
    <n v="3842"/>
    <n v="8620"/>
    <n v="385"/>
    <n v="819"/>
    <n v="0.91969635618837486"/>
    <n v="0.12651576861495378"/>
    <n v="-0.43241153989172787"/>
    <n v="1.1428303825451314"/>
    <n v="-0.52360935282232901"/>
    <n v="-0.25029926897139637"/>
    <x v="393"/>
    <n v="2.9107398289516571"/>
    <n v="1.0492770157925915"/>
    <n v="1.0492770157925915"/>
    <x v="2"/>
  </r>
  <r>
    <x v="1"/>
    <x v="0"/>
    <x v="387"/>
    <n v="865"/>
    <n v="3204"/>
    <n v="1398"/>
    <n v="149"/>
    <n v="452"/>
    <n v="2.9785125123729609E-2"/>
    <n v="-0.66815906456402152"/>
    <n v="-0.4995470832345662"/>
    <n v="-0.34480833281689588"/>
    <n v="-0.57310750814117228"/>
    <n v="-0.38043622416051193"/>
    <x v="394"/>
    <n v="2.4908529624855507"/>
    <n v="1.2537286098934188"/>
    <n v="0.5320441920966309"/>
    <x v="0"/>
  </r>
  <r>
    <x v="1"/>
    <x v="0"/>
    <x v="388"/>
    <n v="1316"/>
    <n v="1263"/>
    <n v="2921"/>
    <n v="841"/>
    <n v="290"/>
    <n v="-0.18962879457457255"/>
    <n v="-0.60705107653951718"/>
    <n v="-0.70379487262085028"/>
    <n v="-3.1090004999619884E-2"/>
    <n v="-0.42796884932490303"/>
    <n v="-0.43788087467995807"/>
    <x v="395"/>
    <n v="2.4865276232349443"/>
    <n v="1.3591509168396816"/>
    <n v="0.44232134442742893"/>
    <x v="0"/>
  </r>
  <r>
    <x v="0"/>
    <x v="0"/>
    <x v="389"/>
    <n v="11991"/>
    <n v="9345"/>
    <n v="2644"/>
    <n v="3378"/>
    <n v="2213"/>
    <n v="-0.59184811331520781"/>
    <n v="0.8393519659473645"/>
    <n v="0.14665882847134329"/>
    <n v="-8.8148427064876259E-2"/>
    <n v="0.10413632035266242"/>
    <n v="0.244008402782356"/>
    <x v="396"/>
    <n v="1.1688723697898256"/>
    <n v="2.1094699553707552"/>
    <n v="1.1688723697898256"/>
    <x v="1"/>
  </r>
  <r>
    <x v="1"/>
    <x v="0"/>
    <x v="390"/>
    <n v="1666"/>
    <n v="1428"/>
    <n v="6838"/>
    <n v="64"/>
    <n v="743"/>
    <n v="-3.6790197537881347E-2"/>
    <n v="-0.55962802596617678"/>
    <n v="-0.68643223210115067"/>
    <n v="0.77576140016142425"/>
    <n v="-0.59093523357380662"/>
    <n v="-0.27724861119039579"/>
    <x v="397"/>
    <n v="2.7707242198458335"/>
    <n v="1.2588409436166104"/>
    <n v="1.1310319070764936"/>
    <x v="0"/>
  </r>
  <r>
    <x v="1"/>
    <x v="0"/>
    <x v="391"/>
    <n v="1032"/>
    <n v="582"/>
    <n v="5390"/>
    <n v="74"/>
    <n v="247"/>
    <n v="-4.4143528900743363E-2"/>
    <n v="-0.64553149471902771"/>
    <n v="-0.77545522531124667"/>
    <n v="0.4774921035892537"/>
    <n v="-0.58883785411114375"/>
    <n v="-0.4531285288301814"/>
    <x v="398"/>
    <n v="2.7740423044566751"/>
    <n v="1.2763889974460811"/>
    <n v="0.91963013729704157"/>
    <x v="0"/>
  </r>
  <r>
    <x v="1"/>
    <x v="0"/>
    <x v="392"/>
    <n v="577"/>
    <n v="935"/>
    <n v="1601"/>
    <n v="469"/>
    <n v="375"/>
    <n v="-0.18883811378286694"/>
    <n v="-0.70718146046437014"/>
    <n v="-0.73830969741152574"/>
    <n v="-0.30299295491347694"/>
    <n v="-0.50599136533596112"/>
    <n v="-0.40774016298765609"/>
    <x v="399"/>
    <n v="2.5760845982824825"/>
    <n v="1.4628765155670447"/>
    <n v="0.44396105649491896"/>
    <x v="0"/>
  </r>
  <r>
    <x v="1"/>
    <x v="0"/>
    <x v="393"/>
    <n v="906"/>
    <n v="1238"/>
    <n v="3576"/>
    <n v="153"/>
    <n v="1014"/>
    <n v="-0.59730381077797645"/>
    <n v="-0.66260379292543026"/>
    <n v="-0.70642557572989562"/>
    <n v="0.10383153454096829"/>
    <n v="-0.57226855635610718"/>
    <n v="-0.18115293038317418"/>
    <x v="400"/>
    <n v="2.5610555489092097"/>
    <n v="1.6664060409651196"/>
    <n v="0.52262305298579947"/>
    <x v="0"/>
  </r>
  <r>
    <x v="1"/>
    <x v="0"/>
    <x v="394"/>
    <n v="2801"/>
    <n v="2128"/>
    <n v="13223"/>
    <n v="92"/>
    <n v="1902"/>
    <n v="1.1992020160563022"/>
    <n v="-0.40584184767834441"/>
    <n v="-0.61277254504787981"/>
    <n v="2.0909889268280737"/>
    <n v="-0.58506257107835058"/>
    <n v="0.13372885764934525"/>
    <x v="401"/>
    <n v="3.8161612807081524"/>
    <n v="1.8891858907007668"/>
    <n v="1.8891858907007668"/>
    <x v="2"/>
  </r>
  <r>
    <x v="1"/>
    <x v="0"/>
    <x v="395"/>
    <n v="4753"/>
    <n v="5091"/>
    <n v="220"/>
    <n v="10"/>
    <n v="340"/>
    <n v="1.149547262337191"/>
    <n v="-0.14135671990931462"/>
    <n v="-0.30098161256382022"/>
    <n v="-0.58746111690668656"/>
    <n v="-0.60226108267218592"/>
    <n v="-0.4201510442727216"/>
    <x v="402"/>
    <n v="2.7137353778152935"/>
    <n v="1.0008178793520988"/>
    <n v="1.0008178793520988"/>
    <x v="2"/>
  </r>
  <r>
    <x v="1"/>
    <x v="0"/>
    <x v="396"/>
    <n v="11006"/>
    <n v="4604"/>
    <n v="127"/>
    <n v="632"/>
    <n v="288"/>
    <n v="1.0757767444710591"/>
    <n v="0.70588995219096373"/>
    <n v="-0.35222770912802442"/>
    <n v="-0.6066179156506174"/>
    <n v="-0.4718040800945566"/>
    <n v="-0.43859006789624749"/>
    <x v="403"/>
    <n v="2.5150002191025354"/>
    <n v="1.4137575723719762"/>
    <n v="1.4137575723719762"/>
    <x v="2"/>
  </r>
  <r>
    <x v="1"/>
    <x v="0"/>
    <x v="397"/>
    <n v="4613"/>
    <n v="3444"/>
    <n v="4324"/>
    <n v="914"/>
    <n v="715"/>
    <n v="0.48015690407923556"/>
    <n v="-0.16032594013865079"/>
    <n v="-0.47429233338773047"/>
    <n v="0.25790987282548733"/>
    <n v="-0.41265797924746422"/>
    <n v="-0.28717731621844816"/>
    <x v="404"/>
    <n v="2.3844729208905222"/>
    <n v="0.61726142225531722"/>
    <n v="0.61726142225531722"/>
    <x v="2"/>
  </r>
  <r>
    <x v="1"/>
    <x v="0"/>
    <x v="398"/>
    <n v="1046"/>
    <n v="1167"/>
    <n v="2069"/>
    <n v="593"/>
    <n v="378"/>
    <n v="-0.40453583376015279"/>
    <n v="-0.64363457269609403"/>
    <n v="-0.7138967725595845"/>
    <n v="-0.20659099994401856"/>
    <n v="-0.47998385999894172"/>
    <n v="-0.40667637316322192"/>
    <x v="405"/>
    <n v="2.495641911538141"/>
    <n v="1.5877647438379081"/>
    <n v="0.32238497635843799"/>
    <x v="0"/>
  </r>
  <r>
    <x v="1"/>
    <x v="0"/>
    <x v="399"/>
    <n v="5010"/>
    <n v="5026"/>
    <n v="9806"/>
    <n v="1092"/>
    <n v="960"/>
    <n v="1.0330799817189571"/>
    <n v="-0.10653465134546182"/>
    <n v="-0.30782144064733824"/>
    <n v="1.3871310633010665"/>
    <n v="-0.37532462481206547"/>
    <n v="-0.20030114722298956"/>
    <x v="406"/>
    <n v="3.0262550741641334"/>
    <n v="1.1921419643721687"/>
    <n v="1.1921419643721687"/>
    <x v="2"/>
  </r>
  <r>
    <x v="0"/>
    <x v="0"/>
    <x v="400"/>
    <n v="12844"/>
    <n v="18683"/>
    <n v="2854"/>
    <n v="7883"/>
    <n v="553"/>
    <n v="-0.36674129191662547"/>
    <n v="0.95492871491610554"/>
    <n v="1.1292790537619772"/>
    <n v="-4.4891139578580812E-2"/>
    <n v="1.0490057682822771"/>
    <n v="-0.3446219667378943"/>
    <x v="407"/>
    <n v="0.66711388378498016"/>
    <n v="2.836636943870734"/>
    <n v="0.66711388378498016"/>
    <x v="1"/>
  </r>
  <r>
    <x v="0"/>
    <x v="0"/>
    <x v="401"/>
    <n v="3880"/>
    <n v="6407"/>
    <n v="1646"/>
    <n v="2730"/>
    <n v="344"/>
    <n v="-0.29597536105897482"/>
    <n v="-0.25964335748224648"/>
    <n v="-0.16250140090367091"/>
    <n v="-0.29372353616641367"/>
    <n v="-3.1773868827890364E-2"/>
    <n v="-0.41873265784014269"/>
    <x v="408"/>
    <n v="1.7194101274532023"/>
    <n v="1.51760274726834"/>
    <n v="0.60130810803519119"/>
    <x v="0"/>
  </r>
  <r>
    <x v="1"/>
    <x v="0"/>
    <x v="402"/>
    <n v="3634"/>
    <n v="6100"/>
    <n v="2349"/>
    <n v="2123"/>
    <n v="5137"/>
    <n v="-0.26031565735305257"/>
    <n v="-0.29297498731379429"/>
    <n v="-0.19480643508274828"/>
    <n v="-0.14891461662895794"/>
    <n v="-0.15908480221152546"/>
    <n v="1.2808488849975439"/>
    <x v="409"/>
    <n v="2.2148555924778837"/>
    <n v="1.8143475521562176"/>
    <n v="1.6241514949130254"/>
    <x v="0"/>
  </r>
  <r>
    <x v="1"/>
    <x v="0"/>
    <x v="403"/>
    <n v="2096"/>
    <n v="4563"/>
    <n v="1389"/>
    <n v="1860"/>
    <n v="1892"/>
    <n v="-0.4243819216319632"/>
    <n v="-0.50136542097607295"/>
    <n v="-0.35654206222685886"/>
    <n v="-0.34666221656630858"/>
    <n v="-0.21424588207955844"/>
    <n v="0.13018289156789797"/>
    <x v="410"/>
    <n v="2.0135494559837275"/>
    <n v="1.5412641924642472"/>
    <n v="0.49350701597714314"/>
    <x v="0"/>
  </r>
  <r>
    <x v="1"/>
    <x v="0"/>
    <x v="404"/>
    <n v="3289"/>
    <n v="3281"/>
    <n v="1535"/>
    <n v="235"/>
    <n v="4365"/>
    <n v="-0.78074175445367411"/>
    <n v="-0.339720565736087"/>
    <n v="-0.49144451765870639"/>
    <n v="-0.31658810240916985"/>
    <n v="-0.55507004476227184"/>
    <n v="1.0071003035098129"/>
    <x v="411"/>
    <n v="2.4511161770574548"/>
    <n v="2.0796629813892586"/>
    <n v="1.3371521797167063"/>
    <x v="0"/>
  </r>
  <r>
    <x v="1"/>
    <x v="0"/>
    <x v="405"/>
    <n v="3605"/>
    <n v="12400"/>
    <n v="98"/>
    <n v="2970"/>
    <n v="62"/>
    <n v="-0.94117088709073904"/>
    <n v="-0.29690432578987108"/>
    <n v="0.46813074839668989"/>
    <n v="-0.61259154106539149"/>
    <n v="1.8563238276018076E-2"/>
    <n v="-0.51872890133695626"/>
    <x v="412"/>
    <n v="1.5044980681305666"/>
    <n v="2.3655022000451198"/>
    <n v="1.2836233905528009"/>
    <x v="0"/>
  </r>
  <r>
    <x v="1"/>
    <x v="0"/>
    <x v="406"/>
    <n v="4859"/>
    <n v="6633"/>
    <n v="17866"/>
    <n v="912"/>
    <n v="2435"/>
    <n v="-0.55484425226338607"/>
    <n v="-0.12699431030710295"/>
    <n v="-0.13871984479790059"/>
    <n v="3.0473869544417393"/>
    <n v="-0.41307745513999677"/>
    <n v="0.32272884979048588"/>
    <x v="413"/>
    <n v="3.8746008302319503"/>
    <n v="3.2162900572989437"/>
    <n v="3.2162900572989437"/>
    <x v="2"/>
  </r>
  <r>
    <x v="1"/>
    <x v="0"/>
    <x v="407"/>
    <n v="1990"/>
    <n v="3417"/>
    <n v="5679"/>
    <n v="1135"/>
    <n v="290"/>
    <n v="-0.47688312620121459"/>
    <n v="-0.51572783057828453"/>
    <n v="-0.47713349274549949"/>
    <n v="0.53702237065372693"/>
    <n v="-0.36630589312261519"/>
    <n v="-0.43788087467995807"/>
    <x v="414"/>
    <n v="2.3892232906449746"/>
    <n v="1.569567772311786"/>
    <n v="0.82171571999592052"/>
    <x v="0"/>
  </r>
  <r>
    <x v="0"/>
    <x v="0"/>
    <x v="408"/>
    <n v="6046"/>
    <n v="8552"/>
    <n v="1691"/>
    <n v="3540"/>
    <n v="1874"/>
    <n v="-0.32878861391475694"/>
    <n v="3.3837578351625708E-2"/>
    <n v="6.3212925852423524E-2"/>
    <n v="-0.28445411741935034"/>
    <n v="0.13811386764780062"/>
    <n v="0.12380015262129283"/>
    <x v="415"/>
    <n v="1.2889864692536144"/>
    <n v="1.6099464200451383"/>
    <n v="1.028617192746238"/>
    <x v="0"/>
  </r>
  <r>
    <x v="0"/>
    <x v="0"/>
    <x v="409"/>
    <n v="10940"/>
    <n v="10908"/>
    <n v="848"/>
    <n v="6728"/>
    <n v="993"/>
    <n v="-0.60181069129069831"/>
    <n v="0.69694731979713387"/>
    <n v="0.31113038684886102"/>
    <n v="-0.45810122861433633"/>
    <n v="0.80675844034471766"/>
    <n v="-0.1885994591542135"/>
    <x v="416"/>
    <n v="0.61047430003586745"/>
    <n v="2.4522074139836998"/>
    <n v="0.61047430003586745"/>
    <x v="1"/>
  </r>
  <r>
    <x v="1"/>
    <x v="0"/>
    <x v="410"/>
    <n v="5499"/>
    <n v="11055"/>
    <n v="364"/>
    <n v="3485"/>
    <n v="1063"/>
    <n v="-0.54836066977140019"/>
    <n v="-4.0277874972994836E-2"/>
    <n v="0.32659892113004796"/>
    <n v="-0.55779897691608393"/>
    <n v="0.12657828060315493"/>
    <n v="-0.16377769658408245"/>
    <x v="417"/>
    <n v="1.1856456271020552"/>
    <n v="1.9618847810977196"/>
    <n v="1.1415556424089943"/>
    <x v="0"/>
  </r>
  <r>
    <x v="0"/>
    <x v="0"/>
    <x v="411"/>
    <n v="8494"/>
    <n v="18622"/>
    <n v="133"/>
    <n v="6740"/>
    <n v="776"/>
    <n v="-0.89665555851771406"/>
    <n v="0.36552794350458934"/>
    <n v="1.1228601381759065"/>
    <n v="-0.60538199315100893"/>
    <n v="0.80927529569991308"/>
    <n v="-0.2655469231216197"/>
    <x v="418"/>
    <n v="0.6172018500142209"/>
    <n v="2.9171006402762738"/>
    <n v="0.6172018500142209"/>
    <x v="1"/>
  </r>
  <r>
    <x v="1"/>
    <x v="0"/>
    <x v="412"/>
    <n v="3783"/>
    <n v="2223"/>
    <n v="633"/>
    <n v="1580"/>
    <n v="1521"/>
    <n v="-0.248218241239957"/>
    <n v="-0.27278631721257224"/>
    <n v="-0.60277587323350734"/>
    <n v="-0.5023884515169722"/>
    <n v="-0.27297250703411829"/>
    <n v="-1.3724500537965324E-3"/>
    <x v="419"/>
    <n v="2.1155045513346757"/>
    <n v="1.4544231541226247"/>
    <n v="0.47923356600474615"/>
    <x v="0"/>
  </r>
  <r>
    <x v="1"/>
    <x v="0"/>
    <x v="413"/>
    <n v="5266"/>
    <n v="13227"/>
    <n v="25"/>
    <n v="6818"/>
    <n v="1393"/>
    <n v="-0.59651312998627082"/>
    <n v="-7.1848077211818573E-2"/>
    <n v="0.55515440724391141"/>
    <n v="-0.62762859814396088"/>
    <n v="0.82563485550868332"/>
    <n v="-4.6760815896321854E-2"/>
    <x v="420"/>
    <n v="0.80801740982081283"/>
    <n v="2.3876753230772079"/>
    <n v="0.80801740982081283"/>
    <x v="1"/>
  </r>
  <r>
    <x v="0"/>
    <x v="0"/>
    <x v="414"/>
    <n v="4847"/>
    <n v="9053"/>
    <n v="1031"/>
    <n v="3415"/>
    <n v="1784"/>
    <n v="0.40029814411697062"/>
    <n v="-0.12862024346961748"/>
    <n v="0.11593221615769313"/>
    <n v="-0.42040559237627889"/>
    <n v="0.11189662436451496"/>
    <n v="9.1886457888267214E-2"/>
    <x v="421"/>
    <n v="1.6398563793670364"/>
    <n v="1.1515898223434531"/>
    <n v="1.1515898223434531"/>
    <x v="2"/>
  </r>
  <r>
    <x v="1"/>
    <x v="0"/>
    <x v="415"/>
    <n v="1377"/>
    <n v="4172"/>
    <n v="830"/>
    <n v="948"/>
    <n v="1218"/>
    <n v="1.1385567993324832"/>
    <n v="-0.59878591629673505"/>
    <n v="-0.39768625885232872"/>
    <n v="-0.46180899611316167"/>
    <n v="-0.40552688907441048"/>
    <n v="-0.10881522232164945"/>
    <x v="422"/>
    <n v="2.7757026778421827"/>
    <n v="0.79721753963088804"/>
    <n v="0.79721753963088804"/>
    <x v="2"/>
  </r>
  <r>
    <x v="0"/>
    <x v="0"/>
    <x v="416"/>
    <n v="3686"/>
    <n v="4657"/>
    <n v="1059"/>
    <n v="1803"/>
    <n v="668"/>
    <n v="0.43999031986059145"/>
    <n v="-0.28592927694289805"/>
    <n v="-0.3466506185368482"/>
    <n v="-0.41463795404477283"/>
    <n v="-0.22620094501673671"/>
    <n v="-0.30384335680125046"/>
    <x v="423"/>
    <n v="2.1599107177382879"/>
    <n v="0.93542111833271757"/>
    <n v="0.92658989583144746"/>
    <x v="0"/>
  </r>
  <r>
    <x v="0"/>
    <x v="0"/>
    <x v="417"/>
    <n v="2884"/>
    <n v="12232"/>
    <n v="874"/>
    <n v="3213"/>
    <n v="249"/>
    <n v="0.39373549354581422"/>
    <n v="-0.39459580997095228"/>
    <n v="0.45045242350390485"/>
    <n v="-0.45274556444936642"/>
    <n v="6.9529559218725362E-2"/>
    <n v="-0.45241933561389192"/>
    <x v="424"/>
    <n v="1.734629347321774"/>
    <n v="1.4109183174867137"/>
    <n v="1.380844025019182"/>
    <x v="0"/>
  </r>
  <r>
    <x v="1"/>
    <x v="0"/>
    <x v="418"/>
    <n v="2408"/>
    <n v="2593"/>
    <n v="15348"/>
    <n v="108"/>
    <n v="1886"/>
    <n v="-5.9878076655684676E-2"/>
    <n v="-0.45909115875069517"/>
    <n v="-0.56384146721963557"/>
    <n v="2.5287114787727303"/>
    <n v="-0.58170676393809007"/>
    <n v="0.12805531191902958"/>
    <x v="425"/>
    <n v="3.7443608786111318"/>
    <n v="2.5237180741742029"/>
    <n v="2.5237180741742029"/>
    <x v="2"/>
  </r>
  <r>
    <x v="1"/>
    <x v="0"/>
    <x v="419"/>
    <n v="9347"/>
    <n v="14316"/>
    <n v="3141"/>
    <n v="5079"/>
    <n v="1894"/>
    <n v="8.963966105584302E-2"/>
    <n v="0.48110469247333032"/>
    <n v="0.66974783467392851"/>
    <n v="1.4227153319356296E-2"/>
    <n v="0.46090056695161347"/>
    <n v="0.13089208478418743"/>
    <x v="426"/>
    <n v="0.91399516569037442"/>
    <n v="1.8244070416737186"/>
    <n v="0.91399516569037442"/>
    <x v="1"/>
  </r>
  <r>
    <x v="1"/>
    <x v="0"/>
    <x v="420"/>
    <n v="16687"/>
    <n v="5429"/>
    <n v="15082"/>
    <n v="439"/>
    <n v="1163"/>
    <n v="1.5032187804671027"/>
    <n v="1.4756338102113828"/>
    <n v="-0.26541450652952653"/>
    <n v="2.4739189146234226"/>
    <n v="-0.5122835037239496"/>
    <n v="-0.12831803576960954"/>
    <x v="427"/>
    <n v="4.0394561163514009"/>
    <n v="2.9146195942545243"/>
    <n v="2.9146195942545243"/>
    <x v="2"/>
  </r>
  <r>
    <x v="1"/>
    <x v="0"/>
    <x v="421"/>
    <n v="5970"/>
    <n v="4910"/>
    <n v="2198"/>
    <n v="850"/>
    <n v="317"/>
    <n v="-0.70792005353758902"/>
    <n v="2.354000165570037E-2"/>
    <n v="-0.32002790307330881"/>
    <n v="-0.18001866620243706"/>
    <n v="-0.42608120780850645"/>
    <n v="-0.42830676626005038"/>
    <x v="428"/>
    <n v="1.9452429079724698"/>
    <n v="1.8225584262969468"/>
    <n v="0.61380267491874818"/>
    <x v="0"/>
  </r>
  <r>
    <x v="1"/>
    <x v="0"/>
    <x v="422"/>
    <n v="1750"/>
    <n v="3580"/>
    <n v="47"/>
    <n v="84"/>
    <n v="2501"/>
    <n v="-0.26830153334927909"/>
    <n v="-0.54824649382857515"/>
    <n v="-0.45998130847452356"/>
    <n v="-0.62309688231206328"/>
    <n v="-0.58674047464848089"/>
    <n v="0.346132225928038"/>
    <x v="429"/>
    <n v="2.3769797728813993"/>
    <n v="1.5675302232846335"/>
    <n v="0.75150566490539095"/>
    <x v="0"/>
  </r>
  <r>
    <x v="1"/>
    <x v="0"/>
    <x v="423"/>
    <n v="4230"/>
    <n v="16483"/>
    <n v="575"/>
    <n v="241"/>
    <n v="2080"/>
    <n v="-0.70396664957906097"/>
    <n v="-0.21222030690890611"/>
    <n v="0.89777718016598296"/>
    <n v="-0.51433570234652048"/>
    <n v="-0.55381161708467408"/>
    <n v="0.19684705389910703"/>
    <x v="430"/>
    <n v="1.7117222204051656"/>
    <n v="2.2406179271704132"/>
    <n v="1.5497532686860751"/>
    <x v="0"/>
  </r>
  <r>
    <x v="1"/>
    <x v="0"/>
    <x v="424"/>
    <n v="5506"/>
    <n v="5160"/>
    <n v="13486"/>
    <n v="1377"/>
    <n v="1498"/>
    <n v="-0.27415257120790049"/>
    <n v="-3.9329413961528024E-2"/>
    <n v="-0.29372087198285496"/>
    <n v="2.1451635297275771"/>
    <n v="-0.31554931012617415"/>
    <n v="-9.5281720411253025E-3"/>
    <x v="431"/>
    <n v="3.1013982379219081"/>
    <n v="2.2920195061888418"/>
    <n v="2.2920195061888418"/>
    <x v="2"/>
  </r>
  <r>
    <x v="1"/>
    <x v="0"/>
    <x v="425"/>
    <n v="1162"/>
    <n v="4754"/>
    <n v="269"/>
    <n v="1328"/>
    <n v="395"/>
    <n v="0.72084013707441819"/>
    <n v="-0.62791721879178697"/>
    <n v="-0.33644349047375205"/>
    <n v="-0.57736774982655092"/>
    <n v="-0.32582646949322214"/>
    <n v="-0.40064823082476148"/>
    <x v="432"/>
    <n v="2.5218321021936769"/>
    <n v="1.0230076084275164"/>
    <n v="1.0230076084275164"/>
    <x v="2"/>
  </r>
  <r>
    <x v="1"/>
    <x v="0"/>
    <x v="426"/>
    <n v="3218"/>
    <n v="1493"/>
    <n v="1541"/>
    <n v="356"/>
    <n v="1449"/>
    <n v="-0.79212755785423461"/>
    <n v="-0.3493406702809646"/>
    <n v="-0.67959240401763266"/>
    <n v="-0.31535217990956138"/>
    <n v="-0.52969175326405127"/>
    <n v="-2.6903405840217026E-2"/>
    <x v="433"/>
    <n v="2.3379652106026558"/>
    <n v="1.876044027113243"/>
    <n v="0.50121080122764972"/>
    <x v="0"/>
  </r>
  <r>
    <x v="1"/>
    <x v="0"/>
    <x v="427"/>
    <n v="3922"/>
    <n v="7994"/>
    <n v="688"/>
    <n v="2371"/>
    <n v="838"/>
    <n v="0.37404754183234495"/>
    <n v="-0.25395259141344567"/>
    <n v="4.4956324585304309E-3"/>
    <n v="-0.49105916193722809"/>
    <n v="-0.10706979153748673"/>
    <n v="-0.2435619334166465"/>
    <x v="434"/>
    <n v="1.8648960676190374"/>
    <n v="1.1052979910615837"/>
    <n v="1.044515304665683"/>
    <x v="0"/>
  </r>
  <r>
    <x v="1"/>
    <x v="0"/>
    <x v="428"/>
    <n v="12051"/>
    <n v="16027"/>
    <n v="13135"/>
    <n v="182"/>
    <n v="2204"/>
    <n v="1.3997186648328406"/>
    <n v="0.84748163175993718"/>
    <n v="0.84979315545699496"/>
    <n v="2.0728620635004833"/>
    <n v="-0.56618615591438493"/>
    <n v="0.24081703330905344"/>
    <x v="435"/>
    <n v="3.4681304310974439"/>
    <n v="2.5329175843384442"/>
    <n v="2.5329175843384442"/>
    <x v="2"/>
  </r>
  <r>
    <x v="1"/>
    <x v="0"/>
    <x v="429"/>
    <n v="1431"/>
    <n v="764"/>
    <n v="4510"/>
    <n v="93"/>
    <n v="2346"/>
    <n v="2.1528421189324183"/>
    <n v="-0.59146921706541966"/>
    <n v="-0.75630370667739621"/>
    <n v="0.296223470313349"/>
    <n v="-0.58485283313208436"/>
    <n v="0.29116975166560499"/>
    <x v="436"/>
    <n v="3.7668428588883933"/>
    <n v="1.3124535407782623"/>
    <n v="1.3124535407782623"/>
    <x v="2"/>
  </r>
  <r>
    <x v="0"/>
    <x v="0"/>
    <x v="430"/>
    <n v="15488"/>
    <n v="30243"/>
    <n v="437"/>
    <n v="14841"/>
    <n v="1867"/>
    <n v="0.2000977676571144"/>
    <n v="1.3131759883901397"/>
    <n v="2.3457161713845651"/>
    <n v="-0.54276191983751454"/>
    <n v="2.5083623984030892"/>
    <n v="0.12131797636427974"/>
    <x v="437"/>
    <n v="2.4159860188506586"/>
    <n v="4.4556106297697973"/>
    <n v="2.4159860188506586"/>
    <x v="1"/>
  </r>
  <r>
    <x v="1"/>
    <x v="0"/>
    <x v="431"/>
    <n v="1981"/>
    <n v="2232"/>
    <n v="1038"/>
    <n v="168"/>
    <n v="2125"/>
    <n v="-0.13522995610522773"/>
    <n v="-0.51694728045017047"/>
    <n v="-0.60182882011425098"/>
    <n v="-0.4189636827934024"/>
    <n v="-0.56912248716211289"/>
    <n v="0.21280390126561985"/>
    <x v="438"/>
    <n v="2.4230350193201389"/>
    <n v="1.3409380893518437"/>
    <n v="0.6049405193938775"/>
    <x v="0"/>
  </r>
  <r>
    <x v="1"/>
    <x v="0"/>
    <x v="432"/>
    <n v="1698"/>
    <n v="2510"/>
    <n v="65"/>
    <n v="477"/>
    <n v="52"/>
    <n v="-0.72847775412193438"/>
    <n v="-0.55529220419947145"/>
    <n v="-0.5725754015416662"/>
    <n v="-0.61938911481323788"/>
    <n v="-0.50431346176583081"/>
    <n v="-0.52227486741840357"/>
    <x v="439"/>
    <n v="2.411415628286012"/>
    <n v="2.0120521424048539"/>
    <n v="0.5583151053738513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88A633-CEC8-47E8-BD63-305E664A3A41}"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E14" firstHeaderRow="1" firstDataRow="2" firstDataCol="1" rowPageCount="1" colPageCount="1"/>
  <pivotFields count="22">
    <pivotField axis="axisPage" showAll="0">
      <items count="3">
        <item x="1"/>
        <item x="0"/>
        <item t="default"/>
      </items>
    </pivotField>
    <pivotField showAll="0">
      <items count="4">
        <item x="1"/>
        <item x="2"/>
        <item x="0"/>
        <item t="default"/>
      </items>
    </pivotField>
    <pivotField dataField="1" numFmtId="1" showAll="0">
      <items count="434">
        <item x="95"/>
        <item x="66"/>
        <item x="216"/>
        <item x="96"/>
        <item x="350"/>
        <item x="65"/>
        <item x="405"/>
        <item x="346"/>
        <item x="128"/>
        <item x="298"/>
        <item x="193"/>
        <item x="348"/>
        <item x="171"/>
        <item x="81"/>
        <item x="299"/>
        <item x="335"/>
        <item x="170"/>
        <item x="174"/>
        <item x="184"/>
        <item x="159"/>
        <item x="333"/>
        <item x="97"/>
        <item x="293"/>
        <item x="53"/>
        <item x="98"/>
        <item x="173"/>
        <item x="385"/>
        <item x="321"/>
        <item x="263"/>
        <item x="202"/>
        <item x="345"/>
        <item x="154"/>
        <item x="43"/>
        <item x="411"/>
        <item x="271"/>
        <item x="35"/>
        <item x="182"/>
        <item x="76"/>
        <item x="351"/>
        <item x="352"/>
        <item x="189"/>
        <item x="270"/>
        <item x="303"/>
        <item x="172"/>
        <item x="231"/>
        <item x="16"/>
        <item x="261"/>
        <item x="204"/>
        <item x="311"/>
        <item x="338"/>
        <item x="379"/>
        <item x="344"/>
        <item x="151"/>
        <item x="109"/>
        <item x="101"/>
        <item x="106"/>
        <item x="309"/>
        <item x="34"/>
        <item x="108"/>
        <item x="207"/>
        <item x="79"/>
        <item x="336"/>
        <item x="160"/>
        <item x="314"/>
        <item x="376"/>
        <item x="233"/>
        <item x="226"/>
        <item x="203"/>
        <item x="426"/>
        <item x="155"/>
        <item x="268"/>
        <item x="131"/>
        <item x="355"/>
        <item x="404"/>
        <item x="306"/>
        <item x="260"/>
        <item x="334"/>
        <item x="175"/>
        <item x="229"/>
        <item x="213"/>
        <item x="197"/>
        <item x="187"/>
        <item x="68"/>
        <item x="215"/>
        <item x="206"/>
        <item x="297"/>
        <item x="31"/>
        <item x="357"/>
        <item x="332"/>
        <item x="384"/>
        <item x="284"/>
        <item x="339"/>
        <item x="432"/>
        <item x="221"/>
        <item x="214"/>
        <item x="286"/>
        <item x="158"/>
        <item x="296"/>
        <item x="167"/>
        <item x="102"/>
        <item x="186"/>
        <item x="337"/>
        <item x="421"/>
        <item x="243"/>
        <item x="199"/>
        <item x="137"/>
        <item x="423"/>
        <item x="46"/>
        <item x="369"/>
        <item x="179"/>
        <item x="247"/>
        <item x="371"/>
        <item x="212"/>
        <item x="51"/>
        <item x="383"/>
        <item x="10"/>
        <item x="341"/>
        <item x="153"/>
        <item x="360"/>
        <item x="343"/>
        <item x="156"/>
        <item x="365"/>
        <item x="287"/>
        <item x="121"/>
        <item x="225"/>
        <item x="372"/>
        <item x="56"/>
        <item x="28"/>
        <item x="217"/>
        <item x="409"/>
        <item x="320"/>
        <item x="72"/>
        <item x="393"/>
        <item x="413"/>
        <item x="200"/>
        <item x="389"/>
        <item x="38"/>
        <item x="136"/>
        <item x="356"/>
        <item x="358"/>
        <item x="267"/>
        <item x="354"/>
        <item x="64"/>
        <item x="166"/>
        <item x="49"/>
        <item x="406"/>
        <item x="220"/>
        <item x="410"/>
        <item x="323"/>
        <item x="45"/>
        <item x="164"/>
        <item x="55"/>
        <item x="295"/>
        <item x="139"/>
        <item x="219"/>
        <item x="169"/>
        <item x="57"/>
        <item x="192"/>
        <item x="163"/>
        <item x="208"/>
        <item x="21"/>
        <item x="94"/>
        <item x="168"/>
        <item x="368"/>
        <item x="17"/>
        <item x="262"/>
        <item x="148"/>
        <item x="8"/>
        <item x="407"/>
        <item x="342"/>
        <item x="9"/>
        <item x="285"/>
        <item x="248"/>
        <item x="59"/>
        <item x="242"/>
        <item x="362"/>
        <item x="50"/>
        <item x="135"/>
        <item x="367"/>
        <item x="2"/>
        <item x="205"/>
        <item x="300"/>
        <item x="249"/>
        <item x="403"/>
        <item x="292"/>
        <item x="398"/>
        <item x="302"/>
        <item x="117"/>
        <item x="80"/>
        <item x="304"/>
        <item x="1"/>
        <item x="194"/>
        <item x="310"/>
        <item x="130"/>
        <item x="222"/>
        <item x="211"/>
        <item x="400"/>
        <item x="236"/>
        <item x="134"/>
        <item x="7"/>
        <item x="289"/>
        <item x="146"/>
        <item x="19"/>
        <item x="62"/>
        <item x="408"/>
        <item x="258"/>
        <item x="88"/>
        <item x="188"/>
        <item x="291"/>
        <item x="185"/>
        <item x="74"/>
        <item x="401"/>
        <item x="119"/>
        <item x="69"/>
        <item x="254"/>
        <item x="424"/>
        <item x="327"/>
        <item x="60"/>
        <item x="422"/>
        <item x="234"/>
        <item x="227"/>
        <item x="402"/>
        <item x="107"/>
        <item x="412"/>
        <item x="244"/>
        <item x="273"/>
        <item x="315"/>
        <item x="257"/>
        <item x="92"/>
        <item x="147"/>
        <item x="331"/>
        <item x="382"/>
        <item x="63"/>
        <item x="5"/>
        <item x="133"/>
        <item x="359"/>
        <item x="388"/>
        <item x="392"/>
        <item x="99"/>
        <item x="44"/>
        <item x="313"/>
        <item x="307"/>
        <item x="381"/>
        <item x="324"/>
        <item x="26"/>
        <item x="15"/>
        <item x="431"/>
        <item x="82"/>
        <item x="251"/>
        <item x="143"/>
        <item x="308"/>
        <item x="377"/>
        <item x="78"/>
        <item x="42"/>
        <item x="178"/>
        <item x="228"/>
        <item x="253"/>
        <item x="115"/>
        <item x="123"/>
        <item x="116"/>
        <item x="241"/>
        <item x="325"/>
        <item x="418"/>
        <item x="93"/>
        <item x="90"/>
        <item x="391"/>
        <item x="48"/>
        <item x="390"/>
        <item x="100"/>
        <item x="378"/>
        <item x="198"/>
        <item x="274"/>
        <item x="312"/>
        <item x="110"/>
        <item x="84"/>
        <item x="265"/>
        <item x="210"/>
        <item x="6"/>
        <item x="77"/>
        <item x="122"/>
        <item x="276"/>
        <item x="180"/>
        <item x="387"/>
        <item x="161"/>
        <item x="111"/>
        <item x="0"/>
        <item x="223"/>
        <item x="91"/>
        <item x="177"/>
        <item x="419"/>
        <item x="11"/>
        <item x="3"/>
        <item x="317"/>
        <item x="138"/>
        <item x="245"/>
        <item x="191"/>
        <item x="58"/>
        <item x="330"/>
        <item x="347"/>
        <item x="104"/>
        <item x="27"/>
        <item x="113"/>
        <item x="430"/>
        <item x="218"/>
        <item x="132"/>
        <item x="366"/>
        <item x="37"/>
        <item x="162"/>
        <item x="266"/>
        <item x="281"/>
        <item x="105"/>
        <item x="232"/>
        <item x="165"/>
        <item x="246"/>
        <item x="316"/>
        <item x="85"/>
        <item x="25"/>
        <item x="150"/>
        <item x="282"/>
        <item x="294"/>
        <item x="70"/>
        <item x="427"/>
        <item x="328"/>
        <item x="322"/>
        <item x="190"/>
        <item x="417"/>
        <item x="195"/>
        <item x="414"/>
        <item x="120"/>
        <item x="301"/>
        <item x="275"/>
        <item x="20"/>
        <item x="416"/>
        <item x="140"/>
        <item x="374"/>
        <item x="157"/>
        <item x="114"/>
        <item x="397"/>
        <item x="240"/>
        <item x="71"/>
        <item x="209"/>
        <item x="18"/>
        <item x="235"/>
        <item x="30"/>
        <item x="144"/>
        <item x="152"/>
        <item x="112"/>
        <item x="290"/>
        <item x="41"/>
        <item x="126"/>
        <item x="353"/>
        <item x="73"/>
        <item x="67"/>
        <item x="118"/>
        <item x="364"/>
        <item x="75"/>
        <item x="224"/>
        <item x="83"/>
        <item x="264"/>
        <item x="380"/>
        <item x="425"/>
        <item x="13"/>
        <item x="288"/>
        <item x="127"/>
        <item x="32"/>
        <item x="145"/>
        <item x="238"/>
        <item x="326"/>
        <item x="361"/>
        <item x="4"/>
        <item x="24"/>
        <item x="349"/>
        <item x="86"/>
        <item x="259"/>
        <item x="386"/>
        <item x="40"/>
        <item x="14"/>
        <item x="89"/>
        <item x="239"/>
        <item x="399"/>
        <item x="201"/>
        <item x="396"/>
        <item x="278"/>
        <item x="230"/>
        <item x="318"/>
        <item x="23"/>
        <item x="415"/>
        <item x="395"/>
        <item x="329"/>
        <item x="394"/>
        <item x="54"/>
        <item x="340"/>
        <item x="272"/>
        <item x="373"/>
        <item x="250"/>
        <item x="305"/>
        <item x="428"/>
        <item x="33"/>
        <item x="36"/>
        <item x="141"/>
        <item x="196"/>
        <item x="420"/>
        <item x="22"/>
        <item x="252"/>
        <item x="12"/>
        <item x="149"/>
        <item x="319"/>
        <item x="375"/>
        <item x="61"/>
        <item x="124"/>
        <item x="269"/>
        <item x="183"/>
        <item x="142"/>
        <item x="370"/>
        <item x="429"/>
        <item x="363"/>
        <item x="280"/>
        <item x="52"/>
        <item x="129"/>
        <item x="283"/>
        <item x="29"/>
        <item x="87"/>
        <item x="47"/>
        <item x="176"/>
        <item x="237"/>
        <item x="277"/>
        <item x="256"/>
        <item x="103"/>
        <item x="255"/>
        <item x="39"/>
        <item x="279"/>
        <item x="125"/>
        <item x="181"/>
        <item t="default"/>
      </items>
    </pivotField>
    <pivotField dataField="1" numFmtId="1" showAll="0"/>
    <pivotField dataField="1" numFmtId="1" showAll="0"/>
    <pivotField dataField="1" numFmtId="1" showAll="0"/>
    <pivotField dataField="1" numFmtId="1" showAll="0"/>
    <pivotField dataField="1" numFmtId="1" showAll="0"/>
    <pivotField showAll="0"/>
    <pivotField showAll="0"/>
    <pivotField showAll="0"/>
    <pivotField showAll="0"/>
    <pivotField showAll="0"/>
    <pivotField showAll="0"/>
    <pivotField showAll="0">
      <items count="441">
        <item x="374"/>
        <item x="291"/>
        <item x="246"/>
        <item x="147"/>
        <item x="146"/>
        <item x="135"/>
        <item x="316"/>
        <item x="227"/>
        <item x="134"/>
        <item x="348"/>
        <item x="405"/>
        <item x="286"/>
        <item x="194"/>
        <item x="169"/>
        <item x="250"/>
        <item x="366"/>
        <item x="117"/>
        <item x="236"/>
        <item x="308"/>
        <item x="350"/>
        <item x="192"/>
        <item x="80"/>
        <item x="280"/>
        <item x="121"/>
        <item x="321"/>
        <item x="69"/>
        <item x="224"/>
        <item x="168"/>
        <item x="199"/>
        <item x="389"/>
        <item x="139"/>
        <item x="116"/>
        <item x="344"/>
        <item x="31"/>
        <item x="388"/>
        <item x="206"/>
        <item x="21"/>
        <item x="55"/>
        <item x="26"/>
        <item x="361"/>
        <item x="395"/>
        <item x="375"/>
        <item x="399"/>
        <item x="78"/>
        <item x="212"/>
        <item x="326"/>
        <item x="364"/>
        <item x="15"/>
        <item x="115"/>
        <item x="119"/>
        <item x="167"/>
        <item x="369"/>
        <item x="367"/>
        <item x="238"/>
        <item x="419"/>
        <item x="386"/>
        <item x="318"/>
        <item x="133"/>
        <item x="64"/>
        <item x="362"/>
        <item x="363"/>
        <item x="219"/>
        <item x="410"/>
        <item x="378"/>
        <item x="433"/>
        <item x="290"/>
        <item x="8"/>
        <item x="260"/>
        <item x="330"/>
        <item x="295"/>
        <item x="385"/>
        <item x="400"/>
        <item x="320"/>
        <item x="394"/>
        <item x="34"/>
        <item x="225"/>
        <item x="292"/>
        <item x="204"/>
        <item x="391"/>
        <item x="274"/>
        <item x="439"/>
        <item x="110"/>
        <item x="79"/>
        <item x="11"/>
        <item x="186"/>
        <item x="314"/>
        <item x="408"/>
        <item x="438"/>
        <item x="90"/>
        <item x="392"/>
        <item x="428"/>
        <item x="148"/>
        <item x="104"/>
        <item x="256"/>
        <item x="271"/>
        <item x="352"/>
        <item x="122"/>
        <item x="383"/>
        <item x="185"/>
        <item x="275"/>
        <item x="327"/>
        <item x="317"/>
        <item x="151"/>
        <item x="131"/>
        <item x="198"/>
        <item x="58"/>
        <item x="174"/>
        <item x="233"/>
        <item x="51"/>
        <item x="313"/>
        <item x="299"/>
        <item x="203"/>
        <item x="336"/>
        <item x="50"/>
        <item x="247"/>
        <item x="235"/>
        <item x="95"/>
        <item x="162"/>
        <item x="220"/>
        <item x="27"/>
        <item x="355"/>
        <item x="98"/>
        <item x="132"/>
        <item x="329"/>
        <item x="191"/>
        <item x="184"/>
        <item x="97"/>
        <item x="359"/>
        <item x="113"/>
        <item x="429"/>
        <item x="297"/>
        <item x="208"/>
        <item x="178"/>
        <item x="243"/>
        <item x="105"/>
        <item x="19"/>
        <item x="269"/>
        <item x="150"/>
        <item x="154"/>
        <item x="414"/>
        <item x="161"/>
        <item x="6"/>
        <item x="84"/>
        <item x="248"/>
        <item x="99"/>
        <item x="390"/>
        <item x="307"/>
        <item x="288"/>
        <item x="179"/>
        <item x="120"/>
        <item x="270"/>
        <item x="263"/>
        <item x="172"/>
        <item x="322"/>
        <item x="223"/>
        <item x="257"/>
        <item x="398"/>
        <item x="423"/>
        <item x="59"/>
        <item x="5"/>
        <item x="217"/>
        <item x="157"/>
        <item x="278"/>
        <item x="60"/>
        <item x="114"/>
        <item x="379"/>
        <item x="130"/>
        <item x="249"/>
        <item x="74"/>
        <item x="66"/>
        <item x="345"/>
        <item x="213"/>
        <item x="281"/>
        <item x="296"/>
        <item x="152"/>
        <item x="242"/>
        <item x="415"/>
        <item x="228"/>
        <item x="153"/>
        <item x="137"/>
        <item x="434"/>
        <item x="229"/>
        <item x="62"/>
        <item x="360"/>
        <item x="144"/>
        <item x="272"/>
        <item x="96"/>
        <item x="177"/>
        <item x="210"/>
        <item x="404"/>
        <item x="234"/>
        <item x="323"/>
        <item x="20"/>
        <item x="261"/>
        <item x="128"/>
        <item x="108"/>
        <item x="7"/>
        <item x="164"/>
        <item x="298"/>
        <item x="397"/>
        <item x="83"/>
        <item x="417"/>
        <item x="138"/>
        <item x="387"/>
        <item x="207"/>
        <item x="102"/>
        <item x="342"/>
        <item x="3"/>
        <item x="300"/>
        <item x="237"/>
        <item x="136"/>
        <item x="231"/>
        <item x="180"/>
        <item x="140"/>
        <item x="222"/>
        <item x="158"/>
        <item x="25"/>
        <item x="432"/>
        <item x="32"/>
        <item x="368"/>
        <item x="252"/>
        <item x="244"/>
        <item x="421"/>
        <item x="75"/>
        <item x="294"/>
        <item x="412"/>
        <item x="373"/>
        <item x="118"/>
        <item x="35"/>
        <item x="0"/>
        <item x="197"/>
        <item x="41"/>
        <item x="76"/>
        <item x="221"/>
        <item x="337"/>
        <item x="411"/>
        <item x="262"/>
        <item x="44"/>
        <item x="365"/>
        <item x="1"/>
        <item x="123"/>
        <item x="356"/>
        <item x="424"/>
        <item x="279"/>
        <item x="68"/>
        <item x="354"/>
        <item x="332"/>
        <item x="48"/>
        <item x="143"/>
        <item x="17"/>
        <item x="226"/>
        <item x="160"/>
        <item x="241"/>
        <item x="302"/>
        <item x="341"/>
        <item x="372"/>
        <item x="175"/>
        <item x="91"/>
        <item x="328"/>
        <item x="190"/>
        <item x="287"/>
        <item x="82"/>
        <item x="72"/>
        <item x="30"/>
        <item x="324"/>
        <item x="214"/>
        <item x="232"/>
        <item x="430"/>
        <item x="187"/>
        <item x="230"/>
        <item x="267"/>
        <item x="422"/>
        <item x="195"/>
        <item x="16"/>
        <item x="166"/>
        <item x="18"/>
        <item x="409"/>
        <item x="396"/>
        <item x="402"/>
        <item x="126"/>
        <item x="54"/>
        <item x="340"/>
        <item x="88"/>
        <item x="371"/>
        <item x="10"/>
        <item x="339"/>
        <item x="106"/>
        <item x="188"/>
        <item x="89"/>
        <item x="127"/>
        <item x="420"/>
        <item x="305"/>
        <item x="380"/>
        <item x="189"/>
        <item x="73"/>
        <item x="182"/>
        <item x="53"/>
        <item x="376"/>
        <item x="94"/>
        <item x="67"/>
        <item x="112"/>
        <item x="426"/>
        <item x="293"/>
        <item x="416"/>
        <item x="276"/>
        <item x="381"/>
        <item x="311"/>
        <item x="346"/>
        <item x="403"/>
        <item x="57"/>
        <item x="170"/>
        <item x="42"/>
        <item x="70"/>
        <item x="37"/>
        <item x="255"/>
        <item x="156"/>
        <item x="393"/>
        <item x="149"/>
        <item x="264"/>
        <item x="335"/>
        <item x="33"/>
        <item x="215"/>
        <item x="4"/>
        <item x="193"/>
        <item x="100"/>
        <item x="159"/>
        <item x="347"/>
        <item x="13"/>
        <item x="81"/>
        <item x="14"/>
        <item x="310"/>
        <item x="406"/>
        <item x="101"/>
        <item x="245"/>
        <item x="268"/>
        <item x="418"/>
        <item x="315"/>
        <item x="303"/>
        <item x="36"/>
        <item x="283"/>
        <item x="111"/>
        <item x="63"/>
        <item x="334"/>
        <item x="254"/>
        <item x="107"/>
        <item x="141"/>
        <item x="124"/>
        <item x="240"/>
        <item x="253"/>
        <item x="431"/>
        <item x="357"/>
        <item x="382"/>
        <item x="273"/>
        <item x="9"/>
        <item x="266"/>
        <item x="377"/>
        <item x="142"/>
        <item x="407"/>
        <item x="353"/>
        <item x="218"/>
        <item x="38"/>
        <item x="370"/>
        <item x="285"/>
        <item x="358"/>
        <item x="436"/>
        <item x="173"/>
        <item x="52"/>
        <item x="2"/>
        <item x="12"/>
        <item x="24"/>
        <item x="40"/>
        <item x="306"/>
        <item x="165"/>
        <item x="22"/>
        <item x="425"/>
        <item x="46"/>
        <item x="129"/>
        <item x="29"/>
        <item x="301"/>
        <item x="401"/>
        <item x="289"/>
        <item x="338"/>
        <item x="309"/>
        <item x="202"/>
        <item x="205"/>
        <item x="155"/>
        <item x="277"/>
        <item x="43"/>
        <item x="209"/>
        <item x="200"/>
        <item x="239"/>
        <item x="384"/>
        <item x="176"/>
        <item x="109"/>
        <item x="413"/>
        <item x="304"/>
        <item x="349"/>
        <item x="282"/>
        <item x="351"/>
        <item x="435"/>
        <item x="331"/>
        <item x="265"/>
        <item x="259"/>
        <item x="312"/>
        <item x="77"/>
        <item x="45"/>
        <item x="427"/>
        <item x="201"/>
        <item x="343"/>
        <item x="196"/>
        <item x="163"/>
        <item x="28"/>
        <item x="258"/>
        <item x="319"/>
        <item x="39"/>
        <item x="171"/>
        <item x="437"/>
        <item x="145"/>
        <item x="49"/>
        <item x="216"/>
        <item x="103"/>
        <item x="284"/>
        <item x="71"/>
        <item x="56"/>
        <item x="87"/>
        <item x="251"/>
        <item x="92"/>
        <item x="125"/>
        <item x="211"/>
        <item x="93"/>
        <item x="65"/>
        <item x="23"/>
        <item x="61"/>
        <item x="181"/>
        <item x="333"/>
        <item x="47"/>
        <item x="86"/>
        <item x="325"/>
        <item x="85"/>
        <item x="183"/>
        <item t="default"/>
      </items>
    </pivotField>
    <pivotField showAll="0"/>
    <pivotField showAll="0"/>
    <pivotField showAll="0"/>
    <pivotField axis="axisCol" showAll="0">
      <items count="4">
        <item x="0"/>
        <item x="1"/>
        <item x="2"/>
        <item t="default"/>
      </items>
    </pivotField>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7">
    <i>
      <x/>
    </i>
    <i i="1">
      <x v="1"/>
    </i>
    <i i="2">
      <x v="2"/>
    </i>
    <i i="3">
      <x v="3"/>
    </i>
    <i i="4">
      <x v="4"/>
    </i>
    <i i="5">
      <x v="5"/>
    </i>
    <i i="6">
      <x v="6"/>
    </i>
  </rowItems>
  <colFields count="1">
    <field x="18"/>
  </colFields>
  <colItems count="4">
    <i>
      <x/>
    </i>
    <i>
      <x v="1"/>
    </i>
    <i>
      <x v="2"/>
    </i>
    <i t="grand">
      <x/>
    </i>
  </colItems>
  <pageFields count="1">
    <pageField fld="0" hier="-1"/>
  </pageFields>
  <dataFields count="7">
    <dataField name="Fresh " fld="2" baseField="18" baseItem="0"/>
    <dataField name="Milk " fld="3" baseField="18" baseItem="0"/>
    <dataField name="Grocery " fld="4" baseField="18" baseItem="0"/>
    <dataField name="Frozen " fld="5" baseField="18" baseItem="0"/>
    <dataField name="Detergents_Paper " fld="6" baseField="18" baseItem="0"/>
    <dataField name="Delicassen " fld="7" baseField="18" baseItem="0"/>
    <dataField name="Total " fld="20" baseField="18"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FB026-90CE-407C-A108-4523FB1E48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9" firstHeaderRow="1" firstDataRow="1" firstDataCol="1"/>
  <pivotFields count="22">
    <pivotField axis="axisRow" showAll="0">
      <items count="3">
        <item x="1"/>
        <item x="0"/>
        <item t="default"/>
      </items>
    </pivotField>
    <pivotField showAll="0"/>
    <pivotField numFmtId="1"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46F542-F236-4127-B6A6-4DEA51284485}" name="PivotTable1"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5:E10" firstHeaderRow="1" firstDataRow="2" firstDataCol="1" rowPageCount="1" colPageCount="1"/>
  <pivotFields count="22">
    <pivotField axis="axisPage" multipleItemSelectionAllowed="1" showAll="0">
      <items count="3">
        <item x="1"/>
        <item x="0"/>
        <item t="default"/>
      </items>
    </pivotField>
    <pivotField axis="axisRow" showAll="0">
      <items count="4">
        <item x="1"/>
        <item x="2"/>
        <item x="0"/>
        <item t="default"/>
      </items>
    </pivotField>
    <pivotField numFmtId="1"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dataField="1" dragToRow="0" dragToCol="0" dragToPage="0" showAll="0" defaultSubtotal="0"/>
    <pivotField dragToRow="0" dragToCol="0" dragToPage="0" showAll="0" defaultSubtotal="0"/>
    <pivotField dragToRow="0" dragToCol="0" dragToPage="0" showAll="0" defaultSubtotal="0"/>
  </pivotFields>
  <rowFields count="1">
    <field x="1"/>
  </rowFields>
  <rowItems count="4">
    <i>
      <x/>
    </i>
    <i>
      <x v="1"/>
    </i>
    <i>
      <x v="2"/>
    </i>
    <i t="grand">
      <x/>
    </i>
  </rowItems>
  <colFields count="1">
    <field x="18"/>
  </colFields>
  <colItems count="4">
    <i>
      <x/>
    </i>
    <i>
      <x v="1"/>
    </i>
    <i>
      <x v="2"/>
    </i>
    <i t="grand">
      <x/>
    </i>
  </colItems>
  <pageFields count="1">
    <pageField fld="0" hier="-1"/>
  </pageFields>
  <dataFields count="1">
    <dataField name="Sum of Field1" fld="19" baseField="0" baseItem="0" numFmtId="43"/>
  </dataFields>
  <formats count="1">
    <format dxfId="2">
      <pivotArea outline="0" collapsedLevelsAreSubtotals="1" fieldPosition="0"/>
    </format>
  </formats>
  <chartFormats count="18">
    <chartFormat chart="4" format="6" series="1">
      <pivotArea type="data" outline="0" fieldPosition="0">
        <references count="1">
          <reference field="18" count="1" selected="0">
            <x v="0"/>
          </reference>
        </references>
      </pivotArea>
    </chartFormat>
    <chartFormat chart="4" format="7" series="1">
      <pivotArea type="data" outline="0" fieldPosition="0">
        <references count="1">
          <reference field="18" count="1" selected="0">
            <x v="1"/>
          </reference>
        </references>
      </pivotArea>
    </chartFormat>
    <chartFormat chart="4" format="8" series="1">
      <pivotArea type="data" outline="0" fieldPosition="0">
        <references count="1">
          <reference field="18" count="1" selected="0">
            <x v="2"/>
          </reference>
        </references>
      </pivotArea>
    </chartFormat>
    <chartFormat chart="4" format="15" series="1">
      <pivotArea type="data" outline="0" fieldPosition="0">
        <references count="2">
          <reference field="4294967294" count="1" selected="0">
            <x v="0"/>
          </reference>
          <reference field="18" count="1" selected="0">
            <x v="0"/>
          </reference>
        </references>
      </pivotArea>
    </chartFormat>
    <chartFormat chart="4" format="16" series="1">
      <pivotArea type="data" outline="0" fieldPosition="0">
        <references count="2">
          <reference field="4294967294" count="1" selected="0">
            <x v="0"/>
          </reference>
          <reference field="18" count="1" selected="0">
            <x v="1"/>
          </reference>
        </references>
      </pivotArea>
    </chartFormat>
    <chartFormat chart="4" format="17" series="1">
      <pivotArea type="data" outline="0" fieldPosition="0">
        <references count="2">
          <reference field="4294967294" count="1" selected="0">
            <x v="0"/>
          </reference>
          <reference field="18" count="1" selected="0">
            <x v="2"/>
          </reference>
        </references>
      </pivotArea>
    </chartFormat>
    <chartFormat chart="17" format="21" series="1">
      <pivotArea type="data" outline="0" fieldPosition="0">
        <references count="2">
          <reference field="4294967294" count="1" selected="0">
            <x v="0"/>
          </reference>
          <reference field="18" count="1" selected="0">
            <x v="0"/>
          </reference>
        </references>
      </pivotArea>
    </chartFormat>
    <chartFormat chart="17" format="22" series="1">
      <pivotArea type="data" outline="0" fieldPosition="0">
        <references count="2">
          <reference field="4294967294" count="1" selected="0">
            <x v="0"/>
          </reference>
          <reference field="18" count="1" selected="0">
            <x v="1"/>
          </reference>
        </references>
      </pivotArea>
    </chartFormat>
    <chartFormat chart="17" format="23" series="1">
      <pivotArea type="data" outline="0" fieldPosition="0">
        <references count="2">
          <reference field="4294967294" count="1" selected="0">
            <x v="0"/>
          </reference>
          <reference field="18" count="1" selected="0">
            <x v="2"/>
          </reference>
        </references>
      </pivotArea>
    </chartFormat>
    <chartFormat chart="17" format="24">
      <pivotArea type="data" outline="0" fieldPosition="0">
        <references count="3">
          <reference field="4294967294" count="1" selected="0">
            <x v="0"/>
          </reference>
          <reference field="1" count="1" selected="0">
            <x v="2"/>
          </reference>
          <reference field="18" count="1" selected="0">
            <x v="0"/>
          </reference>
        </references>
      </pivotArea>
    </chartFormat>
    <chartFormat chart="17" format="25">
      <pivotArea type="data" outline="0" fieldPosition="0">
        <references count="3">
          <reference field="4294967294" count="1" selected="0">
            <x v="0"/>
          </reference>
          <reference field="1" count="1" selected="0">
            <x v="1"/>
          </reference>
          <reference field="18" count="1" selected="0">
            <x v="0"/>
          </reference>
        </references>
      </pivotArea>
    </chartFormat>
    <chartFormat chart="17" format="26">
      <pivotArea type="data" outline="0" fieldPosition="0">
        <references count="3">
          <reference field="4294967294" count="1" selected="0">
            <x v="0"/>
          </reference>
          <reference field="1" count="1" selected="0">
            <x v="0"/>
          </reference>
          <reference field="18" count="1" selected="0">
            <x v="0"/>
          </reference>
        </references>
      </pivotArea>
    </chartFormat>
    <chartFormat chart="17" format="27">
      <pivotArea type="data" outline="0" fieldPosition="0">
        <references count="3">
          <reference field="4294967294" count="1" selected="0">
            <x v="0"/>
          </reference>
          <reference field="1" count="1" selected="0">
            <x v="2"/>
          </reference>
          <reference field="18" count="1" selected="0">
            <x v="1"/>
          </reference>
        </references>
      </pivotArea>
    </chartFormat>
    <chartFormat chart="17" format="28">
      <pivotArea type="data" outline="0" fieldPosition="0">
        <references count="3">
          <reference field="4294967294" count="1" selected="0">
            <x v="0"/>
          </reference>
          <reference field="1" count="1" selected="0">
            <x v="1"/>
          </reference>
          <reference field="18" count="1" selected="0">
            <x v="1"/>
          </reference>
        </references>
      </pivotArea>
    </chartFormat>
    <chartFormat chart="17" format="29">
      <pivotArea type="data" outline="0" fieldPosition="0">
        <references count="3">
          <reference field="4294967294" count="1" selected="0">
            <x v="0"/>
          </reference>
          <reference field="1" count="1" selected="0">
            <x v="0"/>
          </reference>
          <reference field="18" count="1" selected="0">
            <x v="1"/>
          </reference>
        </references>
      </pivotArea>
    </chartFormat>
    <chartFormat chart="17" format="30">
      <pivotArea type="data" outline="0" fieldPosition="0">
        <references count="3">
          <reference field="4294967294" count="1" selected="0">
            <x v="0"/>
          </reference>
          <reference field="1" count="1" selected="0">
            <x v="2"/>
          </reference>
          <reference field="18" count="1" selected="0">
            <x v="2"/>
          </reference>
        </references>
      </pivotArea>
    </chartFormat>
    <chartFormat chart="17" format="31">
      <pivotArea type="data" outline="0" fieldPosition="0">
        <references count="3">
          <reference field="4294967294" count="1" selected="0">
            <x v="0"/>
          </reference>
          <reference field="1" count="1" selected="0">
            <x v="1"/>
          </reference>
          <reference field="18" count="1" selected="0">
            <x v="2"/>
          </reference>
        </references>
      </pivotArea>
    </chartFormat>
    <chartFormat chart="17" format="32">
      <pivotArea type="data" outline="0" fieldPosition="0">
        <references count="3">
          <reference field="4294967294" count="1" selected="0">
            <x v="0"/>
          </reference>
          <reference field="1"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B0CFC0-37A9-41BB-A071-B6CB1A4970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E9" firstHeaderRow="1" firstDataRow="2" firstDataCol="1"/>
  <pivotFields count="22">
    <pivotField axis="axisRow" showAll="0">
      <items count="3">
        <item x="1"/>
        <item x="0"/>
        <item t="default"/>
      </items>
    </pivotField>
    <pivotField showAll="0">
      <items count="4">
        <item x="1"/>
        <item x="2"/>
        <item x="0"/>
        <item t="default"/>
      </items>
    </pivotField>
    <pivotField numFmtId="1"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Fields count="1">
    <field x="18"/>
  </colFields>
  <colItems count="4">
    <i>
      <x/>
    </i>
    <i>
      <x v="1"/>
    </i>
    <i>
      <x v="2"/>
    </i>
    <i t="grand">
      <x/>
    </i>
  </colItems>
  <dataFields count="1">
    <dataField name="Sum of Field1" fld="19" baseField="0" baseItem="0" numFmtId="1"/>
  </dataFields>
  <formats count="1">
    <format dxfId="3">
      <pivotArea outline="0" collapsedLevelsAreSubtotals="1" fieldPosition="0"/>
    </format>
  </formats>
  <chartFormats count="15">
    <chartFormat chart="0" format="5" series="1">
      <pivotArea type="data" outline="0" fieldPosition="0">
        <references count="1">
          <reference field="18" count="1" selected="0">
            <x v="0"/>
          </reference>
        </references>
      </pivotArea>
    </chartFormat>
    <chartFormat chart="0" format="6" series="1">
      <pivotArea type="data" outline="0" fieldPosition="0">
        <references count="1">
          <reference field="18" count="1" selected="0">
            <x v="1"/>
          </reference>
        </references>
      </pivotArea>
    </chartFormat>
    <chartFormat chart="0" format="7" series="1">
      <pivotArea type="data" outline="0" fieldPosition="0">
        <references count="1">
          <reference field="18" count="1" selected="0">
            <x v="2"/>
          </reference>
        </references>
      </pivotArea>
    </chartFormat>
    <chartFormat chart="0" format="8" series="1">
      <pivotArea type="data" outline="0" fieldPosition="0">
        <references count="2">
          <reference field="4294967294" count="1" selected="0">
            <x v="0"/>
          </reference>
          <reference field="18" count="1" selected="0">
            <x v="0"/>
          </reference>
        </references>
      </pivotArea>
    </chartFormat>
    <chartFormat chart="0" format="9" series="1">
      <pivotArea type="data" outline="0" fieldPosition="0">
        <references count="2">
          <reference field="4294967294" count="1" selected="0">
            <x v="0"/>
          </reference>
          <reference field="18" count="1" selected="0">
            <x v="1"/>
          </reference>
        </references>
      </pivotArea>
    </chartFormat>
    <chartFormat chart="0" format="10" series="1">
      <pivotArea type="data" outline="0" fieldPosition="0">
        <references count="2">
          <reference field="4294967294" count="1" selected="0">
            <x v="0"/>
          </reference>
          <reference field="18" count="1" selected="0">
            <x v="2"/>
          </reference>
        </references>
      </pivotArea>
    </chartFormat>
    <chartFormat chart="9" format="14" series="1">
      <pivotArea type="data" outline="0" fieldPosition="0">
        <references count="2">
          <reference field="4294967294" count="1" selected="0">
            <x v="0"/>
          </reference>
          <reference field="18" count="1" selected="0">
            <x v="0"/>
          </reference>
        </references>
      </pivotArea>
    </chartFormat>
    <chartFormat chart="9" format="15" series="1">
      <pivotArea type="data" outline="0" fieldPosition="0">
        <references count="2">
          <reference field="4294967294" count="1" selected="0">
            <x v="0"/>
          </reference>
          <reference field="18" count="1" selected="0">
            <x v="1"/>
          </reference>
        </references>
      </pivotArea>
    </chartFormat>
    <chartFormat chart="9" format="16" series="1">
      <pivotArea type="data" outline="0" fieldPosition="0">
        <references count="2">
          <reference field="4294967294" count="1" selected="0">
            <x v="0"/>
          </reference>
          <reference field="18" count="1" selected="0">
            <x v="2"/>
          </reference>
        </references>
      </pivotArea>
    </chartFormat>
    <chartFormat chart="9" format="17">
      <pivotArea type="data" outline="0" fieldPosition="0">
        <references count="3">
          <reference field="4294967294" count="1" selected="0">
            <x v="0"/>
          </reference>
          <reference field="0" count="1" selected="0">
            <x v="0"/>
          </reference>
          <reference field="18" count="1" selected="0">
            <x v="0"/>
          </reference>
        </references>
      </pivotArea>
    </chartFormat>
    <chartFormat chart="9" format="18">
      <pivotArea type="data" outline="0" fieldPosition="0">
        <references count="3">
          <reference field="4294967294" count="1" selected="0">
            <x v="0"/>
          </reference>
          <reference field="0" count="1" selected="0">
            <x v="1"/>
          </reference>
          <reference field="18" count="1" selected="0">
            <x v="1"/>
          </reference>
        </references>
      </pivotArea>
    </chartFormat>
    <chartFormat chart="9" format="19">
      <pivotArea type="data" outline="0" fieldPosition="0">
        <references count="3">
          <reference field="4294967294" count="1" selected="0">
            <x v="0"/>
          </reference>
          <reference field="0" count="1" selected="0">
            <x v="0"/>
          </reference>
          <reference field="18" count="1" selected="0">
            <x v="1"/>
          </reference>
        </references>
      </pivotArea>
    </chartFormat>
    <chartFormat chart="9" format="20">
      <pivotArea type="data" outline="0" fieldPosition="0">
        <references count="3">
          <reference field="4294967294" count="1" selected="0">
            <x v="0"/>
          </reference>
          <reference field="0" count="1" selected="0">
            <x v="1"/>
          </reference>
          <reference field="18" count="1" selected="0">
            <x v="2"/>
          </reference>
        </references>
      </pivotArea>
    </chartFormat>
    <chartFormat chart="9" format="21">
      <pivotArea type="data" outline="0" fieldPosition="0">
        <references count="3">
          <reference field="4294967294" count="1" selected="0">
            <x v="0"/>
          </reference>
          <reference field="0" count="1" selected="0">
            <x v="1"/>
          </reference>
          <reference field="18" count="1" selected="0">
            <x v="0"/>
          </reference>
        </references>
      </pivotArea>
    </chartFormat>
    <chartFormat chart="9" format="22">
      <pivotArea type="data" outline="0" fieldPosition="0">
        <references count="3">
          <reference field="4294967294" count="1" selected="0">
            <x v="0"/>
          </reference>
          <reference field="0"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6BF469-4E88-46E8-BDA4-6155BBD010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H5:I9" firstHeaderRow="1" firstDataRow="1" firstDataCol="1" rowPageCount="2" colPageCount="1"/>
  <pivotFields count="22">
    <pivotField axis="axisPage" showAll="0">
      <items count="3">
        <item x="1"/>
        <item x="0"/>
        <item t="default"/>
      </items>
    </pivotField>
    <pivotField axis="axisPage" showAll="0">
      <items count="4">
        <item x="1"/>
        <item x="2"/>
        <item x="0"/>
        <item t="default"/>
      </items>
    </pivotField>
    <pivotField numFmtId="1" showAll="0"/>
    <pivotField numFmtId="1" showAll="0"/>
    <pivotField numFmtId="1" showAll="0"/>
    <pivotField numFmtId="1" showAll="0"/>
    <pivotField numFmtId="1" showAll="0"/>
    <pivotField numFmtId="1"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dataField="1" dragToRow="0" dragToCol="0" dragToPage="0" showAll="0" defaultSubtotal="0"/>
    <pivotField dragToRow="0" dragToCol="0" dragToPage="0" showAll="0" defaultSubtotal="0"/>
    <pivotField dragToRow="0" dragToCol="0" dragToPage="0" showAll="0" defaultSubtotal="0"/>
  </pivotFields>
  <rowFields count="1">
    <field x="18"/>
  </rowFields>
  <rowItems count="4">
    <i>
      <x/>
    </i>
    <i>
      <x v="1"/>
    </i>
    <i>
      <x v="2"/>
    </i>
    <i t="grand">
      <x/>
    </i>
  </rowItems>
  <colItems count="1">
    <i/>
  </colItems>
  <pageFields count="2">
    <pageField fld="0" hier="-1"/>
    <pageField fld="1" hier="-1"/>
  </pageFields>
  <dataFields count="1">
    <dataField name="Sum of Field1" fld="19" baseField="0" baseItem="0" numFmtId="1"/>
  </dataFields>
  <formats count="1">
    <format dxfId="1">
      <pivotArea outline="0" collapsedLevelsAreSubtotals="1" fieldPosition="0"/>
    </format>
  </formats>
  <chartFormats count="12">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8" count="1" selected="0">
            <x v="0"/>
          </reference>
        </references>
      </pivotArea>
    </chartFormat>
    <chartFormat chart="0" format="6">
      <pivotArea type="data" outline="0" fieldPosition="0">
        <references count="2">
          <reference field="4294967294" count="1" selected="0">
            <x v="0"/>
          </reference>
          <reference field="18" count="1" selected="0">
            <x v="1"/>
          </reference>
        </references>
      </pivotArea>
    </chartFormat>
    <chartFormat chart="0" format="7">
      <pivotArea type="data" outline="0" fieldPosition="0">
        <references count="2">
          <reference field="4294967294" count="1" selected="0">
            <x v="0"/>
          </reference>
          <reference field="18" count="1" selected="0">
            <x v="2"/>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8" count="1" selected="0">
            <x v="0"/>
          </reference>
        </references>
      </pivotArea>
    </chartFormat>
    <chartFormat chart="11" format="14">
      <pivotArea type="data" outline="0" fieldPosition="0">
        <references count="2">
          <reference field="4294967294" count="1" selected="0">
            <x v="0"/>
          </reference>
          <reference field="18" count="1" selected="0">
            <x v="1"/>
          </reference>
        </references>
      </pivotArea>
    </chartFormat>
    <chartFormat chart="11" format="15">
      <pivotArea type="data" outline="0" fieldPosition="0">
        <references count="2">
          <reference field="4294967294" count="1" selected="0">
            <x v="0"/>
          </reference>
          <reference field="18" count="1" selected="0">
            <x v="2"/>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18" count="1" selected="0">
            <x v="0"/>
          </reference>
        </references>
      </pivotArea>
    </chartFormat>
    <chartFormat chart="12" format="18">
      <pivotArea type="data" outline="0" fieldPosition="0">
        <references count="2">
          <reference field="4294967294" count="1" selected="0">
            <x v="0"/>
          </reference>
          <reference field="18" count="1" selected="0">
            <x v="1"/>
          </reference>
        </references>
      </pivotArea>
    </chartFormat>
    <chartFormat chart="12" format="19">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1" xr10:uid="{D2F9C994-F0DC-4743-B7B5-685AF2BA186E}" sourceName="Channel">
  <pivotTables>
    <pivotTable tabId="10" name="PivotTable2"/>
    <pivotTable tabId="9" name="PivotTable1"/>
    <pivotTable tabId="10" name="PivotTable3"/>
    <pivotTable tabId="15" name="PivotTable1"/>
    <pivotTable tabId="20" name="PivotTable1"/>
  </pivotTables>
  <data>
    <tabular pivotCacheId="26460729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C54A3F-E6A7-417A-819B-C637CB61E49B}" sourceName="Region">
  <pivotTables>
    <pivotTable tabId="10" name="PivotTable2"/>
    <pivotTable tabId="9" name="PivotTable1"/>
    <pivotTable tabId="10" name="PivotTable3"/>
    <pivotTable tabId="15" name="PivotTable1"/>
  </pivotTables>
  <data>
    <tabular pivotCacheId="264607298">
      <items count="3">
        <i x="1"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61538229-660A-4C6B-9ADD-00169645D814}" cache="Slicer_Channel1" caption="Channel" columnCount="2" showCaption="0" style="Slicer Style 1" rowHeight="365760"/>
  <slicer name="Region 1" xr10:uid="{6FFF4527-984B-463F-A6D9-F8A62A8F0EAC}" cache="Slicer_Region" caption="Region" columnCount="3" showCaption="0" style="Slicer Style 1"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9D202E-1805-404D-AE9A-A1A2F7E2913B}" name="Table1" displayName="Table1" ref="A2:D12" totalsRowShown="0" dataDxfId="30" dataCellStyle="Comma">
  <autoFilter ref="A2:D12" xr:uid="{389D202E-1805-404D-AE9A-A1A2F7E2913B}"/>
  <tableColumns count="4">
    <tableColumn id="1" xr3:uid="{7EA87EC3-AAB5-4A26-80D7-3C82DF10244D}" name="Product Category/ Description" dataDxfId="29"/>
    <tableColumn id="2" xr3:uid="{24A1AD06-CDB8-4FB2-80F4-9CDC259D04A8}" name="Cluster 1" dataDxfId="28" dataCellStyle="Comma"/>
    <tableColumn id="3" xr3:uid="{D3F5679C-BBFC-4091-8E55-FE454A905A4C}" name="Cluster 2" dataDxfId="27" dataCellStyle="Comma"/>
    <tableColumn id="4" xr3:uid="{F2A9F8FE-C2AE-4A01-983E-05AEE5294DBF}" name="Cluster 3" dataDxfId="26"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6C6849-B2B2-41E5-AC6F-62E7B23C582A}" name="Table2" displayName="Table2" ref="G2:J12" totalsRowShown="0">
  <autoFilter ref="G2:J12" xr:uid="{6B6C6849-B2B2-41E5-AC6F-62E7B23C582A}"/>
  <tableColumns count="4">
    <tableColumn id="1" xr3:uid="{9F53AE22-BBCC-4B25-960E-4301AA40941B}" name="Product Category/Description" dataDxfId="25"/>
    <tableColumn id="2" xr3:uid="{CEFA65C1-F288-4F47-B70F-F1E41AA05336}" name="Cluster 1"/>
    <tableColumn id="3" xr3:uid="{A01B8A93-069E-442D-BFFE-B8B7F82B9AA4}" name="Cluster 2"/>
    <tableColumn id="4" xr3:uid="{8EB7F88A-D660-4E69-A63B-4330C10A7E52}" name="Cluster 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63AEE9-113F-4686-AD50-E7DE808FF45E}" name="Table5" displayName="Table5" ref="A1:S441" totalsRowShown="0" headerRowDxfId="24">
  <autoFilter ref="A1:S441" xr:uid="{6963AEE9-113F-4686-AD50-E7DE808FF45E}"/>
  <tableColumns count="19">
    <tableColumn id="1" xr3:uid="{A0B780E1-4DBD-48A7-BAC2-359671EC5636}" name="Channel" dataDxfId="23"/>
    <tableColumn id="2" xr3:uid="{5F37ECD0-B46C-4D4B-B64F-2D0985B41DA5}" name="Region" dataDxfId="22"/>
    <tableColumn id="3" xr3:uid="{FE84606E-3972-4503-A6A0-EE9460BF70DD}" name="Fresh" dataDxfId="21"/>
    <tableColumn id="4" xr3:uid="{08FCBD88-38AB-4DA1-BE1C-467F01AC35B3}" name="Milk" dataDxfId="20"/>
    <tableColumn id="5" xr3:uid="{4CC6BBAA-B05E-4FBF-9BCF-FC1C90950695}" name="Grocery" dataDxfId="19"/>
    <tableColumn id="6" xr3:uid="{905B84B3-E8B0-4D4F-97B7-F899DD284000}" name="Frozen" dataDxfId="18"/>
    <tableColumn id="7" xr3:uid="{50CD819E-2698-4BBC-8608-F36A7247D61B}" name="Detergents_Paper" dataDxfId="17"/>
    <tableColumn id="8" xr3:uid="{1DB5CF84-003C-4B5B-AD73-FA112628A7B0}" name="Delicassen" dataDxfId="16"/>
    <tableColumn id="9" xr3:uid="{9D0AD007-7382-4979-A01E-AE2894B6BE71}" name="Normalaized Fresh">
      <calculatedColumnFormula>STANDARDIZE(C2,AVERAGE($C$2:$C$441),STDEV($C$2:$C$441))</calculatedColumnFormula>
    </tableColumn>
    <tableColumn id="10" xr3:uid="{3FC2F1F7-5E72-4615-A804-F6F41ED114DA}" name="Normalized Milk">
      <calculatedColumnFormula>STANDARDIZE(D2,AVERAGE($D$2:$D$441),STDEV($D$2:$D$441))</calculatedColumnFormula>
    </tableColumn>
    <tableColumn id="11" xr3:uid="{DD5D4110-41C7-4447-9899-48ACD7C259B4}" name="Normalized Grocery">
      <calculatedColumnFormula>STANDARDIZE(E2,AVERAGE($E$2:$E$441),STDEV($E$2:$E$441))</calculatedColumnFormula>
    </tableColumn>
    <tableColumn id="12" xr3:uid="{366A9F14-C5FC-4A39-89D2-077FC2C4CA91}" name="Normalized Frozen">
      <calculatedColumnFormula>STANDARDIZE(F2,AVERAGE($F$2:$F$441),STDEV($F$2:$F$441))</calculatedColumnFormula>
    </tableColumn>
    <tableColumn id="13" xr3:uid="{2B8FCBD7-00E8-455B-927D-A27DE1E7559E}" name="Normalized Detergents_Paper">
      <calculatedColumnFormula>STANDARDIZE(G2,AVERAGE($G$2:$G$441),STDEV($G$2:$G$441))</calculatedColumnFormula>
    </tableColumn>
    <tableColumn id="14" xr3:uid="{2A28761D-8009-4299-B0AD-4EF6A881ACD4}" name="Normalized Delicassen">
      <calculatedColumnFormula>STANDARDIZE(H2,AVERAGE($H$2:$H$441),STDEV($H$2:$H$441))</calculatedColumnFormula>
    </tableColumn>
    <tableColumn id="15" xr3:uid="{A8B8B4A0-A48C-404E-B0CE-DB826F8B516D}" name="Cluster 1">
      <calculatedColumnFormula>SQRT((I2-$W$2)^2+(J2-$X$2)^2+(K2-$Y$2)^2+(L2-$Z$2)^2+(M2-$AA$2)^2+(N2-$AB$2)^2)</calculatedColumnFormula>
    </tableColumn>
    <tableColumn id="16" xr3:uid="{397FEEA6-FCFB-449C-A95F-EF1B212CCE37}" name="Cluster 2">
      <calculatedColumnFormula>SQRT((I2-$W$3)^2+(J2-$X$3)^2+(K2-$Y$3)^2+(L2-$Z$3)^2+(M2-$AA$3)^2+(N2-$AB$3)^2)</calculatedColumnFormula>
    </tableColumn>
    <tableColumn id="17" xr3:uid="{4808FA59-12F9-489C-9C83-7C8FBC221FD1}" name="Cluster 3">
      <calculatedColumnFormula>SQRT((I2-$W$4)^2+(J2-$X$4)^2+(K2-$Y$4)^2+(L2-$Z$4)^2+(M2-$AA$4)^2+(N2-$AB$4)^2)</calculatedColumnFormula>
    </tableColumn>
    <tableColumn id="18" xr3:uid="{B82D3CF9-28A8-4C88-8A0E-23DEB9D42487}" name="Minimum Distance">
      <calculatedColumnFormula>MIN(O2:Q2)</calculatedColumnFormula>
    </tableColumn>
    <tableColumn id="19" xr3:uid="{F23844BD-052A-4FB2-9E3F-769C690801F3}" name="Cluster">
      <calculatedColumnFormula>INDEX($O$1:$Q$1,MATCH(R2,O2:Q2,0))</calculatedColumnFormula>
    </tableColumn>
  </tableColumns>
  <tableStyleInfo showFirstColumn="0" showLastColumn="0" showRowStripes="1" showColumnStripes="0"/>
</table>
</file>

<file path=xl/theme/theme1.xml><?xml version="1.0" encoding="utf-8"?>
<a:theme xmlns:a="http://schemas.openxmlformats.org/drawingml/2006/main" name="View">
  <a:themeElements>
    <a:clrScheme name="Custom 2">
      <a:dk1>
        <a:srgbClr val="000000"/>
      </a:dk1>
      <a:lt1>
        <a:srgbClr val="FFFFFF"/>
      </a:lt1>
      <a:dk2>
        <a:srgbClr val="46464A"/>
      </a:dk2>
      <a:lt2>
        <a:srgbClr val="D6D3CC"/>
      </a:lt2>
      <a:accent1>
        <a:srgbClr val="000000"/>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AB634-7149-4F3D-8865-92FBCCBD15D4}">
  <dimension ref="A4:E27"/>
  <sheetViews>
    <sheetView topLeftCell="A4" workbookViewId="0">
      <selection activeCell="D11" sqref="D11"/>
    </sheetView>
  </sheetViews>
  <sheetFormatPr defaultRowHeight="14" x14ac:dyDescent="0.3"/>
  <cols>
    <col min="1" max="1" width="16.75" bestFit="1" customWidth="1"/>
    <col min="2" max="2" width="17.25" bestFit="1" customWidth="1"/>
    <col min="3" max="4" width="9.9140625" bestFit="1" customWidth="1"/>
    <col min="5" max="5" width="12.33203125" bestFit="1" customWidth="1"/>
    <col min="6" max="6" width="25.4140625" bestFit="1" customWidth="1"/>
    <col min="7" max="7" width="18.33203125" bestFit="1" customWidth="1"/>
    <col min="8" max="8" width="12.33203125" bestFit="1" customWidth="1"/>
  </cols>
  <sheetData>
    <row r="4" spans="1:5" x14ac:dyDescent="0.3">
      <c r="A4" s="4" t="s">
        <v>0</v>
      </c>
      <c r="B4" t="s">
        <v>29</v>
      </c>
    </row>
    <row r="6" spans="1:5" x14ac:dyDescent="0.3">
      <c r="B6" s="4" t="s">
        <v>30</v>
      </c>
    </row>
    <row r="7" spans="1:5" x14ac:dyDescent="0.3">
      <c r="A7" s="4" t="s">
        <v>31</v>
      </c>
      <c r="B7" t="s">
        <v>19</v>
      </c>
      <c r="C7" t="s">
        <v>20</v>
      </c>
      <c r="D7" t="s">
        <v>21</v>
      </c>
      <c r="E7" t="s">
        <v>28</v>
      </c>
    </row>
    <row r="8" spans="1:5" x14ac:dyDescent="0.3">
      <c r="A8" s="5" t="s">
        <v>32</v>
      </c>
      <c r="B8" s="20">
        <v>1488671</v>
      </c>
      <c r="C8" s="20">
        <v>672302</v>
      </c>
      <c r="D8" s="20">
        <v>3119158</v>
      </c>
      <c r="E8" s="20">
        <v>5280131</v>
      </c>
    </row>
    <row r="9" spans="1:5" x14ac:dyDescent="0.3">
      <c r="A9" s="5" t="s">
        <v>33</v>
      </c>
      <c r="B9" s="20">
        <v>633915</v>
      </c>
      <c r="C9" s="20">
        <v>1383736</v>
      </c>
      <c r="D9" s="20">
        <v>532706</v>
      </c>
      <c r="E9" s="20">
        <v>2550357</v>
      </c>
    </row>
    <row r="10" spans="1:5" x14ac:dyDescent="0.3">
      <c r="A10" s="5" t="s">
        <v>34</v>
      </c>
      <c r="B10" s="20">
        <v>812056</v>
      </c>
      <c r="C10" s="20">
        <v>2071411</v>
      </c>
      <c r="D10" s="20">
        <v>615095</v>
      </c>
      <c r="E10" s="20">
        <v>3498562</v>
      </c>
    </row>
    <row r="11" spans="1:5" x14ac:dyDescent="0.3">
      <c r="A11" s="5" t="s">
        <v>35</v>
      </c>
      <c r="B11" s="20">
        <v>466475</v>
      </c>
      <c r="C11" s="20">
        <v>170442</v>
      </c>
      <c r="D11" s="20">
        <v>714733</v>
      </c>
      <c r="E11" s="20">
        <v>1351650</v>
      </c>
    </row>
    <row r="12" spans="1:5" x14ac:dyDescent="0.3">
      <c r="A12" s="5" t="s">
        <v>36</v>
      </c>
      <c r="B12" s="20">
        <v>214137</v>
      </c>
      <c r="C12" s="20">
        <v>939207</v>
      </c>
      <c r="D12" s="20">
        <v>114513</v>
      </c>
      <c r="E12" s="20">
        <v>1267857</v>
      </c>
    </row>
    <row r="13" spans="1:5" x14ac:dyDescent="0.3">
      <c r="A13" s="5" t="s">
        <v>37</v>
      </c>
      <c r="B13" s="20">
        <v>189742</v>
      </c>
      <c r="C13" s="20">
        <v>200354</v>
      </c>
      <c r="D13" s="20">
        <v>280847</v>
      </c>
      <c r="E13" s="20">
        <v>670943</v>
      </c>
    </row>
    <row r="14" spans="1:5" x14ac:dyDescent="0.3">
      <c r="A14" s="5" t="s">
        <v>66</v>
      </c>
      <c r="B14" s="20">
        <v>3804996</v>
      </c>
      <c r="C14" s="20">
        <v>5437452</v>
      </c>
      <c r="D14" s="20">
        <v>5377052</v>
      </c>
      <c r="E14" s="20">
        <v>14619500</v>
      </c>
    </row>
    <row r="15" spans="1:5" x14ac:dyDescent="0.3">
      <c r="A15" s="5" t="s">
        <v>64</v>
      </c>
      <c r="B15" s="10">
        <f>GETPIVOTDATA("Total ",$A$6,"Cluster","Cluster 1")/B27</f>
        <v>0.2602685454358904</v>
      </c>
      <c r="C15" s="10">
        <f>GETPIVOTDATA("Total ",$A$6,"Cluster","Cluster 2")/B27</f>
        <v>0.37193146140428879</v>
      </c>
      <c r="D15" s="10">
        <f>GETPIVOTDATA("Total ",$A$6,"Cluster","Cluster 3")/B27</f>
        <v>0.36779999315982081</v>
      </c>
      <c r="E15" s="10">
        <f>GETPIVOTDATA("Total ",$A$6)/B27</f>
        <v>1</v>
      </c>
    </row>
    <row r="18" spans="1:4" x14ac:dyDescent="0.3">
      <c r="A18" s="5" t="s">
        <v>31</v>
      </c>
      <c r="B18" t="s">
        <v>19</v>
      </c>
      <c r="C18" t="s">
        <v>20</v>
      </c>
      <c r="D18" t="s">
        <v>21</v>
      </c>
    </row>
    <row r="19" spans="1:4" x14ac:dyDescent="0.3">
      <c r="A19" t="str">
        <f t="shared" ref="A19:A24" si="0">A8</f>
        <v xml:space="preserve">Fresh </v>
      </c>
      <c r="B19" s="33">
        <f>GETPIVOTDATA("Fresh ",$A$6,"Cluster","Cluster 1")</f>
        <v>1488671</v>
      </c>
      <c r="C19" s="33">
        <f>GETPIVOTDATA("Fresh ",$A$6,"Cluster","Cluster 2")</f>
        <v>672302</v>
      </c>
      <c r="D19" s="33">
        <f>GETPIVOTDATA("Fresh ",$A$6,"Cluster","Cluster 3")</f>
        <v>3119158</v>
      </c>
    </row>
    <row r="20" spans="1:4" x14ac:dyDescent="0.3">
      <c r="A20" t="str">
        <f t="shared" si="0"/>
        <v xml:space="preserve">Milk </v>
      </c>
      <c r="B20" s="33">
        <f>GETPIVOTDATA("Milk ",$A$6,"Cluster","Cluster 1")</f>
        <v>633915</v>
      </c>
      <c r="C20" s="33">
        <f>GETPIVOTDATA("Milk ",$A$6,"Cluster","Cluster 2")</f>
        <v>1383736</v>
      </c>
      <c r="D20" s="33">
        <f>GETPIVOTDATA("Milk ",$A$6,"Cluster","Cluster 3")</f>
        <v>532706</v>
      </c>
    </row>
    <row r="21" spans="1:4" x14ac:dyDescent="0.3">
      <c r="A21" t="str">
        <f t="shared" si="0"/>
        <v xml:space="preserve">Grocery </v>
      </c>
      <c r="B21" s="33">
        <f>GETPIVOTDATA("Grocery ",$A$6,"Cluster","Cluster 1")</f>
        <v>812056</v>
      </c>
      <c r="C21" s="33">
        <f>GETPIVOTDATA("Grocery ",$A$6,"Cluster","Cluster 2")</f>
        <v>2071411</v>
      </c>
      <c r="D21" s="33">
        <f>GETPIVOTDATA("Grocery ",$A$6,"Cluster","Cluster 3")</f>
        <v>615095</v>
      </c>
    </row>
    <row r="22" spans="1:4" x14ac:dyDescent="0.3">
      <c r="A22" t="str">
        <f t="shared" si="0"/>
        <v xml:space="preserve">Frozen </v>
      </c>
      <c r="B22" s="33">
        <f>GETPIVOTDATA("Frozen ",$A$6,"Cluster","Cluster 1")</f>
        <v>466475</v>
      </c>
      <c r="C22" s="33">
        <f>GETPIVOTDATA("Frozen ",$A$6,"Cluster","Cluster 2")</f>
        <v>170442</v>
      </c>
      <c r="D22" s="33">
        <f>GETPIVOTDATA("Frozen ",$A$6,"Cluster","Cluster 3")</f>
        <v>714733</v>
      </c>
    </row>
    <row r="23" spans="1:4" x14ac:dyDescent="0.3">
      <c r="A23" t="str">
        <f t="shared" si="0"/>
        <v xml:space="preserve">Detergents_Paper </v>
      </c>
      <c r="B23" s="33">
        <f>GETPIVOTDATA("Detergents_Paper ",$A$6,"Cluster","Cluster 1")</f>
        <v>214137</v>
      </c>
      <c r="C23" s="33">
        <f>GETPIVOTDATA("Detergents_Paper ",$A$6,"Cluster","Cluster 2")</f>
        <v>939207</v>
      </c>
      <c r="D23" s="33">
        <f>GETPIVOTDATA("Detergents_Paper ",$A$6,"Cluster","Cluster 3")</f>
        <v>114513</v>
      </c>
    </row>
    <row r="24" spans="1:4" x14ac:dyDescent="0.3">
      <c r="A24" t="str">
        <f t="shared" si="0"/>
        <v xml:space="preserve">Delicassen </v>
      </c>
      <c r="B24" s="33">
        <f>GETPIVOTDATA("Delicassen ",$A$6,"Cluster","Cluster 1")</f>
        <v>189742</v>
      </c>
      <c r="C24" s="33">
        <f>GETPIVOTDATA("Delicassen ",$A$6,"Cluster","Cluster 2")</f>
        <v>200354</v>
      </c>
      <c r="D24" s="33">
        <f>GETPIVOTDATA("Delicassen ",$A$6,"Cluster","Cluster 3")</f>
        <v>280847</v>
      </c>
    </row>
    <row r="27" spans="1:4" x14ac:dyDescent="0.3">
      <c r="A27" t="s">
        <v>68</v>
      </c>
      <c r="B27" s="20">
        <f>$E$14</f>
        <v>14619500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2561-D0D3-458F-A668-20B8B0698C6A}">
  <dimension ref="A1:H11"/>
  <sheetViews>
    <sheetView workbookViewId="0">
      <selection activeCell="H11" sqref="H11"/>
    </sheetView>
  </sheetViews>
  <sheetFormatPr defaultRowHeight="14" x14ac:dyDescent="0.3"/>
  <cols>
    <col min="2" max="2" width="25.25" style="49" customWidth="1"/>
    <col min="4" max="4" width="14" bestFit="1" customWidth="1"/>
    <col min="7" max="7" width="13.08203125" customWidth="1"/>
  </cols>
  <sheetData>
    <row r="1" spans="1:8" ht="160" x14ac:dyDescent="0.3">
      <c r="A1" s="50" t="s">
        <v>10</v>
      </c>
      <c r="B1" s="47" t="s">
        <v>70</v>
      </c>
    </row>
    <row r="2" spans="1:8" ht="128" x14ac:dyDescent="0.3">
      <c r="A2" s="50" t="s">
        <v>8</v>
      </c>
      <c r="B2" s="51" t="s">
        <v>71</v>
      </c>
    </row>
    <row r="3" spans="1:8" ht="16" x14ac:dyDescent="0.3">
      <c r="B3" s="48" t="s">
        <v>69</v>
      </c>
    </row>
    <row r="6" spans="1:8" x14ac:dyDescent="0.3">
      <c r="D6" s="4" t="s">
        <v>27</v>
      </c>
    </row>
    <row r="7" spans="1:8" x14ac:dyDescent="0.3">
      <c r="D7" s="5" t="s">
        <v>10</v>
      </c>
    </row>
    <row r="8" spans="1:8" x14ac:dyDescent="0.3">
      <c r="D8" s="5" t="s">
        <v>8</v>
      </c>
    </row>
    <row r="9" spans="1:8" x14ac:dyDescent="0.3">
      <c r="D9" s="5" t="s">
        <v>28</v>
      </c>
    </row>
    <row r="10" spans="1:8" x14ac:dyDescent="0.3">
      <c r="G10" s="52" t="s">
        <v>72</v>
      </c>
      <c r="H10" s="53" t="str">
        <f>IF(AND(D7="Horeca",  D8="Retail"), B1 &amp; CHAR(10) &amp;CHAR(10) &amp; B2,
IF(AND(D7="Retail", D8="Horeca"), B2 &amp; CHAR(10) &amp; CHAR(10) &amp; B1,
IF(D7="Horeca", B1,
IF(D7="Retail", B2,
" "))))</f>
        <v>Horeca Clusters
Cluster 1 - Fresh and Grocery Focused
Cluster 2 - Light Horeca Buyers
Cluster 3 - High Volume Horeca Consumers
Retail Clusters
Cluster 1 - Light Retail Buyers
Cluster 2 - Heavy Retail Spenders
Cluster 3 - Moderate Retail Consumers</v>
      </c>
    </row>
    <row r="11" spans="1:8" x14ac:dyDescent="0.3">
      <c r="H11" s="5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DFC58-6FFC-4957-A8A4-95BDDFF049CC}">
  <sheetPr>
    <pageSetUpPr fitToPage="1"/>
  </sheetPr>
  <dimension ref="A1:T37"/>
  <sheetViews>
    <sheetView showGridLines="0" tabSelected="1" zoomScale="71" zoomScaleNormal="69" workbookViewId="0">
      <selection activeCell="T11" sqref="T11"/>
    </sheetView>
  </sheetViews>
  <sheetFormatPr defaultRowHeight="14" x14ac:dyDescent="0.3"/>
  <cols>
    <col min="1" max="1" width="8.6640625" style="34" customWidth="1"/>
    <col min="2" max="2" width="16.08203125" style="34" customWidth="1"/>
    <col min="3" max="3" width="14.4140625" style="34" customWidth="1"/>
    <col min="4" max="4" width="14.83203125" style="34" customWidth="1"/>
    <col min="5" max="5" width="14.75" style="34" customWidth="1"/>
    <col min="6" max="16384" width="8.6640625" style="34"/>
  </cols>
  <sheetData>
    <row r="1" spans="2:20" ht="14.5" thickBot="1" x14ac:dyDescent="0.35"/>
    <row r="2" spans="2:20" ht="14.5" thickBot="1" x14ac:dyDescent="0.35">
      <c r="B2" s="35"/>
      <c r="C2" s="35"/>
      <c r="D2" s="35"/>
      <c r="E2" s="35"/>
      <c r="G2" s="36"/>
      <c r="H2" s="37"/>
      <c r="I2" s="38"/>
      <c r="K2" s="36"/>
      <c r="L2" s="38"/>
      <c r="M2" s="35"/>
      <c r="N2" s="36"/>
      <c r="O2" s="37"/>
      <c r="P2" s="38"/>
    </row>
    <row r="3" spans="2:20" x14ac:dyDescent="0.3">
      <c r="B3" s="35"/>
      <c r="C3" s="35"/>
      <c r="D3" s="35"/>
      <c r="E3" s="35"/>
    </row>
    <row r="4" spans="2:20" x14ac:dyDescent="0.3">
      <c r="B4" s="35"/>
      <c r="C4" s="35"/>
      <c r="D4" s="35"/>
      <c r="E4" s="35"/>
    </row>
    <row r="5" spans="2:20" x14ac:dyDescent="0.3">
      <c r="E5" s="35"/>
    </row>
    <row r="6" spans="2:20" ht="17.5" x14ac:dyDescent="0.45">
      <c r="B6" s="55" t="s">
        <v>63</v>
      </c>
      <c r="C6" s="54" t="s">
        <v>19</v>
      </c>
      <c r="D6" s="54" t="s">
        <v>20</v>
      </c>
      <c r="E6" s="54" t="s">
        <v>21</v>
      </c>
      <c r="G6" s="35"/>
      <c r="H6" s="35"/>
      <c r="I6" s="35"/>
      <c r="J6" s="35"/>
      <c r="L6" s="35"/>
      <c r="M6" s="35"/>
      <c r="N6" s="35"/>
      <c r="O6" s="35"/>
      <c r="P6" s="35"/>
    </row>
    <row r="7" spans="2:20" ht="16.5" x14ac:dyDescent="0.45">
      <c r="B7" s="58" t="s">
        <v>2</v>
      </c>
      <c r="C7" s="60">
        <f>IFERROR(GETPIVOTDATA("Fresh ",'Sales by product'!$A$6,"Cluster","Cluster 1")," ")</f>
        <v>1488671</v>
      </c>
      <c r="D7" s="70">
        <f>IFERROR(GETPIVOTDATA("Fresh ",'Sales by product'!$A$6,"Cluster","Cluster 2"),"NA")</f>
        <v>672302</v>
      </c>
      <c r="E7" s="60">
        <f>IFERROR(GETPIVOTDATA("Fresh ",'Sales by product'!$A$6,"Cluster","Cluster 3")," ")</f>
        <v>3119158</v>
      </c>
      <c r="G7" s="35"/>
      <c r="H7" s="35"/>
      <c r="J7" s="35"/>
      <c r="L7" s="35"/>
      <c r="M7" s="35"/>
      <c r="N7" s="35"/>
      <c r="O7" s="35"/>
      <c r="P7" s="35"/>
    </row>
    <row r="8" spans="2:20" ht="16.5" x14ac:dyDescent="0.45">
      <c r="B8" s="58" t="s">
        <v>3</v>
      </c>
      <c r="C8" s="60">
        <f>IFERROR(GETPIVOTDATA("Milk ",'Sales by product'!$A$6,"Cluster","Cluster 1")," ")</f>
        <v>633915</v>
      </c>
      <c r="D8" s="72">
        <f>IFERROR(GETPIVOTDATA("Milk ",'Sales by product'!$A$6,"Cluster","Cluster 2"),"NA")</f>
        <v>1383736</v>
      </c>
      <c r="E8" s="60">
        <f>IFERROR(GETPIVOTDATA("Milk ",'Sales by product'!$A$6,"Cluster","Cluster 3")," ")</f>
        <v>532706</v>
      </c>
      <c r="G8" s="35"/>
      <c r="H8" s="35"/>
      <c r="I8" s="35"/>
      <c r="J8" s="35"/>
      <c r="L8" s="35"/>
      <c r="M8" s="35"/>
      <c r="N8" s="35"/>
      <c r="O8" s="35"/>
      <c r="P8" s="35"/>
    </row>
    <row r="9" spans="2:20" ht="16.5" x14ac:dyDescent="0.45">
      <c r="B9" s="58" t="s">
        <v>4</v>
      </c>
      <c r="C9" s="60">
        <f>IFERROR(GETPIVOTDATA("Grocery ",'Sales by product'!$A$6,"Cluster","Cluster 1")," ")</f>
        <v>812056</v>
      </c>
      <c r="D9" s="70">
        <f>IFERROR(GETPIVOTDATA("Grocery ",'Sales by product'!$A$6,"Cluster","Cluster 2"),"NA")</f>
        <v>2071411</v>
      </c>
      <c r="E9" s="60">
        <f>IFERROR(GETPIVOTDATA("Grocery ",'Sales by product'!$A$6,"Cluster","Cluster 3")," ")</f>
        <v>615095</v>
      </c>
      <c r="G9" s="35"/>
      <c r="H9" s="35"/>
      <c r="I9" s="35"/>
      <c r="J9" s="35"/>
      <c r="L9" s="35"/>
      <c r="M9" s="35"/>
      <c r="N9" s="35"/>
      <c r="O9" s="35"/>
      <c r="P9" s="35"/>
    </row>
    <row r="10" spans="2:20" ht="16.5" x14ac:dyDescent="0.45">
      <c r="B10" s="58" t="s">
        <v>5</v>
      </c>
      <c r="C10" s="60">
        <f>IFERROR(GETPIVOTDATA("Frozen ",'Sales by product'!$A$6,"Cluster","Cluster 1")," ")</f>
        <v>466475</v>
      </c>
      <c r="D10" s="70">
        <f>IFERROR(GETPIVOTDATA("Frozen ",'Sales by product'!$A$6,"Cluster","Cluster 2"),"NA")</f>
        <v>170442</v>
      </c>
      <c r="E10" s="60">
        <f>IFERROR(GETPIVOTDATA("Frozen ",'Sales by product'!$A$6,"Cluster","Cluster 3")," ")</f>
        <v>714733</v>
      </c>
      <c r="G10" s="35"/>
      <c r="H10" s="35"/>
      <c r="I10" s="35"/>
      <c r="J10" s="35"/>
      <c r="L10" s="35"/>
      <c r="M10" s="35"/>
      <c r="N10" s="35"/>
      <c r="O10" s="35"/>
      <c r="P10" s="35"/>
      <c r="T10" s="34" t="s">
        <v>67</v>
      </c>
    </row>
    <row r="11" spans="2:20" ht="16.5" x14ac:dyDescent="0.3">
      <c r="B11" s="59" t="s">
        <v>6</v>
      </c>
      <c r="C11" s="60">
        <f>IFERROR(GETPIVOTDATA("Detergents_Paper ",'Sales by product'!$A$6,"Cluster","Cluster 1")," ")</f>
        <v>214137</v>
      </c>
      <c r="D11" s="70">
        <f>IFERROR(GETPIVOTDATA("Detergents_Paper ",'Sales by product'!$A$6,"Cluster","Cluster 2"),"NA")</f>
        <v>939207</v>
      </c>
      <c r="E11" s="60">
        <f>IFERROR(GETPIVOTDATA("Detergents_Paper ",'Sales by product'!$A$6,"Cluster","Cluster 3")," ")</f>
        <v>114513</v>
      </c>
      <c r="G11" s="35"/>
      <c r="H11" s="35"/>
      <c r="I11" s="35"/>
      <c r="J11" s="35"/>
      <c r="L11" s="35"/>
      <c r="M11" s="35"/>
      <c r="N11" s="35"/>
      <c r="O11" s="35"/>
      <c r="P11" s="35"/>
    </row>
    <row r="12" spans="2:20" ht="16.5" x14ac:dyDescent="0.45">
      <c r="B12" s="58" t="s">
        <v>7</v>
      </c>
      <c r="C12" s="60">
        <f>GETPIVOTDATA("Delicassen ",'Sales by product'!$A$6,"Cluster","Cluster 1")</f>
        <v>189742</v>
      </c>
      <c r="D12" s="70">
        <f>IFERROR(GETPIVOTDATA("Delicassen ",'Sales by product'!$A$6,"Cluster","Cluster 2"),"NA")</f>
        <v>200354</v>
      </c>
      <c r="E12" s="60">
        <f>IFERROR(GETPIVOTDATA("Delicassen ",'Sales by product'!$A$6,"Cluster","Cluster 3")," ")</f>
        <v>280847</v>
      </c>
      <c r="G12" s="35"/>
      <c r="H12" s="35"/>
      <c r="I12" s="35"/>
      <c r="J12" s="35"/>
      <c r="L12" s="35"/>
      <c r="M12" s="35"/>
      <c r="N12" s="35"/>
      <c r="O12" s="35"/>
      <c r="P12" s="35"/>
    </row>
    <row r="13" spans="2:20" ht="16.5" x14ac:dyDescent="0.45">
      <c r="B13" s="56" t="s">
        <v>65</v>
      </c>
      <c r="C13" s="61">
        <f>IFERROR(GETPIVOTDATA("Total ",'Sales by product'!$A$6,"Cluster","Cluster 1")," ")</f>
        <v>3804996</v>
      </c>
      <c r="D13" s="71">
        <f>IFERROR(GETPIVOTDATA("Total ",'Sales by product'!$A$6,"Cluster","Cluster 2"),"NA")</f>
        <v>5437452</v>
      </c>
      <c r="E13" s="61">
        <f>IFERROR(GETPIVOTDATA("Total ",'Sales by product'!$A$6,"Cluster","Cluster 3")," ")</f>
        <v>5377052</v>
      </c>
      <c r="G13" s="35"/>
      <c r="H13" s="35"/>
      <c r="I13" s="35"/>
      <c r="J13" s="35"/>
      <c r="L13" s="35"/>
      <c r="M13" s="35"/>
      <c r="N13" s="35"/>
      <c r="O13" s="35"/>
      <c r="P13" s="35"/>
    </row>
    <row r="14" spans="2:20" ht="16.5" x14ac:dyDescent="0.45">
      <c r="B14" s="56" t="s">
        <v>64</v>
      </c>
      <c r="C14" s="57">
        <f>IFERROR(C13/SUM(C13:E13)," ")</f>
        <v>0.2602685454358904</v>
      </c>
      <c r="D14" s="57">
        <f>IFERROR('Sales by product'!C15,"NA")</f>
        <v>0.37193146140428879</v>
      </c>
      <c r="E14" s="57">
        <f>IFERROR(E13/SUM(C13:E13)," ")</f>
        <v>0.36779999315982081</v>
      </c>
      <c r="G14" s="35"/>
      <c r="H14" s="35"/>
      <c r="I14" s="35"/>
      <c r="J14" s="35"/>
      <c r="L14" s="35"/>
      <c r="M14" s="35"/>
      <c r="N14" s="35"/>
      <c r="O14" s="35"/>
      <c r="P14" s="35"/>
    </row>
    <row r="15" spans="2:20" x14ac:dyDescent="0.3">
      <c r="B15" s="35"/>
      <c r="C15" s="35"/>
      <c r="D15" s="35"/>
      <c r="E15" s="35"/>
      <c r="G15" s="35"/>
      <c r="H15" s="35"/>
      <c r="I15" s="35"/>
      <c r="J15" s="35"/>
      <c r="L15" s="35"/>
      <c r="M15" s="35"/>
      <c r="N15" s="35"/>
      <c r="O15" s="35"/>
      <c r="P15" s="35"/>
    </row>
    <row r="16" spans="2:20" ht="14.5" thickBot="1" x14ac:dyDescent="0.35"/>
    <row r="17" spans="2:16" x14ac:dyDescent="0.3">
      <c r="B17" s="39"/>
      <c r="C17" s="40"/>
      <c r="D17" s="40"/>
      <c r="E17" s="41"/>
      <c r="G17" s="35"/>
      <c r="H17" s="35"/>
      <c r="I17" s="35"/>
      <c r="J17" s="35"/>
      <c r="L17" s="35"/>
      <c r="M17" s="35"/>
      <c r="N17" s="35"/>
      <c r="O17" s="35"/>
      <c r="P17" s="35"/>
    </row>
    <row r="18" spans="2:16" x14ac:dyDescent="0.3">
      <c r="B18" s="42"/>
      <c r="C18" s="35"/>
      <c r="D18" s="35"/>
      <c r="E18" s="43"/>
      <c r="G18" s="35"/>
      <c r="H18" s="35"/>
      <c r="I18" s="35"/>
      <c r="J18" s="35"/>
      <c r="L18" s="35"/>
      <c r="M18" s="35"/>
      <c r="N18" s="35"/>
      <c r="O18" s="35"/>
      <c r="P18" s="35"/>
    </row>
    <row r="19" spans="2:16" x14ac:dyDescent="0.3">
      <c r="B19" s="42"/>
      <c r="C19" s="35"/>
      <c r="D19" s="35"/>
      <c r="E19" s="43"/>
      <c r="G19" s="35"/>
      <c r="H19" s="35"/>
      <c r="I19" s="35"/>
      <c r="J19" s="35"/>
      <c r="L19" s="35"/>
      <c r="M19" s="35"/>
      <c r="N19" s="35"/>
      <c r="O19" s="35"/>
      <c r="P19" s="35"/>
    </row>
    <row r="20" spans="2:16" x14ac:dyDescent="0.3">
      <c r="B20" s="42"/>
      <c r="C20" s="35"/>
      <c r="D20" s="35"/>
      <c r="E20" s="43"/>
      <c r="H20" s="35"/>
      <c r="I20" s="35"/>
      <c r="J20" s="35"/>
      <c r="L20" s="35"/>
      <c r="M20" s="35"/>
      <c r="N20" s="35"/>
      <c r="O20" s="35"/>
      <c r="P20" s="35"/>
    </row>
    <row r="21" spans="2:16" x14ac:dyDescent="0.3">
      <c r="B21" s="42"/>
      <c r="C21" s="35"/>
      <c r="D21" s="35"/>
      <c r="E21" s="43"/>
      <c r="G21" s="35"/>
      <c r="H21" s="35"/>
      <c r="I21" s="35"/>
      <c r="J21" s="35"/>
      <c r="L21" s="35"/>
      <c r="M21" s="35"/>
      <c r="N21" s="35"/>
      <c r="O21" s="35"/>
      <c r="P21" s="35"/>
    </row>
    <row r="22" spans="2:16" x14ac:dyDescent="0.3">
      <c r="B22" s="42"/>
      <c r="C22" s="35"/>
      <c r="D22" s="35"/>
      <c r="E22" s="43"/>
      <c r="G22" s="35"/>
      <c r="H22" s="35"/>
      <c r="I22" s="35"/>
      <c r="J22" s="35"/>
      <c r="L22" s="35"/>
      <c r="M22" s="35"/>
      <c r="N22" s="35"/>
      <c r="O22" s="35"/>
      <c r="P22" s="35"/>
    </row>
    <row r="23" spans="2:16" x14ac:dyDescent="0.3">
      <c r="B23" s="42"/>
      <c r="C23" s="35"/>
      <c r="D23" s="35"/>
      <c r="E23" s="43"/>
      <c r="G23" s="35"/>
      <c r="H23" s="35"/>
      <c r="I23" s="35"/>
      <c r="J23" s="35"/>
      <c r="L23" s="35"/>
      <c r="M23" s="35"/>
      <c r="N23" s="35"/>
      <c r="O23" s="35"/>
      <c r="P23" s="35"/>
    </row>
    <row r="24" spans="2:16" x14ac:dyDescent="0.3">
      <c r="B24" s="42"/>
      <c r="C24" s="35"/>
      <c r="D24" s="35"/>
      <c r="E24" s="43"/>
      <c r="G24" s="35"/>
      <c r="H24" s="35"/>
      <c r="I24" s="35"/>
      <c r="J24" s="35"/>
      <c r="L24" s="35"/>
      <c r="M24" s="35"/>
      <c r="N24" s="35"/>
      <c r="O24" s="35"/>
      <c r="P24" s="35"/>
    </row>
    <row r="25" spans="2:16" ht="14.5" thickBot="1" x14ac:dyDescent="0.35">
      <c r="B25" s="44"/>
      <c r="C25" s="45"/>
      <c r="D25" s="45"/>
      <c r="E25" s="46"/>
      <c r="G25" s="35"/>
      <c r="H25" s="35"/>
      <c r="I25" s="35"/>
      <c r="J25" s="35"/>
      <c r="L25" s="35"/>
      <c r="M25" s="35"/>
      <c r="N25" s="35"/>
      <c r="O25" s="35"/>
      <c r="P25" s="35"/>
    </row>
    <row r="37" spans="1:1" ht="15" x14ac:dyDescent="0.4">
      <c r="A37" s="74"/>
    </row>
  </sheetData>
  <sheetProtection algorithmName="SHA-512" hashValue="26QlKEMPQj27f+8V5du2pcL5OD3eNnqfmuTtkbq+Bkqtq8qe09Hs8eWwElP1E8AF2MnG8PwkUsYjQg6zn8YR2A==" saltValue="LLu5cMp+/a3UhQiQj53M+Q==" spinCount="100000" sheet="1" objects="1" scenarios="1" selectLockedCells="1" pivotTables="0"/>
  <pageMargins left="0.7" right="0.7" top="0.75" bottom="0.75" header="0.3" footer="0.3"/>
  <pageSetup scale="56"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06F0-9EEA-4C93-8514-190064352DFA}">
  <dimension ref="B1:P25"/>
  <sheetViews>
    <sheetView workbookViewId="0">
      <selection activeCell="R26" sqref="R26"/>
    </sheetView>
  </sheetViews>
  <sheetFormatPr defaultRowHeight="14" x14ac:dyDescent="0.3"/>
  <sheetData>
    <row r="1" spans="2:16" ht="14.5" thickBot="1" x14ac:dyDescent="0.35"/>
    <row r="2" spans="2:16" ht="14.5" thickBot="1" x14ac:dyDescent="0.35">
      <c r="B2" s="21"/>
      <c r="C2" s="22"/>
      <c r="D2" s="22"/>
      <c r="E2" s="23"/>
      <c r="G2" s="28"/>
      <c r="H2" s="28"/>
      <c r="I2" s="28"/>
      <c r="K2" s="30" t="s">
        <v>0</v>
      </c>
      <c r="L2" s="31"/>
      <c r="M2" s="28"/>
      <c r="N2" s="30" t="s">
        <v>1</v>
      </c>
      <c r="O2" s="32"/>
      <c r="P2" s="31"/>
    </row>
    <row r="3" spans="2:16" x14ac:dyDescent="0.3">
      <c r="B3" s="27" t="s">
        <v>60</v>
      </c>
      <c r="C3" s="28"/>
      <c r="D3" s="28"/>
      <c r="E3" s="29"/>
      <c r="F3" s="28"/>
    </row>
    <row r="4" spans="2:16" ht="14.5" thickBot="1" x14ac:dyDescent="0.35">
      <c r="B4" s="24"/>
      <c r="C4" s="25"/>
      <c r="D4" s="25"/>
      <c r="E4" s="26"/>
      <c r="F4" s="28"/>
    </row>
    <row r="5" spans="2:16" ht="14.5" thickBot="1" x14ac:dyDescent="0.35"/>
    <row r="6" spans="2:16" x14ac:dyDescent="0.3">
      <c r="B6" s="21"/>
      <c r="C6" s="22"/>
      <c r="D6" s="22"/>
      <c r="E6" s="23"/>
      <c r="G6" s="62"/>
      <c r="H6" s="63"/>
      <c r="I6" s="63"/>
      <c r="J6" s="63"/>
      <c r="K6" s="63"/>
      <c r="L6" s="63"/>
      <c r="M6" s="63"/>
      <c r="N6" s="63"/>
      <c r="O6" s="63"/>
      <c r="P6" s="64"/>
    </row>
    <row r="7" spans="2:16" x14ac:dyDescent="0.3">
      <c r="B7" s="27"/>
      <c r="C7" s="28"/>
      <c r="D7" s="28"/>
      <c r="E7" s="29"/>
      <c r="G7" s="65"/>
      <c r="H7" s="28"/>
      <c r="I7" s="28"/>
      <c r="J7" s="28"/>
      <c r="K7" s="28"/>
      <c r="L7" s="28"/>
      <c r="M7" s="28"/>
      <c r="N7" s="28"/>
      <c r="O7" s="28"/>
      <c r="P7" s="66"/>
    </row>
    <row r="8" spans="2:16" x14ac:dyDescent="0.3">
      <c r="B8" s="27" t="s">
        <v>59</v>
      </c>
      <c r="C8" s="28"/>
      <c r="D8" s="28"/>
      <c r="E8" s="29"/>
      <c r="G8" s="65" t="s">
        <v>74</v>
      </c>
      <c r="H8" s="28"/>
      <c r="I8" s="28"/>
      <c r="J8" s="28"/>
      <c r="K8" s="28"/>
      <c r="L8" s="28"/>
      <c r="M8" s="28"/>
      <c r="N8" s="28"/>
      <c r="O8" s="28"/>
      <c r="P8" s="66"/>
    </row>
    <row r="9" spans="2:16" x14ac:dyDescent="0.3">
      <c r="B9" s="27"/>
      <c r="C9" s="28"/>
      <c r="D9" s="28"/>
      <c r="E9" s="29"/>
      <c r="G9" s="65"/>
      <c r="H9" s="28"/>
      <c r="I9" s="28"/>
      <c r="J9" s="28"/>
      <c r="K9" s="28"/>
      <c r="L9" s="28"/>
      <c r="M9" s="28"/>
      <c r="N9" s="28"/>
      <c r="O9" s="28"/>
      <c r="P9" s="66"/>
    </row>
    <row r="10" spans="2:16" x14ac:dyDescent="0.3">
      <c r="B10" s="27"/>
      <c r="C10" s="28"/>
      <c r="D10" s="28"/>
      <c r="E10" s="29"/>
      <c r="G10" s="65"/>
      <c r="H10" s="28"/>
      <c r="I10" s="28"/>
      <c r="J10" s="28"/>
      <c r="K10" s="28"/>
      <c r="L10" s="28"/>
      <c r="M10" s="28"/>
      <c r="N10" s="28"/>
      <c r="O10" s="28"/>
      <c r="P10" s="66"/>
    </row>
    <row r="11" spans="2:16" x14ac:dyDescent="0.3">
      <c r="B11" s="27"/>
      <c r="C11" s="28"/>
      <c r="D11" s="28"/>
      <c r="E11" s="29"/>
      <c r="G11" s="65"/>
      <c r="H11" s="28"/>
      <c r="I11" s="28"/>
      <c r="J11" s="28"/>
      <c r="K11" s="28"/>
      <c r="L11" s="28"/>
      <c r="M11" s="28"/>
      <c r="N11" s="28"/>
      <c r="O11" s="28"/>
      <c r="P11" s="66"/>
    </row>
    <row r="12" spans="2:16" x14ac:dyDescent="0.3">
      <c r="B12" s="27"/>
      <c r="C12" s="28"/>
      <c r="D12" s="28"/>
      <c r="E12" s="29"/>
      <c r="G12" s="65"/>
      <c r="H12" s="28"/>
      <c r="I12" s="28"/>
      <c r="J12" s="28"/>
      <c r="K12" s="28"/>
      <c r="L12" s="28"/>
      <c r="M12" s="28"/>
      <c r="N12" s="28"/>
      <c r="O12" s="28"/>
      <c r="P12" s="66"/>
    </row>
    <row r="13" spans="2:16" x14ac:dyDescent="0.3">
      <c r="B13" s="27"/>
      <c r="C13" s="28"/>
      <c r="D13" s="28"/>
      <c r="E13" s="29"/>
      <c r="G13" s="65"/>
      <c r="H13" s="28"/>
      <c r="I13" s="28"/>
      <c r="J13" s="28"/>
      <c r="K13" s="28"/>
      <c r="L13" s="28"/>
      <c r="M13" s="28"/>
      <c r="N13" s="28"/>
      <c r="O13" s="28"/>
      <c r="P13" s="66"/>
    </row>
    <row r="14" spans="2:16" x14ac:dyDescent="0.3">
      <c r="B14" s="27"/>
      <c r="C14" s="28"/>
      <c r="D14" s="28"/>
      <c r="E14" s="29"/>
      <c r="G14" s="65"/>
      <c r="H14" s="28"/>
      <c r="I14" s="28"/>
      <c r="J14" s="28"/>
      <c r="K14" s="28"/>
      <c r="L14" s="28"/>
      <c r="M14" s="28"/>
      <c r="N14" s="28"/>
      <c r="O14" s="28"/>
      <c r="P14" s="66"/>
    </row>
    <row r="15" spans="2:16" ht="14.5" thickBot="1" x14ac:dyDescent="0.35">
      <c r="B15" s="24"/>
      <c r="C15" s="25"/>
      <c r="D15" s="25"/>
      <c r="E15" s="26"/>
      <c r="G15" s="67"/>
      <c r="H15" s="68"/>
      <c r="I15" s="68"/>
      <c r="J15" s="68"/>
      <c r="K15" s="68"/>
      <c r="L15" s="68"/>
      <c r="M15" s="68"/>
      <c r="N15" s="68"/>
      <c r="O15" s="68"/>
      <c r="P15" s="69"/>
    </row>
    <row r="16" spans="2:16" ht="14.5" thickBot="1" x14ac:dyDescent="0.35"/>
    <row r="17" spans="2:16" x14ac:dyDescent="0.3">
      <c r="B17" s="21"/>
      <c r="C17" s="22"/>
      <c r="D17" s="22"/>
      <c r="E17" s="23"/>
      <c r="G17" s="21"/>
      <c r="H17" s="22"/>
      <c r="I17" s="22"/>
      <c r="J17" s="23"/>
      <c r="L17" s="21"/>
      <c r="M17" s="22"/>
      <c r="N17" s="22"/>
      <c r="O17" s="22"/>
      <c r="P17" s="23"/>
    </row>
    <row r="18" spans="2:16" x14ac:dyDescent="0.3">
      <c r="B18" s="27"/>
      <c r="C18" s="28"/>
      <c r="D18" s="28"/>
      <c r="E18" s="29"/>
      <c r="G18" s="27"/>
      <c r="H18" s="28"/>
      <c r="I18" s="28"/>
      <c r="J18" s="29"/>
      <c r="L18" s="27"/>
      <c r="M18" s="28"/>
      <c r="N18" s="28"/>
      <c r="O18" s="28"/>
      <c r="P18" s="29"/>
    </row>
    <row r="19" spans="2:16" x14ac:dyDescent="0.3">
      <c r="B19" s="27" t="s">
        <v>73</v>
      </c>
      <c r="C19" s="28"/>
      <c r="D19" s="28"/>
      <c r="E19" s="29"/>
      <c r="G19" s="27" t="s">
        <v>61</v>
      </c>
      <c r="H19" s="28"/>
      <c r="I19" s="28"/>
      <c r="J19" s="29"/>
      <c r="L19" s="27" t="s">
        <v>62</v>
      </c>
      <c r="M19" s="28"/>
      <c r="N19" s="28"/>
      <c r="O19" s="28"/>
      <c r="P19" s="29"/>
    </row>
    <row r="20" spans="2:16" x14ac:dyDescent="0.3">
      <c r="B20" s="27"/>
      <c r="C20" s="28"/>
      <c r="D20" s="28"/>
      <c r="E20" s="29"/>
      <c r="G20" s="27"/>
      <c r="H20" s="28"/>
      <c r="I20" s="28"/>
      <c r="J20" s="29"/>
      <c r="L20" s="27"/>
      <c r="M20" s="28"/>
      <c r="N20" s="28"/>
      <c r="O20" s="28"/>
      <c r="P20" s="29"/>
    </row>
    <row r="21" spans="2:16" x14ac:dyDescent="0.3">
      <c r="B21" s="27"/>
      <c r="C21" s="28"/>
      <c r="D21" s="28"/>
      <c r="E21" s="29"/>
      <c r="G21" s="27"/>
      <c r="H21" s="28"/>
      <c r="I21" s="28"/>
      <c r="J21" s="29"/>
      <c r="L21" s="27"/>
      <c r="M21" s="28"/>
      <c r="N21" s="28"/>
      <c r="O21" s="28"/>
      <c r="P21" s="29"/>
    </row>
    <row r="22" spans="2:16" x14ac:dyDescent="0.3">
      <c r="B22" s="27"/>
      <c r="C22" s="28"/>
      <c r="D22" s="28"/>
      <c r="E22" s="29"/>
      <c r="G22" s="27"/>
      <c r="H22" s="28"/>
      <c r="I22" s="28"/>
      <c r="J22" s="29"/>
      <c r="L22" s="27"/>
      <c r="M22" s="28"/>
      <c r="N22" s="28"/>
      <c r="O22" s="28"/>
      <c r="P22" s="29"/>
    </row>
    <row r="23" spans="2:16" x14ac:dyDescent="0.3">
      <c r="B23" s="27"/>
      <c r="C23" s="28"/>
      <c r="D23" s="28"/>
      <c r="E23" s="29"/>
      <c r="G23" s="27"/>
      <c r="H23" s="28"/>
      <c r="I23" s="28"/>
      <c r="J23" s="29"/>
      <c r="L23" s="27"/>
      <c r="M23" s="28"/>
      <c r="N23" s="28"/>
      <c r="O23" s="28"/>
      <c r="P23" s="29"/>
    </row>
    <row r="24" spans="2:16" x14ac:dyDescent="0.3">
      <c r="B24" s="27"/>
      <c r="C24" s="28"/>
      <c r="D24" s="28"/>
      <c r="E24" s="29"/>
      <c r="G24" s="27"/>
      <c r="H24" s="28"/>
      <c r="I24" s="28"/>
      <c r="J24" s="29"/>
      <c r="L24" s="27"/>
      <c r="M24" s="28"/>
      <c r="N24" s="28"/>
      <c r="O24" s="28"/>
      <c r="P24" s="29"/>
    </row>
    <row r="25" spans="2:16" ht="14.5" thickBot="1" x14ac:dyDescent="0.35">
      <c r="B25" s="24"/>
      <c r="C25" s="25"/>
      <c r="D25" s="25"/>
      <c r="E25" s="26"/>
      <c r="G25" s="24"/>
      <c r="H25" s="25"/>
      <c r="I25" s="25"/>
      <c r="J25" s="26"/>
      <c r="L25" s="24"/>
      <c r="M25" s="25"/>
      <c r="N25" s="25"/>
      <c r="O25" s="25"/>
      <c r="P25"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6E5-4822-45A8-A054-D08F58969A1D}">
  <dimension ref="A3:E10"/>
  <sheetViews>
    <sheetView workbookViewId="0">
      <selection activeCell="E8" sqref="E8"/>
    </sheetView>
  </sheetViews>
  <sheetFormatPr defaultRowHeight="14" x14ac:dyDescent="0.3"/>
  <cols>
    <col min="1" max="1" width="14.1640625" bestFit="1" customWidth="1"/>
    <col min="2" max="2" width="17.25" bestFit="1" customWidth="1"/>
    <col min="3" max="4" width="13.75" bestFit="1" customWidth="1"/>
    <col min="5" max="5" width="14.83203125" bestFit="1" customWidth="1"/>
    <col min="6" max="7" width="9.5" bestFit="1" customWidth="1"/>
    <col min="8" max="8" width="19.08203125" bestFit="1" customWidth="1"/>
    <col min="9" max="9" width="18" bestFit="1" customWidth="1"/>
    <col min="10" max="10" width="11.33203125" bestFit="1" customWidth="1"/>
    <col min="11" max="11" width="7.5" bestFit="1" customWidth="1"/>
    <col min="12" max="12" width="13.6640625" bestFit="1" customWidth="1"/>
    <col min="13" max="13" width="15" bestFit="1" customWidth="1"/>
    <col min="14" max="14" width="12.33203125" bestFit="1" customWidth="1"/>
    <col min="15" max="15" width="12.4140625" bestFit="1" customWidth="1"/>
    <col min="16" max="16" width="15.6640625" bestFit="1" customWidth="1"/>
    <col min="17" max="17" width="14.75" bestFit="1" customWidth="1"/>
    <col min="18" max="18" width="25.4140625" bestFit="1" customWidth="1"/>
    <col min="19" max="19" width="18.33203125" bestFit="1" customWidth="1"/>
    <col min="20" max="20" width="19.08203125" bestFit="1" customWidth="1"/>
    <col min="21" max="21" width="18" bestFit="1" customWidth="1"/>
    <col min="22" max="22" width="21.25" bestFit="1" customWidth="1"/>
    <col min="23" max="23" width="20.25" bestFit="1" customWidth="1"/>
    <col min="24" max="24" width="30.9140625" bestFit="1" customWidth="1"/>
    <col min="25" max="25" width="23.83203125" bestFit="1" customWidth="1"/>
  </cols>
  <sheetData>
    <row r="3" spans="1:5" x14ac:dyDescent="0.3">
      <c r="A3" s="4" t="s">
        <v>0</v>
      </c>
      <c r="B3" t="s">
        <v>29</v>
      </c>
    </row>
    <row r="5" spans="1:5" x14ac:dyDescent="0.3">
      <c r="A5" s="4" t="s">
        <v>58</v>
      </c>
      <c r="B5" s="4" t="s">
        <v>30</v>
      </c>
    </row>
    <row r="6" spans="1:5" x14ac:dyDescent="0.3">
      <c r="A6" s="4" t="s">
        <v>27</v>
      </c>
      <c r="B6" t="s">
        <v>19</v>
      </c>
      <c r="C6" t="s">
        <v>20</v>
      </c>
      <c r="D6" t="s">
        <v>21</v>
      </c>
      <c r="E6" t="s">
        <v>28</v>
      </c>
    </row>
    <row r="7" spans="1:5" x14ac:dyDescent="0.3">
      <c r="A7" s="5" t="s">
        <v>11</v>
      </c>
      <c r="B7" s="6">
        <v>645831</v>
      </c>
      <c r="C7" s="6">
        <v>930680</v>
      </c>
      <c r="D7" s="6">
        <v>810302</v>
      </c>
      <c r="E7" s="6">
        <v>2386813</v>
      </c>
    </row>
    <row r="8" spans="1:5" x14ac:dyDescent="0.3">
      <c r="A8" s="5" t="s">
        <v>12</v>
      </c>
      <c r="B8" s="6">
        <v>452030</v>
      </c>
      <c r="C8" s="6">
        <v>643858</v>
      </c>
      <c r="D8" s="6">
        <v>459200</v>
      </c>
      <c r="E8" s="6">
        <v>1555088</v>
      </c>
    </row>
    <row r="9" spans="1:5" x14ac:dyDescent="0.3">
      <c r="A9" s="5" t="s">
        <v>9</v>
      </c>
      <c r="B9" s="6">
        <v>2707135</v>
      </c>
      <c r="C9" s="6">
        <v>3862914</v>
      </c>
      <c r="D9" s="6">
        <v>4107550</v>
      </c>
      <c r="E9" s="6">
        <v>10677599</v>
      </c>
    </row>
    <row r="10" spans="1:5" x14ac:dyDescent="0.3">
      <c r="A10" s="5" t="s">
        <v>28</v>
      </c>
      <c r="B10" s="6">
        <v>3804996</v>
      </c>
      <c r="C10" s="6">
        <v>5437452</v>
      </c>
      <c r="D10" s="6">
        <v>5377052</v>
      </c>
      <c r="E10" s="6">
        <v>14619500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6E1F4-95D6-4884-92BE-6A33DFC21497}">
  <dimension ref="A2:I9"/>
  <sheetViews>
    <sheetView topLeftCell="D1" workbookViewId="0">
      <selection activeCell="E10" sqref="E10"/>
    </sheetView>
  </sheetViews>
  <sheetFormatPr defaultRowHeight="14" x14ac:dyDescent="0.3"/>
  <cols>
    <col min="1" max="1" width="14.1640625" bestFit="1" customWidth="1"/>
    <col min="2" max="2" width="17.25" bestFit="1" customWidth="1"/>
    <col min="3" max="4" width="13.75" bestFit="1" customWidth="1"/>
    <col min="5" max="5" width="14.83203125" bestFit="1" customWidth="1"/>
    <col min="8" max="8" width="14" bestFit="1" customWidth="1"/>
    <col min="9" max="9" width="14.83203125" bestFit="1" customWidth="1"/>
  </cols>
  <sheetData>
    <row r="2" spans="1:9" x14ac:dyDescent="0.3">
      <c r="H2" s="4" t="s">
        <v>0</v>
      </c>
      <c r="I2" t="s">
        <v>29</v>
      </c>
    </row>
    <row r="3" spans="1:9" x14ac:dyDescent="0.3">
      <c r="H3" s="4" t="s">
        <v>1</v>
      </c>
      <c r="I3" t="s">
        <v>29</v>
      </c>
    </row>
    <row r="5" spans="1:9" x14ac:dyDescent="0.3">
      <c r="A5" s="4" t="s">
        <v>58</v>
      </c>
      <c r="B5" s="4" t="s">
        <v>30</v>
      </c>
      <c r="H5" s="4" t="s">
        <v>27</v>
      </c>
      <c r="I5" t="s">
        <v>58</v>
      </c>
    </row>
    <row r="6" spans="1:9" x14ac:dyDescent="0.3">
      <c r="A6" s="4" t="s">
        <v>27</v>
      </c>
      <c r="B6" t="s">
        <v>19</v>
      </c>
      <c r="C6" t="s">
        <v>20</v>
      </c>
      <c r="D6" t="s">
        <v>21</v>
      </c>
      <c r="E6" t="s">
        <v>28</v>
      </c>
      <c r="H6" s="5" t="s">
        <v>19</v>
      </c>
      <c r="I6" s="6">
        <v>3804996</v>
      </c>
    </row>
    <row r="7" spans="1:9" x14ac:dyDescent="0.3">
      <c r="A7" s="5" t="s">
        <v>10</v>
      </c>
      <c r="B7" s="6">
        <v>3122191</v>
      </c>
      <c r="C7" s="6">
        <v>360509</v>
      </c>
      <c r="D7" s="6">
        <v>4516869</v>
      </c>
      <c r="E7" s="6">
        <v>7999569</v>
      </c>
      <c r="H7" s="5" t="s">
        <v>20</v>
      </c>
      <c r="I7" s="6">
        <v>5437452</v>
      </c>
    </row>
    <row r="8" spans="1:9" x14ac:dyDescent="0.3">
      <c r="A8" s="5" t="s">
        <v>8</v>
      </c>
      <c r="B8" s="6">
        <v>682805</v>
      </c>
      <c r="C8" s="6">
        <v>5076943</v>
      </c>
      <c r="D8" s="6">
        <v>860183</v>
      </c>
      <c r="E8" s="6">
        <v>6619931</v>
      </c>
      <c r="H8" s="5" t="s">
        <v>21</v>
      </c>
      <c r="I8" s="6">
        <v>5377052</v>
      </c>
    </row>
    <row r="9" spans="1:9" x14ac:dyDescent="0.3">
      <c r="A9" s="5" t="s">
        <v>28</v>
      </c>
      <c r="B9" s="6">
        <v>3804996</v>
      </c>
      <c r="C9" s="6">
        <v>5437452</v>
      </c>
      <c r="D9" s="6">
        <v>5377052</v>
      </c>
      <c r="E9" s="6">
        <v>14619500</v>
      </c>
      <c r="H9" s="5" t="s">
        <v>28</v>
      </c>
      <c r="I9" s="6">
        <v>14619500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6F146-903C-4AAC-B187-7E0202816EE1}">
  <dimension ref="A1:J14"/>
  <sheetViews>
    <sheetView workbookViewId="0">
      <selection activeCell="B12" sqref="B12"/>
    </sheetView>
  </sheetViews>
  <sheetFormatPr defaultRowHeight="14" x14ac:dyDescent="0.3"/>
  <cols>
    <col min="1" max="1" width="19.5" customWidth="1"/>
    <col min="2" max="3" width="18.83203125" customWidth="1"/>
    <col min="4" max="4" width="20" customWidth="1"/>
    <col min="7" max="7" width="22.6640625" customWidth="1"/>
    <col min="8" max="8" width="15.25" customWidth="1"/>
    <col min="9" max="9" width="18.58203125" bestFit="1" customWidth="1"/>
    <col min="10" max="10" width="15.5" bestFit="1" customWidth="1"/>
    <col min="11" max="11" width="12.4140625" bestFit="1" customWidth="1"/>
  </cols>
  <sheetData>
    <row r="1" spans="1:10" x14ac:dyDescent="0.3">
      <c r="A1" s="73" t="s">
        <v>40</v>
      </c>
      <c r="B1" s="73"/>
      <c r="C1" s="73"/>
      <c r="D1" s="73"/>
      <c r="G1" s="73" t="s">
        <v>51</v>
      </c>
      <c r="H1" s="73"/>
      <c r="I1" s="73"/>
      <c r="J1" s="73"/>
    </row>
    <row r="2" spans="1:10" ht="28" x14ac:dyDescent="0.3">
      <c r="A2" s="8" t="s">
        <v>38</v>
      </c>
      <c r="B2" s="14" t="s">
        <v>19</v>
      </c>
      <c r="C2" s="14" t="s">
        <v>20</v>
      </c>
      <c r="D2" s="14" t="s">
        <v>21</v>
      </c>
      <c r="G2" s="8" t="s">
        <v>52</v>
      </c>
      <c r="H2" s="14" t="s">
        <v>19</v>
      </c>
      <c r="I2" s="14" t="s">
        <v>20</v>
      </c>
      <c r="J2" s="14" t="s">
        <v>21</v>
      </c>
    </row>
    <row r="3" spans="1:10" x14ac:dyDescent="0.3">
      <c r="A3" s="9" t="s">
        <v>39</v>
      </c>
      <c r="B3" s="18" t="s">
        <v>47</v>
      </c>
      <c r="C3" s="18" t="s">
        <v>48</v>
      </c>
      <c r="D3" s="18" t="s">
        <v>49</v>
      </c>
      <c r="G3" s="9" t="s">
        <v>39</v>
      </c>
      <c r="H3" s="5" t="s">
        <v>48</v>
      </c>
      <c r="I3" s="5" t="s">
        <v>49</v>
      </c>
      <c r="J3" s="5" t="s">
        <v>53</v>
      </c>
    </row>
    <row r="4" spans="1:10" x14ac:dyDescent="0.3">
      <c r="A4" s="9" t="s">
        <v>2</v>
      </c>
      <c r="B4" s="15">
        <v>1265526</v>
      </c>
      <c r="C4" s="15">
        <v>59659</v>
      </c>
      <c r="D4" s="15">
        <v>2690532</v>
      </c>
      <c r="G4" s="9" t="s">
        <v>2</v>
      </c>
      <c r="H4" s="19">
        <v>223145</v>
      </c>
      <c r="I4" s="19">
        <v>612643</v>
      </c>
      <c r="J4" s="19">
        <v>428626</v>
      </c>
    </row>
    <row r="5" spans="1:10" x14ac:dyDescent="0.3">
      <c r="A5" s="9" t="s">
        <v>3</v>
      </c>
      <c r="B5" s="15">
        <v>501999</v>
      </c>
      <c r="C5" s="15">
        <v>112546</v>
      </c>
      <c r="D5" s="15">
        <v>414069</v>
      </c>
      <c r="G5" s="9" t="s">
        <v>3</v>
      </c>
      <c r="H5" s="19">
        <v>131916</v>
      </c>
      <c r="I5" s="19">
        <v>1271190</v>
      </c>
      <c r="J5" s="19">
        <v>118637</v>
      </c>
    </row>
    <row r="6" spans="1:10" x14ac:dyDescent="0.3">
      <c r="A6" s="9" t="s">
        <v>4</v>
      </c>
      <c r="B6" s="15">
        <v>619657</v>
      </c>
      <c r="C6" s="15">
        <v>108909</v>
      </c>
      <c r="D6" s="15">
        <v>452151</v>
      </c>
      <c r="G6" s="9" t="s">
        <v>4</v>
      </c>
      <c r="H6" s="19">
        <v>192399</v>
      </c>
      <c r="I6" s="19">
        <v>1962502</v>
      </c>
      <c r="J6" s="19">
        <v>162944</v>
      </c>
    </row>
    <row r="7" spans="1:10" x14ac:dyDescent="0.3">
      <c r="A7" s="9" t="s">
        <v>5</v>
      </c>
      <c r="B7" s="15">
        <v>429568</v>
      </c>
      <c r="C7" s="15">
        <v>24733</v>
      </c>
      <c r="D7" s="15">
        <v>662678</v>
      </c>
      <c r="G7" s="9" t="s">
        <v>5</v>
      </c>
      <c r="H7" s="19">
        <v>36907</v>
      </c>
      <c r="I7" s="19">
        <v>145709</v>
      </c>
      <c r="J7" s="19">
        <v>52055</v>
      </c>
    </row>
    <row r="8" spans="1:10" x14ac:dyDescent="0.3">
      <c r="A8" s="9" t="s">
        <v>6</v>
      </c>
      <c r="B8" s="16">
        <v>137157</v>
      </c>
      <c r="C8" s="15">
        <v>34601</v>
      </c>
      <c r="D8" s="15">
        <v>63829</v>
      </c>
      <c r="G8" s="9" t="s">
        <v>6</v>
      </c>
      <c r="H8" s="19">
        <v>76980</v>
      </c>
      <c r="I8" s="19">
        <v>904606</v>
      </c>
      <c r="J8" s="19">
        <v>50684</v>
      </c>
    </row>
    <row r="9" spans="1:10" x14ac:dyDescent="0.3">
      <c r="A9" s="9" t="s">
        <v>7</v>
      </c>
      <c r="B9" s="15">
        <v>168284</v>
      </c>
      <c r="C9" s="15">
        <v>20061</v>
      </c>
      <c r="D9" s="15">
        <v>233610</v>
      </c>
      <c r="G9" s="9" t="s">
        <v>7</v>
      </c>
      <c r="H9" s="19">
        <v>21458</v>
      </c>
      <c r="I9" s="19">
        <v>180293</v>
      </c>
      <c r="J9" s="19">
        <v>47237</v>
      </c>
    </row>
    <row r="10" spans="1:10" x14ac:dyDescent="0.3">
      <c r="A10" s="9" t="s">
        <v>41</v>
      </c>
      <c r="B10" s="15">
        <f>SUBTOTAL(109,B3:B9)</f>
        <v>3122191</v>
      </c>
      <c r="C10" s="15">
        <f>SUBTOTAL(109,C3:C9)</f>
        <v>360509</v>
      </c>
      <c r="D10" s="15">
        <f>SUBTOTAL(109,D3:D9)</f>
        <v>4516869</v>
      </c>
      <c r="G10" s="9" t="s">
        <v>41</v>
      </c>
      <c r="H10" s="19">
        <f>SUBTOTAL(109,H3:H9)</f>
        <v>682805</v>
      </c>
      <c r="I10" s="19">
        <f>SUBTOTAL(109,I3:I9)</f>
        <v>5076943</v>
      </c>
      <c r="J10" s="19">
        <f>SUBTOTAL(109,J3:J9)</f>
        <v>860183</v>
      </c>
    </row>
    <row r="11" spans="1:10" x14ac:dyDescent="0.3">
      <c r="A11" s="9" t="s">
        <v>42</v>
      </c>
      <c r="B11" s="17">
        <f>B10/C14</f>
        <v>0.39029490213785267</v>
      </c>
      <c r="C11" s="17">
        <f>C10/C14</f>
        <v>4.5066052933601795E-2</v>
      </c>
      <c r="D11" s="17">
        <f>D10/C14</f>
        <v>0.56463904492854555</v>
      </c>
      <c r="G11" s="9" t="s">
        <v>42</v>
      </c>
      <c r="H11" s="10">
        <f>H10/6619931</f>
        <v>0.10314382430874279</v>
      </c>
      <c r="I11" s="10">
        <f>I10/6619931</f>
        <v>0.76691781228535461</v>
      </c>
      <c r="J11" s="10">
        <f>J10/6619931</f>
        <v>0.12993836340590256</v>
      </c>
    </row>
    <row r="12" spans="1:10" ht="112" x14ac:dyDescent="0.3">
      <c r="A12" s="11" t="s">
        <v>43</v>
      </c>
      <c r="B12" s="12" t="s">
        <v>45</v>
      </c>
      <c r="C12" s="8" t="s">
        <v>46</v>
      </c>
      <c r="D12" s="12" t="s">
        <v>50</v>
      </c>
      <c r="G12" s="11" t="s">
        <v>43</v>
      </c>
      <c r="H12" s="12" t="s">
        <v>55</v>
      </c>
      <c r="I12" s="12" t="s">
        <v>56</v>
      </c>
      <c r="J12" s="12" t="s">
        <v>57</v>
      </c>
    </row>
    <row r="14" spans="1:10" x14ac:dyDescent="0.3">
      <c r="B14" t="s">
        <v>44</v>
      </c>
      <c r="C14" s="13">
        <f>B10+C10+D10</f>
        <v>7999569</v>
      </c>
      <c r="H14" s="10" t="s">
        <v>54</v>
      </c>
      <c r="I14" s="13">
        <f>H10+I10+J10</f>
        <v>6619931</v>
      </c>
    </row>
  </sheetData>
  <mergeCells count="2">
    <mergeCell ref="A1:D1"/>
    <mergeCell ref="G1:J1"/>
  </mergeCells>
  <conditionalFormatting sqref="B4:B9">
    <cfRule type="top10" dxfId="15" priority="7" bottom="1" rank="1"/>
    <cfRule type="top10" dxfId="14" priority="8" rank="1"/>
  </conditionalFormatting>
  <conditionalFormatting sqref="C4:C9">
    <cfRule type="top10" dxfId="13" priority="10" bottom="1" rank="1"/>
    <cfRule type="top10" dxfId="12" priority="11" rank="1"/>
  </conditionalFormatting>
  <conditionalFormatting sqref="D4:D9">
    <cfRule type="top10" dxfId="11" priority="9" bottom="1" rank="1"/>
    <cfRule type="top10" dxfId="10" priority="12" rank="1"/>
  </conditionalFormatting>
  <conditionalFormatting sqref="H4:H9">
    <cfRule type="top10" dxfId="9" priority="5" bottom="1" rank="1"/>
    <cfRule type="top10" dxfId="8" priority="6" rank="1"/>
  </conditionalFormatting>
  <conditionalFormatting sqref="I4:I6 I8:I9">
    <cfRule type="top10" dxfId="7" priority="3" bottom="1" rank="1"/>
    <cfRule type="top10" dxfId="6" priority="4" rank="1"/>
  </conditionalFormatting>
  <conditionalFormatting sqref="J4:J5 J7:J9">
    <cfRule type="top10" dxfId="5" priority="2" stopIfTrue="1" rank="1"/>
  </conditionalFormatting>
  <conditionalFormatting sqref="J4:J9">
    <cfRule type="top10" dxfId="4" priority="1" bottom="1" rank="1"/>
  </conditionalFormatting>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7E818-024C-4AD5-A53A-EFAB8A3FBB55}">
  <dimension ref="A1:AB441"/>
  <sheetViews>
    <sheetView topLeftCell="O1" workbookViewId="0">
      <selection activeCell="W11" sqref="W11"/>
    </sheetView>
  </sheetViews>
  <sheetFormatPr defaultRowHeight="14" x14ac:dyDescent="0.3"/>
  <cols>
    <col min="1" max="1" width="10.58203125" customWidth="1"/>
    <col min="2" max="2" width="11.25" customWidth="1"/>
    <col min="3" max="3" width="9.33203125" style="2" customWidth="1"/>
    <col min="4" max="4" width="8.33203125" style="2" customWidth="1"/>
    <col min="5" max="5" width="10.1640625" style="2" customWidth="1"/>
    <col min="6" max="6" width="9.25" style="2" customWidth="1"/>
    <col min="7" max="7" width="19.6640625" style="2" customWidth="1"/>
    <col min="8" max="8" width="12.75" style="2" customWidth="1"/>
    <col min="9" max="9" width="20.6640625" customWidth="1"/>
    <col min="10" max="10" width="18.5" customWidth="1"/>
    <col min="11" max="11" width="21.6640625" customWidth="1"/>
    <col min="12" max="12" width="20.75" customWidth="1"/>
    <col min="13" max="13" width="31.1640625" customWidth="1"/>
    <col min="14" max="14" width="24.25" customWidth="1"/>
    <col min="15" max="17" width="11.1640625" customWidth="1"/>
    <col min="18" max="18" width="20.5" customWidth="1"/>
    <col min="19" max="20" width="15.9140625" customWidth="1"/>
    <col min="22" max="22" width="12.5" customWidth="1"/>
    <col min="23" max="23" width="12.33203125" customWidth="1"/>
    <col min="24" max="24" width="14.33203125" customWidth="1"/>
    <col min="25" max="25" width="13.33203125" customWidth="1"/>
    <col min="26" max="26" width="12.58203125" customWidth="1"/>
    <col min="27" max="27" width="15.4140625" customWidth="1"/>
    <col min="28" max="28" width="9.75" customWidth="1"/>
  </cols>
  <sheetData>
    <row r="1" spans="1:28" s="3" customFormat="1" x14ac:dyDescent="0.3">
      <c r="A1" s="3" t="s">
        <v>0</v>
      </c>
      <c r="B1" s="3" t="s">
        <v>1</v>
      </c>
      <c r="C1" s="7" t="s">
        <v>2</v>
      </c>
      <c r="D1" s="7" t="s">
        <v>3</v>
      </c>
      <c r="E1" s="7" t="s">
        <v>4</v>
      </c>
      <c r="F1" s="7" t="s">
        <v>5</v>
      </c>
      <c r="G1" s="7" t="s">
        <v>6</v>
      </c>
      <c r="H1" s="7" t="s">
        <v>7</v>
      </c>
      <c r="I1" s="3" t="s">
        <v>13</v>
      </c>
      <c r="J1" s="3" t="s">
        <v>14</v>
      </c>
      <c r="K1" s="3" t="s">
        <v>15</v>
      </c>
      <c r="L1" s="3" t="s">
        <v>16</v>
      </c>
      <c r="M1" s="3" t="s">
        <v>17</v>
      </c>
      <c r="N1" s="3" t="s">
        <v>18</v>
      </c>
      <c r="O1" s="3" t="s">
        <v>19</v>
      </c>
      <c r="P1" s="3" t="s">
        <v>20</v>
      </c>
      <c r="Q1" s="3" t="s">
        <v>21</v>
      </c>
      <c r="R1" s="3" t="s">
        <v>23</v>
      </c>
      <c r="S1" s="3" t="s">
        <v>24</v>
      </c>
      <c r="V1" s="3" t="s">
        <v>22</v>
      </c>
      <c r="W1" s="3" t="s">
        <v>2</v>
      </c>
      <c r="X1" s="3" t="s">
        <v>3</v>
      </c>
      <c r="Y1" s="3" t="s">
        <v>4</v>
      </c>
      <c r="Z1" s="3" t="s">
        <v>5</v>
      </c>
      <c r="AA1" s="3" t="s">
        <v>6</v>
      </c>
      <c r="AB1" s="3" t="s">
        <v>7</v>
      </c>
    </row>
    <row r="2" spans="1:28" x14ac:dyDescent="0.3">
      <c r="A2" s="1" t="s">
        <v>8</v>
      </c>
      <c r="B2" s="1" t="s">
        <v>9</v>
      </c>
      <c r="C2" s="2">
        <v>12669</v>
      </c>
      <c r="D2" s="2">
        <v>9656</v>
      </c>
      <c r="E2" s="2">
        <v>7561</v>
      </c>
      <c r="F2" s="2">
        <v>214</v>
      </c>
      <c r="G2" s="2">
        <v>2674</v>
      </c>
      <c r="H2" s="2">
        <v>1338</v>
      </c>
      <c r="I2">
        <f>STANDARDIZE(C2,AVERAGE($C$2:$C$441),STDEV($C$2:$C$441))</f>
        <v>5.2873004241532934E-2</v>
      </c>
      <c r="J2">
        <f>STANDARDIZE(D2,AVERAGE($D$2:$D$441),STDEV($D$2:$D$441))</f>
        <v>0.52297247140807934</v>
      </c>
      <c r="K2">
        <f>STANDARDIZE(E2,AVERAGE($E$2:$E$441),STDEV($E$2:$E$441))</f>
        <v>-4.1068145390135716E-2</v>
      </c>
      <c r="L2">
        <f>STANDARDIZE(F2,AVERAGE($F$2:$F$441),STDEV($F$2:$F$441))</f>
        <v>-0.58869703940629503</v>
      </c>
      <c r="M2">
        <f>STANDARDIZE(G2,AVERAGE($G$2:$G$441),STDEV($G$2:$G$441))</f>
        <v>-4.3519193818802329E-2</v>
      </c>
      <c r="N2">
        <f>STANDARDIZE(H2,AVERAGE($H$2:$H$441),STDEV($H$2:$H$441))</f>
        <v>-6.6263629344281955E-2</v>
      </c>
      <c r="O2">
        <f>SQRT((I2-$W$2)^2+(J2-$X$2)^2+(K2-$Y$2)^2+(L2-$Z$2)^2+(M2-$AA$2)^2+(N2-$AB$2)^2)</f>
        <v>1.3017495382879534</v>
      </c>
      <c r="P2">
        <f>SQRT((I2-$W$3)^2+(J2-$X$3)^2+(K2-$Y$3)^2+(L2-$Z$3)^2+(M2-$AA$3)^2+(N2-$AB$3)^2)</f>
        <v>1.4765039481967013</v>
      </c>
      <c r="Q2">
        <f>SQRT((I2-$W$4)^2+(J2-$X$4)^2+(K2-$Y$4)^2+(L2-$Z$4)^2+(M2-$AA$4)^2+(N2-$AB$4)^2)</f>
        <v>1.5777444280324997</v>
      </c>
      <c r="R2">
        <f>MIN(O2:Q2)</f>
        <v>1.3017495382879534</v>
      </c>
      <c r="S2" t="str">
        <f>INDEX($O$1:$Q$1,MATCH(R2,O2:Q2,0))</f>
        <v>Cluster 1</v>
      </c>
      <c r="V2" s="3" t="s">
        <v>19</v>
      </c>
      <c r="W2">
        <v>-0.41633805850684291</v>
      </c>
      <c r="X2">
        <v>-0.45141711209036256</v>
      </c>
      <c r="Y2">
        <v>-0.50488678277040988</v>
      </c>
      <c r="Z2">
        <v>-0.25795079283549038</v>
      </c>
      <c r="AA2">
        <v>-0.44306178110991368</v>
      </c>
      <c r="AB2">
        <v>-0.26826039054585965</v>
      </c>
    </row>
    <row r="3" spans="1:28" x14ac:dyDescent="0.3">
      <c r="A3" s="1" t="s">
        <v>8</v>
      </c>
      <c r="B3" s="1" t="s">
        <v>9</v>
      </c>
      <c r="C3" s="2">
        <v>7057</v>
      </c>
      <c r="D3" s="2">
        <v>9810</v>
      </c>
      <c r="E3" s="2">
        <v>9568</v>
      </c>
      <c r="F3" s="2">
        <v>1762</v>
      </c>
      <c r="G3" s="2">
        <v>3293</v>
      </c>
      <c r="H3" s="2">
        <v>1776</v>
      </c>
      <c r="I3">
        <f t="shared" ref="I3:I66" si="0">STANDARDIZE(C3,AVERAGE($C$2:$C$441),STDEV($C$2:$C$441))</f>
        <v>-0.39085705606364607</v>
      </c>
      <c r="J3">
        <f t="shared" ref="J3:J66" si="1">STANDARDIZE(D3,AVERAGE($D$2:$D$441),STDEV($D$2:$D$441))</f>
        <v>0.54383861366034913</v>
      </c>
      <c r="K3">
        <f t="shared" ref="K3:K66" si="2">STANDARDIZE(E3,AVERAGE($E$2:$E$441),STDEV($E$2:$E$441))</f>
        <v>0.17012470020402815</v>
      </c>
      <c r="L3">
        <f t="shared" ref="L3:L66" si="3">STANDARDIZE(F3,AVERAGE($F$2:$F$441),STDEV($F$2:$F$441))</f>
        <v>-0.2698290345073171</v>
      </c>
      <c r="M3">
        <f t="shared" ref="M3:M66" si="4">STANDARDIZE(G3,AVERAGE($G$2:$G$441),STDEV($G$2:$G$441))</f>
        <v>8.6308594920028181E-2</v>
      </c>
      <c r="N3">
        <f t="shared" ref="N3:N66" si="5">STANDARDIZE(H3,AVERAGE($H$2:$H$441),STDEV($H$2:$H$441))</f>
        <v>8.9049685023109393E-2</v>
      </c>
      <c r="O3">
        <f t="shared" ref="O3:O66" si="6">SQRT((I3-$W$2)^2+(J3-$X$2)^2+(K3-$Y$2)^2+(L3-$Z$2)^2+(M3-$AA$2)^2+(N3-$AB$2)^2)</f>
        <v>1.3619355054549518</v>
      </c>
      <c r="P3">
        <f t="shared" ref="P3:P66" si="7">SQRT((I3-$W$3)^2+(J3-$X$3)^2+(K3-$Y$3)^2+(L3-$Z$3)^2+(M3-$AA$3)^2+(N3-$AB$3)^2)</f>
        <v>1.1056508390365072</v>
      </c>
      <c r="Q3">
        <f t="shared" ref="Q3:Q66" si="8">SQRT((I3-$W$4)^2+(J3-$X$4)^2+(K3-$Y$4)^2+(L3-$Z$4)^2+(M3-$AA$4)^2+(N3-$AB$4)^2)</f>
        <v>1.8423481073017975</v>
      </c>
      <c r="R3">
        <f t="shared" ref="R3:R66" si="9">MIN(O3:Q3)</f>
        <v>1.1056508390365072</v>
      </c>
      <c r="S3" t="str">
        <f t="shared" ref="S3:S66" si="10">INDEX($O$1:$Q$1,MATCH(R3,O3:Q3,0))</f>
        <v>Cluster 2</v>
      </c>
      <c r="V3" s="3" t="s">
        <v>20</v>
      </c>
      <c r="W3">
        <v>-0.55533435131164421</v>
      </c>
      <c r="X3">
        <v>0.6135840160104965</v>
      </c>
      <c r="Y3">
        <v>0.86807940842826214</v>
      </c>
      <c r="Z3">
        <v>-0.35493292028762519</v>
      </c>
      <c r="AA3">
        <v>0.91450869639421928</v>
      </c>
      <c r="AB3">
        <v>-1.218134713554961E-2</v>
      </c>
    </row>
    <row r="4" spans="1:28" x14ac:dyDescent="0.3">
      <c r="A4" s="1" t="s">
        <v>8</v>
      </c>
      <c r="B4" s="1" t="s">
        <v>9</v>
      </c>
      <c r="C4" s="2">
        <v>6353</v>
      </c>
      <c r="D4" s="2">
        <v>8808</v>
      </c>
      <c r="E4" s="2">
        <v>7684</v>
      </c>
      <c r="F4" s="2">
        <v>2405</v>
      </c>
      <c r="G4" s="2">
        <v>3516</v>
      </c>
      <c r="H4" s="2">
        <v>7844</v>
      </c>
      <c r="I4">
        <f t="shared" si="0"/>
        <v>-0.44652098379971983</v>
      </c>
      <c r="J4">
        <f t="shared" si="1"/>
        <v>0.4080731945903861</v>
      </c>
      <c r="K4">
        <f t="shared" si="2"/>
        <v>-2.8125086093632401E-2</v>
      </c>
      <c r="L4">
        <f t="shared" si="3"/>
        <v>-0.13737933996594584</v>
      </c>
      <c r="M4">
        <f t="shared" si="4"/>
        <v>0.13308015693740977</v>
      </c>
      <c r="N4">
        <f t="shared" si="5"/>
        <v>2.2407419032453255</v>
      </c>
      <c r="O4">
        <f t="shared" si="6"/>
        <v>2.7583520134219546</v>
      </c>
      <c r="P4">
        <f t="shared" si="7"/>
        <v>2.5672710876271734</v>
      </c>
      <c r="Q4">
        <f t="shared" si="8"/>
        <v>2.8127923956023673</v>
      </c>
      <c r="R4">
        <f t="shared" si="9"/>
        <v>2.5672710876271734</v>
      </c>
      <c r="S4" t="str">
        <f t="shared" si="10"/>
        <v>Cluster 2</v>
      </c>
      <c r="V4" s="3" t="s">
        <v>21</v>
      </c>
      <c r="W4">
        <v>0.96714914821212628</v>
      </c>
      <c r="X4">
        <v>-0.30850902941222297</v>
      </c>
      <c r="Y4">
        <v>-0.36975420949295945</v>
      </c>
      <c r="Z4">
        <v>0.24303985043535103</v>
      </c>
      <c r="AA4">
        <v>-0.43054323352769486</v>
      </c>
      <c r="AB4">
        <v>4.5121901924505638E-2</v>
      </c>
    </row>
    <row r="5" spans="1:28" x14ac:dyDescent="0.3">
      <c r="A5" s="1" t="s">
        <v>10</v>
      </c>
      <c r="B5" s="1" t="s">
        <v>9</v>
      </c>
      <c r="C5" s="2">
        <v>13265</v>
      </c>
      <c r="D5" s="2">
        <v>1196</v>
      </c>
      <c r="E5" s="2">
        <v>4221</v>
      </c>
      <c r="F5" s="2">
        <v>6404</v>
      </c>
      <c r="G5" s="2">
        <v>507</v>
      </c>
      <c r="H5" s="2">
        <v>1788</v>
      </c>
      <c r="I5">
        <f t="shared" si="0"/>
        <v>9.9997579427186303E-2</v>
      </c>
      <c r="J5">
        <f t="shared" si="1"/>
        <v>-0.62331040816466243</v>
      </c>
      <c r="K5">
        <f t="shared" si="2"/>
        <v>-0.39253008075859974</v>
      </c>
      <c r="L5">
        <f t="shared" si="3"/>
        <v>0.68636300602308031</v>
      </c>
      <c r="M5">
        <f t="shared" si="4"/>
        <v>-0.49802132337784227</v>
      </c>
      <c r="N5">
        <f t="shared" si="5"/>
        <v>9.3304844320846139E-2</v>
      </c>
      <c r="O5">
        <f t="shared" si="6"/>
        <v>1.1550984138973701</v>
      </c>
      <c r="P5">
        <f t="shared" si="7"/>
        <v>2.5766586191666812</v>
      </c>
      <c r="Q5">
        <f t="shared" si="8"/>
        <v>1.0271225829717618</v>
      </c>
      <c r="R5">
        <f t="shared" si="9"/>
        <v>1.0271225829717618</v>
      </c>
      <c r="S5" t="str">
        <f t="shared" si="10"/>
        <v>Cluster 3</v>
      </c>
    </row>
    <row r="6" spans="1:28" x14ac:dyDescent="0.3">
      <c r="A6" s="1" t="s">
        <v>8</v>
      </c>
      <c r="B6" s="1" t="s">
        <v>9</v>
      </c>
      <c r="C6" s="2">
        <v>22615</v>
      </c>
      <c r="D6" s="2">
        <v>5410</v>
      </c>
      <c r="E6" s="2">
        <v>7198</v>
      </c>
      <c r="F6" s="2">
        <v>3915</v>
      </c>
      <c r="G6" s="2">
        <v>1777</v>
      </c>
      <c r="H6" s="2">
        <v>5185</v>
      </c>
      <c r="I6">
        <f t="shared" si="0"/>
        <v>0.83928411967191607</v>
      </c>
      <c r="J6">
        <f t="shared" si="1"/>
        <v>-5.2336879261644244E-2</v>
      </c>
      <c r="K6">
        <f t="shared" si="2"/>
        <v>-7.9265954533474778E-2</v>
      </c>
      <c r="L6">
        <f t="shared" si="3"/>
        <v>0.17366115576884522</v>
      </c>
      <c r="M6">
        <f t="shared" si="4"/>
        <v>-0.23165413161966011</v>
      </c>
      <c r="N6">
        <f t="shared" si="5"/>
        <v>1.2978695221884908</v>
      </c>
      <c r="O6">
        <f t="shared" si="6"/>
        <v>2.1449359309779905</v>
      </c>
      <c r="P6">
        <f t="shared" si="7"/>
        <v>2.5681138527863436</v>
      </c>
      <c r="Q6">
        <f t="shared" si="8"/>
        <v>1.3342053591985967</v>
      </c>
      <c r="R6">
        <f t="shared" si="9"/>
        <v>1.3342053591985967</v>
      </c>
      <c r="S6" t="str">
        <f t="shared" si="10"/>
        <v>Cluster 3</v>
      </c>
      <c r="V6" s="3" t="s">
        <v>25</v>
      </c>
    </row>
    <row r="7" spans="1:28" x14ac:dyDescent="0.3">
      <c r="A7" s="1" t="s">
        <v>8</v>
      </c>
      <c r="B7" s="1" t="s">
        <v>9</v>
      </c>
      <c r="C7" s="2">
        <v>9413</v>
      </c>
      <c r="D7" s="2">
        <v>8259</v>
      </c>
      <c r="E7" s="2">
        <v>5126</v>
      </c>
      <c r="F7" s="2">
        <v>666</v>
      </c>
      <c r="G7" s="2">
        <v>1795</v>
      </c>
      <c r="H7" s="2">
        <v>1451</v>
      </c>
      <c r="I7">
        <f t="shared" si="0"/>
        <v>-0.20457266153780826</v>
      </c>
      <c r="J7">
        <f t="shared" si="1"/>
        <v>0.33368675240534645</v>
      </c>
      <c r="K7">
        <f t="shared" si="2"/>
        <v>-0.29729862821115666</v>
      </c>
      <c r="L7">
        <f t="shared" si="3"/>
        <v>-0.49559087776912575</v>
      </c>
      <c r="M7">
        <f t="shared" si="4"/>
        <v>-0.22787884858686697</v>
      </c>
      <c r="N7">
        <f t="shared" si="5"/>
        <v>-2.6194212623927571E-2</v>
      </c>
      <c r="O7">
        <f t="shared" si="6"/>
        <v>0.93042895603215292</v>
      </c>
      <c r="P7">
        <f t="shared" si="7"/>
        <v>1.6983852724862432</v>
      </c>
      <c r="Q7">
        <f t="shared" si="8"/>
        <v>1.5434802968138044</v>
      </c>
      <c r="R7">
        <f t="shared" si="9"/>
        <v>0.93042895603215292</v>
      </c>
      <c r="S7" t="str">
        <f t="shared" si="10"/>
        <v>Cluster 1</v>
      </c>
      <c r="V7" s="3" t="s">
        <v>19</v>
      </c>
      <c r="W7">
        <f>SUMIF($S$2:$S$441,V7,$R$2:$R$441)</f>
        <v>167.57976341550324</v>
      </c>
    </row>
    <row r="8" spans="1:28" x14ac:dyDescent="0.3">
      <c r="A8" s="1" t="s">
        <v>8</v>
      </c>
      <c r="B8" s="1" t="s">
        <v>9</v>
      </c>
      <c r="C8" s="2">
        <v>12126</v>
      </c>
      <c r="D8" s="2">
        <v>3199</v>
      </c>
      <c r="E8" s="2">
        <v>6975</v>
      </c>
      <c r="F8" s="2">
        <v>480</v>
      </c>
      <c r="G8" s="2">
        <v>3140</v>
      </c>
      <c r="H8" s="2">
        <v>545</v>
      </c>
      <c r="I8">
        <f t="shared" si="0"/>
        <v>9.9390372519192176E-3</v>
      </c>
      <c r="J8">
        <f t="shared" si="1"/>
        <v>-0.35191506445494591</v>
      </c>
      <c r="K8">
        <f t="shared" si="2"/>
        <v>-0.10273182626615965</v>
      </c>
      <c r="L8">
        <f t="shared" si="3"/>
        <v>-0.53390447525698737</v>
      </c>
      <c r="M8">
        <f t="shared" si="4"/>
        <v>5.4218689141286552E-2</v>
      </c>
      <c r="N8">
        <f t="shared" si="5"/>
        <v>-0.34745873960305212</v>
      </c>
      <c r="O8">
        <f t="shared" si="6"/>
        <v>0.82646966569967051</v>
      </c>
      <c r="P8">
        <f t="shared" si="7"/>
        <v>1.7546331740776664</v>
      </c>
      <c r="Q8">
        <f t="shared" si="8"/>
        <v>1.4079035480259792</v>
      </c>
      <c r="R8">
        <f t="shared" si="9"/>
        <v>0.82646966569967051</v>
      </c>
      <c r="S8" t="str">
        <f t="shared" si="10"/>
        <v>Cluster 1</v>
      </c>
      <c r="V8" s="3" t="s">
        <v>20</v>
      </c>
      <c r="W8">
        <f t="shared" ref="W8:W9" si="11">SUMIF($S$2:$S$441,V8,$R$2:$R$441)</f>
        <v>191.77616928420466</v>
      </c>
    </row>
    <row r="9" spans="1:28" x14ac:dyDescent="0.3">
      <c r="A9" s="1" t="s">
        <v>8</v>
      </c>
      <c r="B9" s="1" t="s">
        <v>9</v>
      </c>
      <c r="C9" s="2">
        <v>7579</v>
      </c>
      <c r="D9" s="2">
        <v>4956</v>
      </c>
      <c r="E9" s="2">
        <v>9426</v>
      </c>
      <c r="F9" s="2">
        <v>1669</v>
      </c>
      <c r="G9" s="2">
        <v>3321</v>
      </c>
      <c r="H9" s="2">
        <v>2566</v>
      </c>
      <c r="I9">
        <f t="shared" si="0"/>
        <v>-0.34958351873661409</v>
      </c>
      <c r="J9">
        <f t="shared" si="1"/>
        <v>-0.1138513505767772</v>
      </c>
      <c r="K9">
        <f t="shared" si="2"/>
        <v>0.15518230654465034</v>
      </c>
      <c r="L9">
        <f t="shared" si="3"/>
        <v>-0.28898583325124799</v>
      </c>
      <c r="M9">
        <f t="shared" si="4"/>
        <v>9.2181257415484164E-2</v>
      </c>
      <c r="N9">
        <f t="shared" si="5"/>
        <v>0.36918100545744537</v>
      </c>
      <c r="O9">
        <f t="shared" si="6"/>
        <v>1.1170845231930955</v>
      </c>
      <c r="P9">
        <f t="shared" si="7"/>
        <v>1.3804805593352283</v>
      </c>
      <c r="Q9">
        <f t="shared" si="8"/>
        <v>1.645764684918783</v>
      </c>
      <c r="R9">
        <f t="shared" si="9"/>
        <v>1.1170845231930955</v>
      </c>
      <c r="S9" t="str">
        <f t="shared" si="10"/>
        <v>Cluster 1</v>
      </c>
      <c r="V9" s="3" t="s">
        <v>21</v>
      </c>
      <c r="W9">
        <f t="shared" si="11"/>
        <v>203.85159848304832</v>
      </c>
    </row>
    <row r="10" spans="1:28" x14ac:dyDescent="0.3">
      <c r="A10" s="1" t="s">
        <v>10</v>
      </c>
      <c r="B10" s="1" t="s">
        <v>9</v>
      </c>
      <c r="C10" s="2">
        <v>5963</v>
      </c>
      <c r="D10" s="2">
        <v>3648</v>
      </c>
      <c r="E10" s="2">
        <v>6192</v>
      </c>
      <c r="F10" s="2">
        <v>425</v>
      </c>
      <c r="G10" s="2">
        <v>1716</v>
      </c>
      <c r="H10" s="2">
        <v>750</v>
      </c>
      <c r="I10">
        <f t="shared" si="0"/>
        <v>-0.47735753467623793</v>
      </c>
      <c r="J10">
        <f t="shared" si="1"/>
        <v>-0.29107806529086067</v>
      </c>
      <c r="K10">
        <f t="shared" si="2"/>
        <v>-0.18512544764146124</v>
      </c>
      <c r="L10">
        <f t="shared" si="3"/>
        <v>-0.54523376483673147</v>
      </c>
      <c r="M10">
        <f t="shared" si="4"/>
        <v>-0.24444814634190351</v>
      </c>
      <c r="N10">
        <f t="shared" si="5"/>
        <v>-0.27476643493338265</v>
      </c>
      <c r="O10">
        <f t="shared" si="6"/>
        <v>0.50368691503274821</v>
      </c>
      <c r="P10">
        <f t="shared" si="7"/>
        <v>1.8390434027560967</v>
      </c>
      <c r="Q10">
        <f t="shared" si="8"/>
        <v>1.6968578011102389</v>
      </c>
      <c r="R10">
        <f t="shared" si="9"/>
        <v>0.50368691503274821</v>
      </c>
      <c r="S10" t="str">
        <f t="shared" si="10"/>
        <v>Cluster 1</v>
      </c>
    </row>
    <row r="11" spans="1:28" x14ac:dyDescent="0.3">
      <c r="A11" s="1" t="s">
        <v>8</v>
      </c>
      <c r="B11" s="1" t="s">
        <v>9</v>
      </c>
      <c r="C11" s="2">
        <v>6006</v>
      </c>
      <c r="D11" s="2">
        <v>11093</v>
      </c>
      <c r="E11" s="2">
        <v>18881</v>
      </c>
      <c r="F11" s="2">
        <v>1159</v>
      </c>
      <c r="G11" s="2">
        <v>7425</v>
      </c>
      <c r="H11" s="2">
        <v>2098</v>
      </c>
      <c r="I11">
        <f t="shared" si="0"/>
        <v>-0.47395760727190389</v>
      </c>
      <c r="J11">
        <f t="shared" si="1"/>
        <v>0.717677967619194</v>
      </c>
      <c r="K11">
        <f t="shared" si="2"/>
        <v>1.1501142223856167</v>
      </c>
      <c r="L11">
        <f t="shared" si="3"/>
        <v>-0.3940392457179655</v>
      </c>
      <c r="M11">
        <f t="shared" si="4"/>
        <v>0.95294578889231851</v>
      </c>
      <c r="N11">
        <f t="shared" si="5"/>
        <v>0.20322979284571216</v>
      </c>
      <c r="O11">
        <f t="shared" si="6"/>
        <v>2.5097393969124648</v>
      </c>
      <c r="P11">
        <f t="shared" si="7"/>
        <v>0.38263564328533317</v>
      </c>
      <c r="Q11">
        <f t="shared" si="8"/>
        <v>2.790117961463793</v>
      </c>
      <c r="R11">
        <f t="shared" si="9"/>
        <v>0.38263564328533317</v>
      </c>
      <c r="S11" t="str">
        <f t="shared" si="10"/>
        <v>Cluster 2</v>
      </c>
      <c r="V11" s="3" t="s">
        <v>26</v>
      </c>
      <c r="W11">
        <f>SUM(W7:W9)</f>
        <v>563.20753118275616</v>
      </c>
    </row>
    <row r="12" spans="1:28" x14ac:dyDescent="0.3">
      <c r="A12" s="1" t="s">
        <v>8</v>
      </c>
      <c r="B12" s="1" t="s">
        <v>9</v>
      </c>
      <c r="C12" s="2">
        <v>3366</v>
      </c>
      <c r="D12" s="2">
        <v>5403</v>
      </c>
      <c r="E12" s="2">
        <v>12974</v>
      </c>
      <c r="F12" s="2">
        <v>4400</v>
      </c>
      <c r="G12" s="2">
        <v>5977</v>
      </c>
      <c r="H12" s="2">
        <v>1744</v>
      </c>
      <c r="I12">
        <f t="shared" si="0"/>
        <v>-0.68269733628218054</v>
      </c>
      <c r="J12">
        <f t="shared" si="1"/>
        <v>-5.3285340273111055E-2</v>
      </c>
      <c r="K12">
        <f t="shared" si="2"/>
        <v>0.52853169178037207</v>
      </c>
      <c r="L12">
        <f t="shared" si="3"/>
        <v>0.2735648911538609</v>
      </c>
      <c r="M12">
        <f t="shared" si="4"/>
        <v>0.64924524269873751</v>
      </c>
      <c r="N12">
        <f t="shared" si="5"/>
        <v>7.7702593562478051E-2</v>
      </c>
      <c r="O12">
        <f t="shared" si="6"/>
        <v>1.7008068259187272</v>
      </c>
      <c r="P12">
        <f t="shared" si="7"/>
        <v>1.0245399171433551</v>
      </c>
      <c r="Q12">
        <f t="shared" si="8"/>
        <v>2.1821976416659234</v>
      </c>
      <c r="R12">
        <f t="shared" si="9"/>
        <v>1.0245399171433551</v>
      </c>
      <c r="S12" t="str">
        <f t="shared" si="10"/>
        <v>Cluster 2</v>
      </c>
    </row>
    <row r="13" spans="1:28" x14ac:dyDescent="0.3">
      <c r="A13" s="1" t="s">
        <v>8</v>
      </c>
      <c r="B13" s="1" t="s">
        <v>9</v>
      </c>
      <c r="C13" s="2">
        <v>13146</v>
      </c>
      <c r="D13" s="2">
        <v>1124</v>
      </c>
      <c r="E13" s="2">
        <v>4523</v>
      </c>
      <c r="F13" s="2">
        <v>1420</v>
      </c>
      <c r="G13" s="2">
        <v>549</v>
      </c>
      <c r="H13" s="2">
        <v>497</v>
      </c>
      <c r="I13">
        <f t="shared" si="0"/>
        <v>9.0588478005889733E-2</v>
      </c>
      <c r="J13">
        <f t="shared" si="1"/>
        <v>-0.63306600713974959</v>
      </c>
      <c r="K13">
        <f t="shared" si="2"/>
        <v>-0.36075118720133148</v>
      </c>
      <c r="L13">
        <f t="shared" si="3"/>
        <v>-0.34027661698499828</v>
      </c>
      <c r="M13">
        <f t="shared" si="4"/>
        <v>-0.48921232963465827</v>
      </c>
      <c r="N13">
        <f t="shared" si="5"/>
        <v>-0.36447937679399911</v>
      </c>
      <c r="O13">
        <f t="shared" si="6"/>
        <v>0.57350798788609836</v>
      </c>
      <c r="P13">
        <f t="shared" si="7"/>
        <v>2.3613848992175646</v>
      </c>
      <c r="Q13">
        <f t="shared" si="8"/>
        <v>1.1769665527465145</v>
      </c>
      <c r="R13">
        <f t="shared" si="9"/>
        <v>0.57350798788609836</v>
      </c>
      <c r="S13" t="str">
        <f t="shared" si="10"/>
        <v>Cluster 1</v>
      </c>
    </row>
    <row r="14" spans="1:28" x14ac:dyDescent="0.3">
      <c r="A14" s="1" t="s">
        <v>8</v>
      </c>
      <c r="B14" s="1" t="s">
        <v>9</v>
      </c>
      <c r="C14" s="2">
        <v>31714</v>
      </c>
      <c r="D14" s="2">
        <v>12319</v>
      </c>
      <c r="E14" s="2">
        <v>11757</v>
      </c>
      <c r="F14" s="2">
        <v>287</v>
      </c>
      <c r="G14" s="2">
        <v>3881</v>
      </c>
      <c r="H14" s="2">
        <v>2931</v>
      </c>
      <c r="I14">
        <f t="shared" si="0"/>
        <v>1.5587245720448353</v>
      </c>
      <c r="J14">
        <f t="shared" si="1"/>
        <v>0.88379413905609494</v>
      </c>
      <c r="K14">
        <f t="shared" si="2"/>
        <v>0.40046906443204244</v>
      </c>
      <c r="L14">
        <f t="shared" si="3"/>
        <v>-0.57365998232772564</v>
      </c>
      <c r="M14">
        <f t="shared" si="4"/>
        <v>0.20963450732460384</v>
      </c>
      <c r="N14">
        <f t="shared" si="5"/>
        <v>0.49860876743027149</v>
      </c>
      <c r="O14">
        <f t="shared" si="6"/>
        <v>2.7599100950165991</v>
      </c>
      <c r="P14">
        <f t="shared" si="7"/>
        <v>2.3593460464830387</v>
      </c>
      <c r="Q14">
        <f t="shared" si="8"/>
        <v>1.9097823732620487</v>
      </c>
      <c r="R14">
        <f t="shared" si="9"/>
        <v>1.9097823732620487</v>
      </c>
      <c r="S14" t="str">
        <f t="shared" si="10"/>
        <v>Cluster 3</v>
      </c>
    </row>
    <row r="15" spans="1:28" x14ac:dyDescent="0.3">
      <c r="A15" s="1" t="s">
        <v>8</v>
      </c>
      <c r="B15" s="1" t="s">
        <v>9</v>
      </c>
      <c r="C15" s="2">
        <v>21217</v>
      </c>
      <c r="D15" s="2">
        <v>6208</v>
      </c>
      <c r="E15" s="2">
        <v>14982</v>
      </c>
      <c r="F15" s="2">
        <v>3095</v>
      </c>
      <c r="G15" s="2">
        <v>6707</v>
      </c>
      <c r="H15" s="2">
        <v>602</v>
      </c>
      <c r="I15">
        <f t="shared" si="0"/>
        <v>0.72874694499147408</v>
      </c>
      <c r="J15">
        <f t="shared" si="1"/>
        <v>5.5787676045571832E-2</v>
      </c>
      <c r="K15">
        <f t="shared" si="2"/>
        <v>0.73982976549889767</v>
      </c>
      <c r="L15">
        <f t="shared" si="3"/>
        <v>4.7517474890249123E-3</v>
      </c>
      <c r="M15">
        <f t="shared" si="4"/>
        <v>0.80235394347312572</v>
      </c>
      <c r="N15">
        <f t="shared" si="5"/>
        <v>-0.32724673293880258</v>
      </c>
      <c r="O15">
        <f t="shared" si="6"/>
        <v>2.1774636594443471</v>
      </c>
      <c r="P15">
        <f t="shared" si="7"/>
        <v>1.4891834841526463</v>
      </c>
      <c r="Q15">
        <f t="shared" si="8"/>
        <v>1.7709317793068458</v>
      </c>
      <c r="R15">
        <f t="shared" si="9"/>
        <v>1.4891834841526463</v>
      </c>
      <c r="S15" t="str">
        <f t="shared" si="10"/>
        <v>Cluster 2</v>
      </c>
    </row>
    <row r="16" spans="1:28" x14ac:dyDescent="0.3">
      <c r="A16" s="1" t="s">
        <v>8</v>
      </c>
      <c r="B16" s="1" t="s">
        <v>9</v>
      </c>
      <c r="C16" s="2">
        <v>24653</v>
      </c>
      <c r="D16" s="2">
        <v>9465</v>
      </c>
      <c r="E16" s="2">
        <v>12091</v>
      </c>
      <c r="F16" s="2">
        <v>294</v>
      </c>
      <c r="G16" s="2">
        <v>5058</v>
      </c>
      <c r="H16" s="2">
        <v>2168</v>
      </c>
      <c r="I16">
        <f t="shared" si="0"/>
        <v>1.000424865021516</v>
      </c>
      <c r="J16">
        <f t="shared" si="1"/>
        <v>0.49709303523805648</v>
      </c>
      <c r="K16">
        <f t="shared" si="2"/>
        <v>0.43561525796888889</v>
      </c>
      <c r="L16">
        <f t="shared" si="3"/>
        <v>-0.57221807274484915</v>
      </c>
      <c r="M16">
        <f t="shared" si="4"/>
        <v>0.45649607008002147</v>
      </c>
      <c r="N16">
        <f t="shared" si="5"/>
        <v>0.22805155541584318</v>
      </c>
      <c r="O16">
        <f t="shared" si="6"/>
        <v>2.2238989563979206</v>
      </c>
      <c r="P16">
        <f t="shared" si="7"/>
        <v>1.7133833138119725</v>
      </c>
      <c r="Q16">
        <f t="shared" si="8"/>
        <v>1.6684332185008692</v>
      </c>
      <c r="R16">
        <f t="shared" si="9"/>
        <v>1.6684332185008692</v>
      </c>
      <c r="S16" t="str">
        <f t="shared" si="10"/>
        <v>Cluster 3</v>
      </c>
    </row>
    <row r="17" spans="1:19" x14ac:dyDescent="0.3">
      <c r="A17" s="1" t="s">
        <v>10</v>
      </c>
      <c r="B17" s="1" t="s">
        <v>9</v>
      </c>
      <c r="C17" s="2">
        <v>10253</v>
      </c>
      <c r="D17" s="2">
        <v>1114</v>
      </c>
      <c r="E17" s="2">
        <v>3821</v>
      </c>
      <c r="F17" s="2">
        <v>397</v>
      </c>
      <c r="G17" s="2">
        <v>964</v>
      </c>
      <c r="H17" s="2">
        <v>412</v>
      </c>
      <c r="I17">
        <f t="shared" si="0"/>
        <v>-0.1381554750345384</v>
      </c>
      <c r="J17">
        <f t="shared" si="1"/>
        <v>-0.63442095144184507</v>
      </c>
      <c r="K17">
        <f t="shared" si="2"/>
        <v>-0.43462133050332602</v>
      </c>
      <c r="L17">
        <f t="shared" si="3"/>
        <v>-0.55100140316823754</v>
      </c>
      <c r="M17">
        <f t="shared" si="4"/>
        <v>-0.40217108193414997</v>
      </c>
      <c r="N17">
        <f t="shared" si="5"/>
        <v>-0.39462008848630109</v>
      </c>
      <c r="O17">
        <f t="shared" si="6"/>
        <v>0.46832752588982501</v>
      </c>
      <c r="P17">
        <f t="shared" si="7"/>
        <v>2.3123433370359061</v>
      </c>
      <c r="Q17">
        <f t="shared" si="8"/>
        <v>1.4686061909240786</v>
      </c>
      <c r="R17">
        <f t="shared" si="9"/>
        <v>0.46832752588982501</v>
      </c>
      <c r="S17" t="str">
        <f t="shared" si="10"/>
        <v>Cluster 1</v>
      </c>
    </row>
    <row r="18" spans="1:19" x14ac:dyDescent="0.3">
      <c r="A18" s="1" t="s">
        <v>8</v>
      </c>
      <c r="B18" s="1" t="s">
        <v>9</v>
      </c>
      <c r="C18" s="2">
        <v>1020</v>
      </c>
      <c r="D18" s="2">
        <v>8816</v>
      </c>
      <c r="E18" s="2">
        <v>12121</v>
      </c>
      <c r="F18" s="2">
        <v>134</v>
      </c>
      <c r="G18" s="2">
        <v>4508</v>
      </c>
      <c r="H18" s="2">
        <v>1080</v>
      </c>
      <c r="I18">
        <f t="shared" si="0"/>
        <v>-0.86819105001631269</v>
      </c>
      <c r="J18">
        <f t="shared" si="1"/>
        <v>0.40915715003206249</v>
      </c>
      <c r="K18">
        <f t="shared" si="2"/>
        <v>0.43877210169974334</v>
      </c>
      <c r="L18">
        <f t="shared" si="3"/>
        <v>-0.60517600606774091</v>
      </c>
      <c r="M18">
        <f t="shared" si="4"/>
        <v>0.34114019963356462</v>
      </c>
      <c r="N18">
        <f t="shared" si="5"/>
        <v>-0.15774955424562206</v>
      </c>
      <c r="O18">
        <f t="shared" si="6"/>
        <v>1.6071720558325489</v>
      </c>
      <c r="P18">
        <f t="shared" si="7"/>
        <v>0.8582176641436664</v>
      </c>
      <c r="Q18">
        <f t="shared" si="8"/>
        <v>2.4276234205925871</v>
      </c>
      <c r="R18">
        <f t="shared" si="9"/>
        <v>0.8582176641436664</v>
      </c>
      <c r="S18" t="str">
        <f t="shared" si="10"/>
        <v>Cluster 2</v>
      </c>
    </row>
    <row r="19" spans="1:19" x14ac:dyDescent="0.3">
      <c r="A19" s="1" t="s">
        <v>10</v>
      </c>
      <c r="B19" s="1" t="s">
        <v>9</v>
      </c>
      <c r="C19" s="2">
        <v>5876</v>
      </c>
      <c r="D19" s="2">
        <v>6157</v>
      </c>
      <c r="E19" s="2">
        <v>2933</v>
      </c>
      <c r="F19" s="2">
        <v>839</v>
      </c>
      <c r="G19" s="2">
        <v>370</v>
      </c>
      <c r="H19" s="2">
        <v>4478</v>
      </c>
      <c r="I19">
        <f t="shared" si="0"/>
        <v>-0.48423645756407663</v>
      </c>
      <c r="J19">
        <f t="shared" si="1"/>
        <v>4.8877460104885091E-2</v>
      </c>
      <c r="K19">
        <f t="shared" si="2"/>
        <v>-0.52806390493661826</v>
      </c>
      <c r="L19">
        <f t="shared" si="3"/>
        <v>-0.45995511236374903</v>
      </c>
      <c r="M19">
        <f t="shared" si="4"/>
        <v>-0.5267554220163233</v>
      </c>
      <c r="N19">
        <f t="shared" si="5"/>
        <v>1.0471697202301673</v>
      </c>
      <c r="O19">
        <f t="shared" si="6"/>
        <v>1.4260465551751615</v>
      </c>
      <c r="P19">
        <f t="shared" si="7"/>
        <v>2.3417218365994414</v>
      </c>
      <c r="Q19">
        <f t="shared" si="8"/>
        <v>1.9408415113864905</v>
      </c>
      <c r="R19">
        <f t="shared" si="9"/>
        <v>1.4260465551751615</v>
      </c>
      <c r="S19" t="str">
        <f t="shared" si="10"/>
        <v>Cluster 1</v>
      </c>
    </row>
    <row r="20" spans="1:19" x14ac:dyDescent="0.3">
      <c r="A20" s="1" t="s">
        <v>8</v>
      </c>
      <c r="B20" s="1" t="s">
        <v>9</v>
      </c>
      <c r="C20" s="2">
        <v>18601</v>
      </c>
      <c r="D20" s="2">
        <v>6327</v>
      </c>
      <c r="E20" s="2">
        <v>10099</v>
      </c>
      <c r="F20" s="2">
        <v>2205</v>
      </c>
      <c r="G20" s="2">
        <v>2767</v>
      </c>
      <c r="H20" s="2">
        <v>3181</v>
      </c>
      <c r="I20">
        <f t="shared" si="0"/>
        <v>0.52190484988129093</v>
      </c>
      <c r="J20">
        <f t="shared" si="1"/>
        <v>7.1911513240507555E-2</v>
      </c>
      <c r="K20">
        <f t="shared" si="2"/>
        <v>0.22600083424015224</v>
      </c>
      <c r="L20">
        <f t="shared" si="3"/>
        <v>-0.17857675661956054</v>
      </c>
      <c r="M20">
        <f t="shared" si="4"/>
        <v>-2.4013564816037811E-2</v>
      </c>
      <c r="N20">
        <f t="shared" si="5"/>
        <v>0.58725791946645378</v>
      </c>
      <c r="O20">
        <f t="shared" si="6"/>
        <v>1.6131281839647189</v>
      </c>
      <c r="P20">
        <f t="shared" si="7"/>
        <v>1.7712626168557308</v>
      </c>
      <c r="Q20">
        <f t="shared" si="8"/>
        <v>1.1553461572209891</v>
      </c>
      <c r="R20">
        <f t="shared" si="9"/>
        <v>1.1553461572209891</v>
      </c>
      <c r="S20" t="str">
        <f t="shared" si="10"/>
        <v>Cluster 3</v>
      </c>
    </row>
    <row r="21" spans="1:19" x14ac:dyDescent="0.3">
      <c r="A21" s="1" t="s">
        <v>10</v>
      </c>
      <c r="B21" s="1" t="s">
        <v>9</v>
      </c>
      <c r="C21" s="2">
        <v>7780</v>
      </c>
      <c r="D21" s="2">
        <v>2495</v>
      </c>
      <c r="E21" s="2">
        <v>9464</v>
      </c>
      <c r="F21" s="2">
        <v>669</v>
      </c>
      <c r="G21" s="2">
        <v>2518</v>
      </c>
      <c r="H21" s="2">
        <v>501</v>
      </c>
      <c r="I21">
        <f t="shared" si="0"/>
        <v>-0.33369083482333162</v>
      </c>
      <c r="J21">
        <f t="shared" si="1"/>
        <v>-0.44730314332246485</v>
      </c>
      <c r="K21">
        <f t="shared" si="2"/>
        <v>0.15918097527039934</v>
      </c>
      <c r="L21">
        <f t="shared" si="3"/>
        <v>-0.49497291651932152</v>
      </c>
      <c r="M21">
        <f t="shared" si="4"/>
        <v>-7.6238313436342811E-2</v>
      </c>
      <c r="N21">
        <f t="shared" si="5"/>
        <v>-0.3630609903614202</v>
      </c>
      <c r="O21">
        <f t="shared" si="6"/>
        <v>0.80471086289922111</v>
      </c>
      <c r="P21">
        <f t="shared" si="7"/>
        <v>1.6737537942707181</v>
      </c>
      <c r="Q21">
        <f t="shared" si="8"/>
        <v>1.6816744605732712</v>
      </c>
      <c r="R21">
        <f t="shared" si="9"/>
        <v>0.80471086289922111</v>
      </c>
      <c r="S21" t="str">
        <f t="shared" si="10"/>
        <v>Cluster 1</v>
      </c>
    </row>
    <row r="22" spans="1:19" x14ac:dyDescent="0.3">
      <c r="A22" s="1" t="s">
        <v>8</v>
      </c>
      <c r="B22" s="1" t="s">
        <v>9</v>
      </c>
      <c r="C22" s="2">
        <v>17546</v>
      </c>
      <c r="D22" s="2">
        <v>4519</v>
      </c>
      <c r="E22" s="2">
        <v>4602</v>
      </c>
      <c r="F22" s="2">
        <v>1066</v>
      </c>
      <c r="G22" s="2">
        <v>2259</v>
      </c>
      <c r="H22" s="2">
        <v>2124</v>
      </c>
      <c r="I22">
        <f t="shared" si="0"/>
        <v>0.43848802635635081</v>
      </c>
      <c r="J22">
        <f t="shared" si="1"/>
        <v>-0.17306241657834792</v>
      </c>
      <c r="K22">
        <f t="shared" si="2"/>
        <v>-0.35243816537674805</v>
      </c>
      <c r="L22">
        <f t="shared" si="3"/>
        <v>-0.41319604446189634</v>
      </c>
      <c r="M22">
        <f t="shared" si="4"/>
        <v>-0.13056044151931068</v>
      </c>
      <c r="N22">
        <f t="shared" si="5"/>
        <v>0.21244930465747511</v>
      </c>
      <c r="O22">
        <f t="shared" si="6"/>
        <v>1.0882506785122221</v>
      </c>
      <c r="P22">
        <f t="shared" si="7"/>
        <v>2.0596557238063173</v>
      </c>
      <c r="Q22">
        <f t="shared" si="8"/>
        <v>0.92019666214995</v>
      </c>
      <c r="R22">
        <f t="shared" si="9"/>
        <v>0.92019666214995</v>
      </c>
      <c r="S22" t="str">
        <f t="shared" si="10"/>
        <v>Cluster 3</v>
      </c>
    </row>
    <row r="23" spans="1:19" x14ac:dyDescent="0.3">
      <c r="A23" s="1" t="s">
        <v>10</v>
      </c>
      <c r="B23" s="1" t="s">
        <v>9</v>
      </c>
      <c r="C23" s="2">
        <v>5567</v>
      </c>
      <c r="D23" s="2">
        <v>871</v>
      </c>
      <c r="E23" s="2">
        <v>2010</v>
      </c>
      <c r="F23" s="2">
        <v>3383</v>
      </c>
      <c r="G23" s="2">
        <v>375</v>
      </c>
      <c r="H23" s="2">
        <v>569</v>
      </c>
      <c r="I23">
        <f t="shared" si="0"/>
        <v>-0.50866849402777947</v>
      </c>
      <c r="J23">
        <f t="shared" si="1"/>
        <v>-0.66734609798276423</v>
      </c>
      <c r="K23">
        <f t="shared" si="2"/>
        <v>-0.625189463722574</v>
      </c>
      <c r="L23">
        <f t="shared" si="3"/>
        <v>6.4076027470230099E-2</v>
      </c>
      <c r="M23">
        <f t="shared" si="4"/>
        <v>-0.52570673228499187</v>
      </c>
      <c r="N23">
        <f t="shared" si="5"/>
        <v>-0.3389484210075786</v>
      </c>
      <c r="O23">
        <f t="shared" si="6"/>
        <v>0.43029202864773802</v>
      </c>
      <c r="P23">
        <f t="shared" si="7"/>
        <v>2.4958720487194719</v>
      </c>
      <c r="Q23">
        <f t="shared" si="8"/>
        <v>1.6002009493852261</v>
      </c>
      <c r="R23">
        <f t="shared" si="9"/>
        <v>0.43029202864773802</v>
      </c>
      <c r="S23" t="str">
        <f t="shared" si="10"/>
        <v>Cluster 1</v>
      </c>
    </row>
    <row r="24" spans="1:19" x14ac:dyDescent="0.3">
      <c r="A24" s="1" t="s">
        <v>10</v>
      </c>
      <c r="B24" s="1" t="s">
        <v>9</v>
      </c>
      <c r="C24" s="2">
        <v>31276</v>
      </c>
      <c r="D24" s="2">
        <v>1917</v>
      </c>
      <c r="E24" s="2">
        <v>4469</v>
      </c>
      <c r="F24" s="2">
        <v>9408</v>
      </c>
      <c r="G24" s="2">
        <v>2381</v>
      </c>
      <c r="H24" s="2">
        <v>4334</v>
      </c>
      <c r="I24">
        <f t="shared" si="0"/>
        <v>1.5240927533681303</v>
      </c>
      <c r="J24">
        <f t="shared" si="1"/>
        <v>-0.52561892398358123</v>
      </c>
      <c r="K24">
        <f t="shared" si="2"/>
        <v>-0.36643350591686952</v>
      </c>
      <c r="L24">
        <f t="shared" si="3"/>
        <v>1.3051482041603732</v>
      </c>
      <c r="M24">
        <f t="shared" si="4"/>
        <v>-0.10497241207482388</v>
      </c>
      <c r="N24">
        <f t="shared" si="5"/>
        <v>0.99610780865732629</v>
      </c>
      <c r="O24">
        <f t="shared" si="6"/>
        <v>2.8188928311402357</v>
      </c>
      <c r="P24">
        <f t="shared" si="7"/>
        <v>3.4579879481884088</v>
      </c>
      <c r="Q24">
        <f t="shared" si="8"/>
        <v>1.5798033492671208</v>
      </c>
      <c r="R24">
        <f t="shared" si="9"/>
        <v>1.5798033492671208</v>
      </c>
      <c r="S24" t="str">
        <f t="shared" si="10"/>
        <v>Cluster 3</v>
      </c>
    </row>
    <row r="25" spans="1:19" x14ac:dyDescent="0.3">
      <c r="A25" s="1" t="s">
        <v>8</v>
      </c>
      <c r="B25" s="1" t="s">
        <v>9</v>
      </c>
      <c r="C25" s="2">
        <v>26373</v>
      </c>
      <c r="D25" s="2">
        <v>36423</v>
      </c>
      <c r="E25" s="2">
        <v>22019</v>
      </c>
      <c r="F25" s="2">
        <v>5154</v>
      </c>
      <c r="G25" s="2">
        <v>4337</v>
      </c>
      <c r="H25" s="2">
        <v>16523</v>
      </c>
      <c r="I25">
        <f t="shared" si="0"/>
        <v>1.136421961194878</v>
      </c>
      <c r="J25">
        <f t="shared" si="1"/>
        <v>4.1497518848269426</v>
      </c>
      <c r="K25">
        <f t="shared" si="2"/>
        <v>1.480320076632994</v>
      </c>
      <c r="L25">
        <f t="shared" si="3"/>
        <v>0.42887915193798837</v>
      </c>
      <c r="M25">
        <f t="shared" si="4"/>
        <v>0.3052750108220299</v>
      </c>
      <c r="N25">
        <f t="shared" si="5"/>
        <v>5.3182858653334293</v>
      </c>
      <c r="O25">
        <f t="shared" si="6"/>
        <v>7.7307249652199408</v>
      </c>
      <c r="P25">
        <f t="shared" si="7"/>
        <v>6.7186880419147741</v>
      </c>
      <c r="Q25">
        <f t="shared" si="8"/>
        <v>7.1909485777974798</v>
      </c>
      <c r="R25">
        <f t="shared" si="9"/>
        <v>6.7186880419147741</v>
      </c>
      <c r="S25" t="str">
        <f t="shared" si="10"/>
        <v>Cluster 2</v>
      </c>
    </row>
    <row r="26" spans="1:19" x14ac:dyDescent="0.3">
      <c r="A26" s="1" t="s">
        <v>8</v>
      </c>
      <c r="B26" s="1" t="s">
        <v>9</v>
      </c>
      <c r="C26" s="2">
        <v>22647</v>
      </c>
      <c r="D26" s="2">
        <v>9776</v>
      </c>
      <c r="E26" s="2">
        <v>13792</v>
      </c>
      <c r="F26" s="2">
        <v>2915</v>
      </c>
      <c r="G26" s="2">
        <v>4482</v>
      </c>
      <c r="H26" s="2">
        <v>5778</v>
      </c>
      <c r="I26">
        <f t="shared" si="0"/>
        <v>0.84181429820537401</v>
      </c>
      <c r="J26">
        <f t="shared" si="1"/>
        <v>0.53923180303322471</v>
      </c>
      <c r="K26">
        <f t="shared" si="2"/>
        <v>0.61460829750833723</v>
      </c>
      <c r="L26">
        <f t="shared" si="3"/>
        <v>-3.232592749922833E-2</v>
      </c>
      <c r="M26">
        <f t="shared" si="4"/>
        <v>0.33568701303064125</v>
      </c>
      <c r="N26">
        <f t="shared" si="5"/>
        <v>1.5081453108183152</v>
      </c>
      <c r="O26">
        <f t="shared" si="6"/>
        <v>2.762349605060316</v>
      </c>
      <c r="P26">
        <f t="shared" si="7"/>
        <v>2.1845601763984011</v>
      </c>
      <c r="Q26">
        <f t="shared" si="8"/>
        <v>2.1229026087366845</v>
      </c>
      <c r="R26">
        <f t="shared" si="9"/>
        <v>2.1229026087366845</v>
      </c>
      <c r="S26" t="str">
        <f t="shared" si="10"/>
        <v>Cluster 3</v>
      </c>
    </row>
    <row r="27" spans="1:19" x14ac:dyDescent="0.3">
      <c r="A27" s="1" t="s">
        <v>8</v>
      </c>
      <c r="B27" s="1" t="s">
        <v>9</v>
      </c>
      <c r="C27" s="2">
        <v>16165</v>
      </c>
      <c r="D27" s="2">
        <v>4230</v>
      </c>
      <c r="E27" s="2">
        <v>7595</v>
      </c>
      <c r="F27" s="2">
        <v>201</v>
      </c>
      <c r="G27" s="2">
        <v>4003</v>
      </c>
      <c r="H27" s="2">
        <v>57</v>
      </c>
      <c r="I27">
        <f t="shared" si="0"/>
        <v>0.32929500902180836</v>
      </c>
      <c r="J27">
        <f t="shared" si="1"/>
        <v>-0.21222030690890611</v>
      </c>
      <c r="K27">
        <f t="shared" si="2"/>
        <v>-3.749038916183399E-2</v>
      </c>
      <c r="L27">
        <f t="shared" si="3"/>
        <v>-0.59137487148877999</v>
      </c>
      <c r="M27">
        <f t="shared" si="4"/>
        <v>0.23522253676909063</v>
      </c>
      <c r="N27">
        <f t="shared" si="5"/>
        <v>-0.52050188437767997</v>
      </c>
      <c r="O27">
        <f t="shared" si="6"/>
        <v>1.2109955305765558</v>
      </c>
      <c r="P27">
        <f t="shared" si="7"/>
        <v>1.7493721144318917</v>
      </c>
      <c r="Q27">
        <f t="shared" si="8"/>
        <v>1.409237710238409</v>
      </c>
      <c r="R27">
        <f t="shared" si="9"/>
        <v>1.2109955305765558</v>
      </c>
      <c r="S27" t="str">
        <f t="shared" si="10"/>
        <v>Cluster 1</v>
      </c>
    </row>
    <row r="28" spans="1:19" x14ac:dyDescent="0.3">
      <c r="A28" s="1" t="s">
        <v>10</v>
      </c>
      <c r="B28" s="1" t="s">
        <v>9</v>
      </c>
      <c r="C28" s="2">
        <v>9898</v>
      </c>
      <c r="D28" s="2">
        <v>961</v>
      </c>
      <c r="E28" s="2">
        <v>2861</v>
      </c>
      <c r="F28" s="2">
        <v>3151</v>
      </c>
      <c r="G28" s="2">
        <v>242</v>
      </c>
      <c r="H28" s="2">
        <v>833</v>
      </c>
      <c r="I28">
        <f t="shared" si="0"/>
        <v>-0.16622464314008698</v>
      </c>
      <c r="J28">
        <f t="shared" si="1"/>
        <v>-0.65515159926390532</v>
      </c>
      <c r="K28">
        <f t="shared" si="2"/>
        <v>-0.53564032989066901</v>
      </c>
      <c r="L28">
        <f t="shared" si="3"/>
        <v>1.6287024152037033E-2</v>
      </c>
      <c r="M28">
        <f t="shared" si="4"/>
        <v>-0.55360187913840786</v>
      </c>
      <c r="N28">
        <f t="shared" si="5"/>
        <v>-0.24533491645737016</v>
      </c>
      <c r="O28">
        <f t="shared" si="6"/>
        <v>0.43927362016308641</v>
      </c>
      <c r="P28">
        <f t="shared" si="7"/>
        <v>2.4655707303245773</v>
      </c>
      <c r="Q28">
        <f t="shared" si="8"/>
        <v>1.2582292576989329</v>
      </c>
      <c r="R28">
        <f t="shared" si="9"/>
        <v>0.43927362016308641</v>
      </c>
      <c r="S28" t="str">
        <f t="shared" si="10"/>
        <v>Cluster 1</v>
      </c>
    </row>
    <row r="29" spans="1:19" x14ac:dyDescent="0.3">
      <c r="A29" s="1" t="s">
        <v>10</v>
      </c>
      <c r="B29" s="1" t="s">
        <v>9</v>
      </c>
      <c r="C29" s="2">
        <v>14276</v>
      </c>
      <c r="D29" s="2">
        <v>803</v>
      </c>
      <c r="E29" s="2">
        <v>3045</v>
      </c>
      <c r="F29" s="2">
        <v>485</v>
      </c>
      <c r="G29" s="2">
        <v>100</v>
      </c>
      <c r="H29" s="2">
        <v>518</v>
      </c>
      <c r="I29">
        <f t="shared" si="0"/>
        <v>0.17993540746862177</v>
      </c>
      <c r="J29">
        <f t="shared" si="1"/>
        <v>-0.67655971923701319</v>
      </c>
      <c r="K29">
        <f t="shared" si="2"/>
        <v>-0.51627835500809494</v>
      </c>
      <c r="L29">
        <f t="shared" si="3"/>
        <v>-0.53287453984064703</v>
      </c>
      <c r="M29">
        <f t="shared" si="4"/>
        <v>-0.58338466750822027</v>
      </c>
      <c r="N29">
        <f t="shared" si="5"/>
        <v>-0.35703284802295981</v>
      </c>
      <c r="O29">
        <f t="shared" si="6"/>
        <v>0.71380328944202975</v>
      </c>
      <c r="P29">
        <f t="shared" si="7"/>
        <v>2.5526083131217208</v>
      </c>
      <c r="Q29">
        <f t="shared" si="8"/>
        <v>1.2505071759085318</v>
      </c>
      <c r="R29">
        <f t="shared" si="9"/>
        <v>0.71380328944202975</v>
      </c>
      <c r="S29" t="str">
        <f t="shared" si="10"/>
        <v>Cluster 1</v>
      </c>
    </row>
    <row r="30" spans="1:19" x14ac:dyDescent="0.3">
      <c r="A30" s="1" t="s">
        <v>8</v>
      </c>
      <c r="B30" s="1" t="s">
        <v>9</v>
      </c>
      <c r="C30" s="2">
        <v>4113</v>
      </c>
      <c r="D30" s="2">
        <v>20484</v>
      </c>
      <c r="E30" s="2">
        <v>25957</v>
      </c>
      <c r="F30" s="2">
        <v>1158</v>
      </c>
      <c r="G30" s="2">
        <v>8604</v>
      </c>
      <c r="H30" s="2">
        <v>5206</v>
      </c>
      <c r="I30">
        <f t="shared" si="0"/>
        <v>-0.62363348114177275</v>
      </c>
      <c r="J30">
        <f t="shared" si="1"/>
        <v>1.9901061617170213</v>
      </c>
      <c r="K30">
        <f t="shared" si="2"/>
        <v>1.8947084303698236</v>
      </c>
      <c r="L30">
        <f t="shared" si="3"/>
        <v>-0.39424523280123352</v>
      </c>
      <c r="M30">
        <f t="shared" si="4"/>
        <v>1.2002268275402688</v>
      </c>
      <c r="N30">
        <f t="shared" si="5"/>
        <v>1.3053160509595301</v>
      </c>
      <c r="O30">
        <f t="shared" si="6"/>
        <v>4.1179097754394567</v>
      </c>
      <c r="P30">
        <f t="shared" si="7"/>
        <v>2.1845880251930336</v>
      </c>
      <c r="Q30">
        <f t="shared" si="8"/>
        <v>4.194716293235115</v>
      </c>
      <c r="R30">
        <f t="shared" si="9"/>
        <v>2.1845880251930336</v>
      </c>
      <c r="S30" t="str">
        <f t="shared" si="10"/>
        <v>Cluster 2</v>
      </c>
    </row>
    <row r="31" spans="1:19" x14ac:dyDescent="0.3">
      <c r="A31" s="1" t="s">
        <v>10</v>
      </c>
      <c r="B31" s="1" t="s">
        <v>9</v>
      </c>
      <c r="C31" s="2">
        <v>43088</v>
      </c>
      <c r="D31" s="2">
        <v>2100</v>
      </c>
      <c r="E31" s="2">
        <v>2609</v>
      </c>
      <c r="F31" s="2">
        <v>1200</v>
      </c>
      <c r="G31" s="2">
        <v>1107</v>
      </c>
      <c r="H31" s="2">
        <v>823</v>
      </c>
      <c r="I31">
        <f t="shared" si="0"/>
        <v>2.4580449045307771</v>
      </c>
      <c r="J31">
        <f t="shared" si="1"/>
        <v>-0.50082344325523476</v>
      </c>
      <c r="K31">
        <f t="shared" si="2"/>
        <v>-0.56215781722984648</v>
      </c>
      <c r="L31">
        <f t="shared" si="3"/>
        <v>-0.38559377530397448</v>
      </c>
      <c r="M31">
        <f t="shared" si="4"/>
        <v>-0.37217855561807117</v>
      </c>
      <c r="N31">
        <f t="shared" si="5"/>
        <v>-0.24888088253881743</v>
      </c>
      <c r="O31">
        <f t="shared" si="6"/>
        <v>2.8791476348232519</v>
      </c>
      <c r="P31">
        <f t="shared" si="7"/>
        <v>3.7523949537659451</v>
      </c>
      <c r="Q31">
        <f t="shared" si="8"/>
        <v>1.6678724311411723</v>
      </c>
      <c r="R31">
        <f t="shared" si="9"/>
        <v>1.6678724311411723</v>
      </c>
      <c r="S31" t="str">
        <f t="shared" si="10"/>
        <v>Cluster 3</v>
      </c>
    </row>
    <row r="32" spans="1:19" x14ac:dyDescent="0.3">
      <c r="A32" s="1" t="s">
        <v>10</v>
      </c>
      <c r="B32" s="1" t="s">
        <v>9</v>
      </c>
      <c r="C32" s="2">
        <v>18815</v>
      </c>
      <c r="D32" s="2">
        <v>3610</v>
      </c>
      <c r="E32" s="2">
        <v>11107</v>
      </c>
      <c r="F32" s="2">
        <v>1148</v>
      </c>
      <c r="G32" s="2">
        <v>2134</v>
      </c>
      <c r="H32" s="2">
        <v>2963</v>
      </c>
      <c r="I32">
        <f t="shared" si="0"/>
        <v>0.53882541882379065</v>
      </c>
      <c r="J32">
        <f t="shared" si="1"/>
        <v>-0.29622685363882334</v>
      </c>
      <c r="K32">
        <f t="shared" si="2"/>
        <v>0.33207078359686232</v>
      </c>
      <c r="L32">
        <f t="shared" si="3"/>
        <v>-0.3963051036339143</v>
      </c>
      <c r="M32">
        <f t="shared" si="4"/>
        <v>-0.15677768480259632</v>
      </c>
      <c r="N32">
        <f t="shared" si="5"/>
        <v>0.50995585889090278</v>
      </c>
      <c r="O32">
        <f t="shared" si="6"/>
        <v>1.5308952552824948</v>
      </c>
      <c r="P32">
        <f t="shared" si="7"/>
        <v>1.9324181993083809</v>
      </c>
      <c r="Q32">
        <f t="shared" si="8"/>
        <v>1.1730091830143585</v>
      </c>
      <c r="R32">
        <f t="shared" si="9"/>
        <v>1.1730091830143585</v>
      </c>
      <c r="S32" t="str">
        <f t="shared" si="10"/>
        <v>Cluster 3</v>
      </c>
    </row>
    <row r="33" spans="1:19" x14ac:dyDescent="0.3">
      <c r="A33" s="1" t="s">
        <v>10</v>
      </c>
      <c r="B33" s="1" t="s">
        <v>9</v>
      </c>
      <c r="C33" s="2">
        <v>2612</v>
      </c>
      <c r="D33" s="2">
        <v>4339</v>
      </c>
      <c r="E33" s="2">
        <v>3133</v>
      </c>
      <c r="F33" s="2">
        <v>2088</v>
      </c>
      <c r="G33" s="2">
        <v>820</v>
      </c>
      <c r="H33" s="2">
        <v>985</v>
      </c>
      <c r="I33">
        <f t="shared" si="0"/>
        <v>-0.74231466797678225</v>
      </c>
      <c r="J33">
        <f t="shared" si="1"/>
        <v>-0.19745141401606581</v>
      </c>
      <c r="K33">
        <f t="shared" si="2"/>
        <v>-0.50701828006425509</v>
      </c>
      <c r="L33">
        <f t="shared" si="3"/>
        <v>-0.20267724536192516</v>
      </c>
      <c r="M33">
        <f t="shared" si="4"/>
        <v>-0.43237334619649498</v>
      </c>
      <c r="N33">
        <f t="shared" si="5"/>
        <v>-0.19143623201937132</v>
      </c>
      <c r="O33">
        <f t="shared" si="6"/>
        <v>0.42406983861754394</v>
      </c>
      <c r="P33">
        <f t="shared" si="7"/>
        <v>2.110222524150275</v>
      </c>
      <c r="Q33">
        <f t="shared" si="8"/>
        <v>1.7911082009191339</v>
      </c>
      <c r="R33">
        <f t="shared" si="9"/>
        <v>0.42406983861754394</v>
      </c>
      <c r="S33" t="str">
        <f t="shared" si="10"/>
        <v>Cluster 1</v>
      </c>
    </row>
    <row r="34" spans="1:19" x14ac:dyDescent="0.3">
      <c r="A34" s="1" t="s">
        <v>10</v>
      </c>
      <c r="B34" s="1" t="s">
        <v>9</v>
      </c>
      <c r="C34" s="2">
        <v>21632</v>
      </c>
      <c r="D34" s="2">
        <v>1318</v>
      </c>
      <c r="E34" s="2">
        <v>2886</v>
      </c>
      <c r="F34" s="2">
        <v>266</v>
      </c>
      <c r="G34" s="2">
        <v>918</v>
      </c>
      <c r="H34" s="2">
        <v>405</v>
      </c>
      <c r="I34">
        <f t="shared" si="0"/>
        <v>0.76156019784725626</v>
      </c>
      <c r="J34">
        <f t="shared" si="1"/>
        <v>-0.60678008767909808</v>
      </c>
      <c r="K34">
        <f t="shared" si="2"/>
        <v>-0.53300962678162356</v>
      </c>
      <c r="L34">
        <f t="shared" si="3"/>
        <v>-0.5779857110763551</v>
      </c>
      <c r="M34">
        <f t="shared" si="4"/>
        <v>-0.41181902746239907</v>
      </c>
      <c r="N34">
        <f t="shared" si="5"/>
        <v>-0.39710226474331423</v>
      </c>
      <c r="O34">
        <f t="shared" si="6"/>
        <v>1.2378899538960324</v>
      </c>
      <c r="P34">
        <f t="shared" si="7"/>
        <v>2.6727536689948108</v>
      </c>
      <c r="Q34">
        <f t="shared" si="8"/>
        <v>1.0138444427619566</v>
      </c>
      <c r="R34">
        <f t="shared" si="9"/>
        <v>1.0138444427619566</v>
      </c>
      <c r="S34" t="str">
        <f t="shared" si="10"/>
        <v>Cluster 3</v>
      </c>
    </row>
    <row r="35" spans="1:19" x14ac:dyDescent="0.3">
      <c r="A35" s="1" t="s">
        <v>10</v>
      </c>
      <c r="B35" s="1" t="s">
        <v>9</v>
      </c>
      <c r="C35" s="2">
        <v>29729</v>
      </c>
      <c r="D35" s="2">
        <v>4786</v>
      </c>
      <c r="E35" s="2">
        <v>7326</v>
      </c>
      <c r="F35" s="2">
        <v>6130</v>
      </c>
      <c r="G35" s="2">
        <v>361</v>
      </c>
      <c r="H35" s="2">
        <v>1083</v>
      </c>
      <c r="I35">
        <f t="shared" si="0"/>
        <v>1.4017744348912751</v>
      </c>
      <c r="J35">
        <f t="shared" si="1"/>
        <v>-0.13688540371239968</v>
      </c>
      <c r="K35">
        <f t="shared" si="2"/>
        <v>-6.5796754615162378E-2</v>
      </c>
      <c r="L35">
        <f t="shared" si="3"/>
        <v>0.62992254520762814</v>
      </c>
      <c r="M35">
        <f t="shared" si="4"/>
        <v>-0.52864306353271984</v>
      </c>
      <c r="N35">
        <f t="shared" si="5"/>
        <v>-0.15668576442118787</v>
      </c>
      <c r="O35">
        <f t="shared" si="6"/>
        <v>2.0988938526172971</v>
      </c>
      <c r="P35">
        <f t="shared" si="7"/>
        <v>2.8877521804309576</v>
      </c>
      <c r="Q35">
        <f t="shared" si="8"/>
        <v>0.71468319796413426</v>
      </c>
      <c r="R35">
        <f t="shared" si="9"/>
        <v>0.71468319796413426</v>
      </c>
      <c r="S35" t="str">
        <f t="shared" si="10"/>
        <v>Cluster 3</v>
      </c>
    </row>
    <row r="36" spans="1:19" x14ac:dyDescent="0.3">
      <c r="A36" s="1" t="s">
        <v>10</v>
      </c>
      <c r="B36" s="1" t="s">
        <v>9</v>
      </c>
      <c r="C36" s="2">
        <v>1502</v>
      </c>
      <c r="D36" s="2">
        <v>1979</v>
      </c>
      <c r="E36" s="2">
        <v>2262</v>
      </c>
      <c r="F36" s="2">
        <v>425</v>
      </c>
      <c r="G36" s="2">
        <v>483</v>
      </c>
      <c r="H36" s="2">
        <v>395</v>
      </c>
      <c r="I36">
        <f t="shared" si="0"/>
        <v>-0.83008023585610313</v>
      </c>
      <c r="J36">
        <f t="shared" si="1"/>
        <v>-0.51721826931058956</v>
      </c>
      <c r="K36">
        <f t="shared" si="2"/>
        <v>-0.59867197638339653</v>
      </c>
      <c r="L36">
        <f t="shared" si="3"/>
        <v>-0.54523376483673147</v>
      </c>
      <c r="M36">
        <f t="shared" si="4"/>
        <v>-0.50305503408823304</v>
      </c>
      <c r="N36">
        <f t="shared" si="5"/>
        <v>-0.40064823082476148</v>
      </c>
      <c r="O36">
        <f t="shared" si="6"/>
        <v>0.53662396592842521</v>
      </c>
      <c r="P36">
        <f t="shared" si="7"/>
        <v>2.3879209776596593</v>
      </c>
      <c r="Q36">
        <f t="shared" si="8"/>
        <v>2.037483893134195</v>
      </c>
      <c r="R36">
        <f t="shared" si="9"/>
        <v>0.53662396592842521</v>
      </c>
      <c r="S36" t="str">
        <f t="shared" si="10"/>
        <v>Cluster 1</v>
      </c>
    </row>
    <row r="37" spans="1:19" x14ac:dyDescent="0.3">
      <c r="A37" s="1" t="s">
        <v>8</v>
      </c>
      <c r="B37" s="1" t="s">
        <v>9</v>
      </c>
      <c r="C37" s="2">
        <v>688</v>
      </c>
      <c r="D37" s="2">
        <v>5491</v>
      </c>
      <c r="E37" s="2">
        <v>11091</v>
      </c>
      <c r="F37" s="2">
        <v>833</v>
      </c>
      <c r="G37" s="2">
        <v>4239</v>
      </c>
      <c r="H37" s="2">
        <v>436</v>
      </c>
      <c r="I37">
        <f t="shared" si="0"/>
        <v>-0.89444165230093842</v>
      </c>
      <c r="J37">
        <f t="shared" si="1"/>
        <v>-4.1361830414671182E-2</v>
      </c>
      <c r="K37">
        <f t="shared" si="2"/>
        <v>0.33038713360707328</v>
      </c>
      <c r="L37">
        <f t="shared" si="3"/>
        <v>-0.46119103486335744</v>
      </c>
      <c r="M37">
        <f t="shared" si="4"/>
        <v>0.28472069208793394</v>
      </c>
      <c r="N37">
        <f t="shared" si="5"/>
        <v>-0.38610976989082763</v>
      </c>
      <c r="O37">
        <f t="shared" si="6"/>
        <v>1.2958677773195284</v>
      </c>
      <c r="P37">
        <f t="shared" si="7"/>
        <v>1.1750774393042107</v>
      </c>
      <c r="Q37">
        <f t="shared" si="8"/>
        <v>2.2848610926437867</v>
      </c>
      <c r="R37">
        <f t="shared" si="9"/>
        <v>1.1750774393042107</v>
      </c>
      <c r="S37" t="str">
        <f t="shared" si="10"/>
        <v>Cluster 2</v>
      </c>
    </row>
    <row r="38" spans="1:19" x14ac:dyDescent="0.3">
      <c r="A38" s="1" t="s">
        <v>10</v>
      </c>
      <c r="B38" s="1" t="s">
        <v>9</v>
      </c>
      <c r="C38" s="2">
        <v>29955</v>
      </c>
      <c r="D38" s="2">
        <v>4362</v>
      </c>
      <c r="E38" s="2">
        <v>5428</v>
      </c>
      <c r="F38" s="2">
        <v>1729</v>
      </c>
      <c r="G38" s="2">
        <v>862</v>
      </c>
      <c r="H38" s="2">
        <v>4626</v>
      </c>
      <c r="I38">
        <f t="shared" si="0"/>
        <v>1.4196438207838213</v>
      </c>
      <c r="J38">
        <f t="shared" si="1"/>
        <v>-0.1943350421212463</v>
      </c>
      <c r="K38">
        <f t="shared" si="2"/>
        <v>-0.26551973465388834</v>
      </c>
      <c r="L38">
        <f t="shared" si="3"/>
        <v>-0.27662660825516355</v>
      </c>
      <c r="M38">
        <f t="shared" si="4"/>
        <v>-0.42356435245331103</v>
      </c>
      <c r="N38">
        <f t="shared" si="5"/>
        <v>1.0996500182355873</v>
      </c>
      <c r="O38">
        <f t="shared" si="6"/>
        <v>2.3164898138704895</v>
      </c>
      <c r="P38">
        <f t="shared" si="7"/>
        <v>2.9784323644363506</v>
      </c>
      <c r="Q38">
        <f t="shared" si="8"/>
        <v>1.2691664331301278</v>
      </c>
      <c r="R38">
        <f t="shared" si="9"/>
        <v>1.2691664331301278</v>
      </c>
      <c r="S38" t="str">
        <f t="shared" si="10"/>
        <v>Cluster 3</v>
      </c>
    </row>
    <row r="39" spans="1:19" x14ac:dyDescent="0.3">
      <c r="A39" s="1" t="s">
        <v>8</v>
      </c>
      <c r="B39" s="1" t="s">
        <v>9</v>
      </c>
      <c r="C39" s="2">
        <v>15168</v>
      </c>
      <c r="D39" s="2">
        <v>10556</v>
      </c>
      <c r="E39" s="2">
        <v>12477</v>
      </c>
      <c r="F39" s="2">
        <v>1920</v>
      </c>
      <c r="G39" s="2">
        <v>6506</v>
      </c>
      <c r="H39" s="2">
        <v>714</v>
      </c>
      <c r="I39">
        <f t="shared" si="0"/>
        <v>0.25046413408876073</v>
      </c>
      <c r="J39">
        <f t="shared" si="1"/>
        <v>0.64491745859666894</v>
      </c>
      <c r="K39">
        <f t="shared" si="2"/>
        <v>0.4762333139725497</v>
      </c>
      <c r="L39">
        <f t="shared" si="3"/>
        <v>-0.23728307535096152</v>
      </c>
      <c r="M39">
        <f t="shared" si="4"/>
        <v>0.76019661627360235</v>
      </c>
      <c r="N39">
        <f t="shared" si="5"/>
        <v>-0.28753191282659291</v>
      </c>
      <c r="O39">
        <f t="shared" si="6"/>
        <v>2.0143983260908755</v>
      </c>
      <c r="P39">
        <f t="shared" si="7"/>
        <v>0.95776196601725261</v>
      </c>
      <c r="Q39">
        <f t="shared" si="8"/>
        <v>1.9742300855712034</v>
      </c>
      <c r="R39">
        <f t="shared" si="9"/>
        <v>0.95776196601725261</v>
      </c>
      <c r="S39" t="str">
        <f t="shared" si="10"/>
        <v>Cluster 2</v>
      </c>
    </row>
    <row r="40" spans="1:19" x14ac:dyDescent="0.3">
      <c r="A40" s="1" t="s">
        <v>8</v>
      </c>
      <c r="B40" s="1" t="s">
        <v>9</v>
      </c>
      <c r="C40" s="2">
        <v>4591</v>
      </c>
      <c r="D40" s="2">
        <v>15729</v>
      </c>
      <c r="E40" s="2">
        <v>16709</v>
      </c>
      <c r="F40" s="2">
        <v>33</v>
      </c>
      <c r="G40" s="2">
        <v>6956</v>
      </c>
      <c r="H40" s="2">
        <v>433</v>
      </c>
      <c r="I40">
        <f t="shared" si="0"/>
        <v>-0.58583893929824538</v>
      </c>
      <c r="J40">
        <f t="shared" si="1"/>
        <v>1.3458301460706399</v>
      </c>
      <c r="K40">
        <f t="shared" si="2"/>
        <v>0.92155873627175322</v>
      </c>
      <c r="L40">
        <f t="shared" si="3"/>
        <v>-0.62598070147781626</v>
      </c>
      <c r="M40">
        <f t="shared" si="4"/>
        <v>0.85457869209343074</v>
      </c>
      <c r="N40">
        <f t="shared" si="5"/>
        <v>-0.38717355971526179</v>
      </c>
      <c r="O40">
        <f t="shared" si="6"/>
        <v>2.669650206956776</v>
      </c>
      <c r="P40">
        <f t="shared" si="7"/>
        <v>0.87043243734475251</v>
      </c>
      <c r="Q40">
        <f t="shared" si="8"/>
        <v>3.0675256610010515</v>
      </c>
      <c r="R40">
        <f t="shared" si="9"/>
        <v>0.87043243734475251</v>
      </c>
      <c r="S40" t="str">
        <f t="shared" si="10"/>
        <v>Cluster 2</v>
      </c>
    </row>
    <row r="41" spans="1:19" x14ac:dyDescent="0.3">
      <c r="A41" s="1" t="s">
        <v>10</v>
      </c>
      <c r="B41" s="1" t="s">
        <v>9</v>
      </c>
      <c r="C41" s="2">
        <v>56159</v>
      </c>
      <c r="D41" s="2">
        <v>555</v>
      </c>
      <c r="E41" s="2">
        <v>902</v>
      </c>
      <c r="F41" s="2">
        <v>10002</v>
      </c>
      <c r="G41" s="2">
        <v>212</v>
      </c>
      <c r="H41" s="2">
        <v>2916</v>
      </c>
      <c r="I41">
        <f t="shared" si="0"/>
        <v>3.4915437673691581</v>
      </c>
      <c r="J41">
        <f t="shared" si="1"/>
        <v>-0.71016233792898009</v>
      </c>
      <c r="K41">
        <f t="shared" si="2"/>
        <v>-0.74178222551546569</v>
      </c>
      <c r="L41">
        <f t="shared" si="3"/>
        <v>1.4275045316216088</v>
      </c>
      <c r="M41">
        <f t="shared" si="4"/>
        <v>-0.55989401752639634</v>
      </c>
      <c r="N41">
        <f t="shared" si="5"/>
        <v>0.49328981830810054</v>
      </c>
      <c r="O41">
        <f t="shared" si="6"/>
        <v>4.3392369203019987</v>
      </c>
      <c r="P41">
        <f t="shared" si="7"/>
        <v>5.1310456175471311</v>
      </c>
      <c r="Q41">
        <f t="shared" si="8"/>
        <v>2.8797293459197566</v>
      </c>
      <c r="R41">
        <f t="shared" si="9"/>
        <v>2.8797293459197566</v>
      </c>
      <c r="S41" t="str">
        <f t="shared" si="10"/>
        <v>Cluster 3</v>
      </c>
    </row>
    <row r="42" spans="1:19" x14ac:dyDescent="0.3">
      <c r="A42" s="1" t="s">
        <v>10</v>
      </c>
      <c r="B42" s="1" t="s">
        <v>9</v>
      </c>
      <c r="C42" s="2">
        <v>24025</v>
      </c>
      <c r="D42" s="2">
        <v>4332</v>
      </c>
      <c r="E42" s="2">
        <v>4757</v>
      </c>
      <c r="F42" s="2">
        <v>9510</v>
      </c>
      <c r="G42" s="2">
        <v>1145</v>
      </c>
      <c r="H42" s="2">
        <v>5864</v>
      </c>
      <c r="I42">
        <f t="shared" si="0"/>
        <v>0.95077011130240474</v>
      </c>
      <c r="J42">
        <f t="shared" si="1"/>
        <v>-0.19839987502753262</v>
      </c>
      <c r="K42">
        <f t="shared" si="2"/>
        <v>-0.33612780610066662</v>
      </c>
      <c r="L42">
        <f t="shared" si="3"/>
        <v>1.3261588866537166</v>
      </c>
      <c r="M42">
        <f t="shared" si="4"/>
        <v>-0.36420851365995233</v>
      </c>
      <c r="N42">
        <f t="shared" si="5"/>
        <v>1.5386406191187618</v>
      </c>
      <c r="O42">
        <f t="shared" si="6"/>
        <v>2.7824440040336262</v>
      </c>
      <c r="P42">
        <f t="shared" si="7"/>
        <v>3.3532103490245957</v>
      </c>
      <c r="Q42">
        <f t="shared" si="8"/>
        <v>1.8497752117548261</v>
      </c>
      <c r="R42">
        <f t="shared" si="9"/>
        <v>1.8497752117548261</v>
      </c>
      <c r="S42" t="str">
        <f t="shared" si="10"/>
        <v>Cluster 3</v>
      </c>
    </row>
    <row r="43" spans="1:19" x14ac:dyDescent="0.3">
      <c r="A43" s="1" t="s">
        <v>10</v>
      </c>
      <c r="B43" s="1" t="s">
        <v>9</v>
      </c>
      <c r="C43" s="2">
        <v>19176</v>
      </c>
      <c r="D43" s="2">
        <v>3065</v>
      </c>
      <c r="E43" s="2">
        <v>5956</v>
      </c>
      <c r="F43" s="2">
        <v>2033</v>
      </c>
      <c r="G43" s="2">
        <v>2575</v>
      </c>
      <c r="H43" s="2">
        <v>2802</v>
      </c>
      <c r="I43">
        <f t="shared" si="0"/>
        <v>0.56736899540436248</v>
      </c>
      <c r="J43">
        <f t="shared" si="1"/>
        <v>-0.37007131810302479</v>
      </c>
      <c r="K43">
        <f t="shared" si="2"/>
        <v>-0.20995928499084973</v>
      </c>
      <c r="L43">
        <f t="shared" si="3"/>
        <v>-0.21400653494166919</v>
      </c>
      <c r="M43">
        <f t="shared" si="4"/>
        <v>-6.4283250499164557E-2</v>
      </c>
      <c r="N43">
        <f t="shared" si="5"/>
        <v>0.45286580497960144</v>
      </c>
      <c r="O43">
        <f t="shared" si="6"/>
        <v>1.3140419315939307</v>
      </c>
      <c r="P43">
        <f t="shared" si="7"/>
        <v>2.141114387567026</v>
      </c>
      <c r="Q43">
        <f t="shared" si="8"/>
        <v>0.83572804661405609</v>
      </c>
      <c r="R43">
        <f t="shared" si="9"/>
        <v>0.83572804661405609</v>
      </c>
      <c r="S43" t="str">
        <f t="shared" si="10"/>
        <v>Cluster 3</v>
      </c>
    </row>
    <row r="44" spans="1:19" x14ac:dyDescent="0.3">
      <c r="A44" s="1" t="s">
        <v>8</v>
      </c>
      <c r="B44" s="1" t="s">
        <v>9</v>
      </c>
      <c r="C44" s="2">
        <v>10850</v>
      </c>
      <c r="D44" s="2">
        <v>7555</v>
      </c>
      <c r="E44" s="2">
        <v>14961</v>
      </c>
      <c r="F44" s="2">
        <v>188</v>
      </c>
      <c r="G44" s="2">
        <v>6899</v>
      </c>
      <c r="H44" s="2">
        <v>46</v>
      </c>
      <c r="I44">
        <f t="shared" si="0"/>
        <v>-9.0951831769714497E-2</v>
      </c>
      <c r="J44">
        <f t="shared" si="1"/>
        <v>0.23829867353782755</v>
      </c>
      <c r="K44">
        <f t="shared" si="2"/>
        <v>0.73761997488729958</v>
      </c>
      <c r="L44">
        <f t="shared" si="3"/>
        <v>-0.59405270357126494</v>
      </c>
      <c r="M44">
        <f t="shared" si="4"/>
        <v>0.84262362915625244</v>
      </c>
      <c r="N44">
        <f t="shared" si="5"/>
        <v>-0.5244024470672719</v>
      </c>
      <c r="O44">
        <f t="shared" si="6"/>
        <v>1.9892127402594597</v>
      </c>
      <c r="P44">
        <f t="shared" si="7"/>
        <v>0.83559922534397635</v>
      </c>
      <c r="Q44">
        <f t="shared" si="8"/>
        <v>2.3001934093419623</v>
      </c>
      <c r="R44">
        <f t="shared" si="9"/>
        <v>0.83559922534397635</v>
      </c>
      <c r="S44" t="str">
        <f t="shared" si="10"/>
        <v>Cluster 2</v>
      </c>
    </row>
    <row r="45" spans="1:19" x14ac:dyDescent="0.3">
      <c r="A45" s="1" t="s">
        <v>8</v>
      </c>
      <c r="B45" s="1" t="s">
        <v>9</v>
      </c>
      <c r="C45" s="2">
        <v>630</v>
      </c>
      <c r="D45" s="2">
        <v>11095</v>
      </c>
      <c r="E45" s="2">
        <v>23998</v>
      </c>
      <c r="F45" s="2">
        <v>787</v>
      </c>
      <c r="G45" s="2">
        <v>9529</v>
      </c>
      <c r="H45" s="2">
        <v>72</v>
      </c>
      <c r="I45">
        <f t="shared" si="0"/>
        <v>-0.89902760089283085</v>
      </c>
      <c r="J45">
        <f t="shared" si="1"/>
        <v>0.7179489564796131</v>
      </c>
      <c r="K45">
        <f t="shared" si="2"/>
        <v>1.6885665347450269</v>
      </c>
      <c r="L45">
        <f t="shared" si="3"/>
        <v>-0.47066644069368885</v>
      </c>
      <c r="M45">
        <f t="shared" si="4"/>
        <v>1.3942344278365826</v>
      </c>
      <c r="N45">
        <f t="shared" si="5"/>
        <v>-0.51518293525550896</v>
      </c>
      <c r="O45">
        <f t="shared" si="6"/>
        <v>3.1453965890027065</v>
      </c>
      <c r="P45">
        <f t="shared" si="7"/>
        <v>1.1396305707829328</v>
      </c>
      <c r="Q45">
        <f t="shared" si="8"/>
        <v>3.5952813013504334</v>
      </c>
      <c r="R45">
        <f t="shared" si="9"/>
        <v>1.1396305707829328</v>
      </c>
      <c r="S45" t="str">
        <f t="shared" si="10"/>
        <v>Cluster 2</v>
      </c>
    </row>
    <row r="46" spans="1:19" x14ac:dyDescent="0.3">
      <c r="A46" s="1" t="s">
        <v>8</v>
      </c>
      <c r="B46" s="1" t="s">
        <v>9</v>
      </c>
      <c r="C46" s="2">
        <v>9670</v>
      </c>
      <c r="D46" s="2">
        <v>7027</v>
      </c>
      <c r="E46" s="2">
        <v>10471</v>
      </c>
      <c r="F46" s="2">
        <v>541</v>
      </c>
      <c r="G46" s="2">
        <v>4618</v>
      </c>
      <c r="H46" s="2">
        <v>65</v>
      </c>
      <c r="I46">
        <f t="shared" si="0"/>
        <v>-0.18425216519097451</v>
      </c>
      <c r="J46">
        <f t="shared" si="1"/>
        <v>0.16675761438718834</v>
      </c>
      <c r="K46">
        <f t="shared" si="2"/>
        <v>0.26514569650274761</v>
      </c>
      <c r="L46">
        <f t="shared" si="3"/>
        <v>-0.5213392631776349</v>
      </c>
      <c r="M46">
        <f t="shared" si="4"/>
        <v>0.364211373722856</v>
      </c>
      <c r="N46">
        <f t="shared" si="5"/>
        <v>-0.51766511151252215</v>
      </c>
      <c r="O46">
        <f t="shared" si="6"/>
        <v>1.3461872162261352</v>
      </c>
      <c r="P46">
        <f t="shared" si="7"/>
        <v>1.1344236128369425</v>
      </c>
      <c r="Q46">
        <f t="shared" si="8"/>
        <v>1.8674423138119207</v>
      </c>
      <c r="R46">
        <f t="shared" si="9"/>
        <v>1.1344236128369425</v>
      </c>
      <c r="S46" t="str">
        <f t="shared" si="10"/>
        <v>Cluster 2</v>
      </c>
    </row>
    <row r="47" spans="1:19" x14ac:dyDescent="0.3">
      <c r="A47" s="1" t="s">
        <v>8</v>
      </c>
      <c r="B47" s="1" t="s">
        <v>9</v>
      </c>
      <c r="C47" s="2">
        <v>5181</v>
      </c>
      <c r="D47" s="2">
        <v>22044</v>
      </c>
      <c r="E47" s="2">
        <v>21531</v>
      </c>
      <c r="F47" s="2">
        <v>1740</v>
      </c>
      <c r="G47" s="2">
        <v>7353</v>
      </c>
      <c r="H47" s="2">
        <v>4985</v>
      </c>
      <c r="I47">
        <f t="shared" si="0"/>
        <v>-0.53918877258761533</v>
      </c>
      <c r="J47">
        <f t="shared" si="1"/>
        <v>2.2014774728439099</v>
      </c>
      <c r="K47">
        <f t="shared" si="2"/>
        <v>1.4289687519444281</v>
      </c>
      <c r="L47">
        <f t="shared" si="3"/>
        <v>-0.27436075033921475</v>
      </c>
      <c r="M47">
        <f t="shared" si="4"/>
        <v>0.93784465676114603</v>
      </c>
      <c r="N47">
        <f t="shared" si="5"/>
        <v>1.226950200559545</v>
      </c>
      <c r="O47">
        <f t="shared" si="6"/>
        <v>3.8646559736260793</v>
      </c>
      <c r="P47">
        <f t="shared" si="7"/>
        <v>2.0925454833160448</v>
      </c>
      <c r="Q47">
        <f t="shared" si="8"/>
        <v>3.9168095936074003</v>
      </c>
      <c r="R47">
        <f t="shared" si="9"/>
        <v>2.0925454833160448</v>
      </c>
      <c r="S47" t="str">
        <f t="shared" si="10"/>
        <v>Cluster 2</v>
      </c>
    </row>
    <row r="48" spans="1:19" x14ac:dyDescent="0.3">
      <c r="A48" s="1" t="s">
        <v>8</v>
      </c>
      <c r="B48" s="1" t="s">
        <v>9</v>
      </c>
      <c r="C48" s="2">
        <v>3103</v>
      </c>
      <c r="D48" s="2">
        <v>14069</v>
      </c>
      <c r="E48" s="2">
        <v>21955</v>
      </c>
      <c r="F48" s="2">
        <v>1668</v>
      </c>
      <c r="G48" s="2">
        <v>6792</v>
      </c>
      <c r="H48" s="2">
        <v>1452</v>
      </c>
      <c r="I48">
        <f t="shared" si="0"/>
        <v>-0.70349224110403763</v>
      </c>
      <c r="J48">
        <f t="shared" si="1"/>
        <v>1.1209093919227968</v>
      </c>
      <c r="K48">
        <f t="shared" si="2"/>
        <v>1.4735854766738379</v>
      </c>
      <c r="L48">
        <f t="shared" si="3"/>
        <v>-0.28919182033451601</v>
      </c>
      <c r="M48">
        <f t="shared" si="4"/>
        <v>0.82018166890575994</v>
      </c>
      <c r="N48">
        <f t="shared" si="5"/>
        <v>-2.583961601578284E-2</v>
      </c>
      <c r="O48">
        <f t="shared" si="6"/>
        <v>2.8503593613658955</v>
      </c>
      <c r="P48">
        <f t="shared" si="7"/>
        <v>0.81201811844389626</v>
      </c>
      <c r="Q48">
        <f t="shared" si="8"/>
        <v>3.1756573718699093</v>
      </c>
      <c r="R48">
        <f t="shared" si="9"/>
        <v>0.81201811844389626</v>
      </c>
      <c r="S48" t="str">
        <f t="shared" si="10"/>
        <v>Cluster 2</v>
      </c>
    </row>
    <row r="49" spans="1:19" x14ac:dyDescent="0.3">
      <c r="A49" s="1" t="s">
        <v>8</v>
      </c>
      <c r="B49" s="1" t="s">
        <v>9</v>
      </c>
      <c r="C49" s="2">
        <v>44466</v>
      </c>
      <c r="D49" s="2">
        <v>54259</v>
      </c>
      <c r="E49" s="2">
        <v>55571</v>
      </c>
      <c r="F49" s="2">
        <v>7782</v>
      </c>
      <c r="G49" s="2">
        <v>24171</v>
      </c>
      <c r="H49" s="2">
        <v>6465</v>
      </c>
      <c r="I49">
        <f t="shared" si="0"/>
        <v>2.567000717627808</v>
      </c>
      <c r="J49">
        <f t="shared" si="1"/>
        <v>6.5664305420443689</v>
      </c>
      <c r="K49">
        <f t="shared" si="2"/>
        <v>5.0109341052206302</v>
      </c>
      <c r="L49">
        <f t="shared" si="3"/>
        <v>0.97021320676648559</v>
      </c>
      <c r="M49">
        <f t="shared" si="4"/>
        <v>4.4652174370675297</v>
      </c>
      <c r="N49">
        <f t="shared" si="5"/>
        <v>1.7517531806137441</v>
      </c>
      <c r="O49">
        <f t="shared" si="6"/>
        <v>10.874503323803395</v>
      </c>
      <c r="P49">
        <f t="shared" si="7"/>
        <v>8.9344061314283074</v>
      </c>
      <c r="Q49">
        <f t="shared" si="8"/>
        <v>10.304657677513712</v>
      </c>
      <c r="R49">
        <f t="shared" si="9"/>
        <v>8.9344061314283074</v>
      </c>
      <c r="S49" t="str">
        <f t="shared" si="10"/>
        <v>Cluster 2</v>
      </c>
    </row>
    <row r="50" spans="1:19" x14ac:dyDescent="0.3">
      <c r="A50" s="1" t="s">
        <v>8</v>
      </c>
      <c r="B50" s="1" t="s">
        <v>9</v>
      </c>
      <c r="C50" s="2">
        <v>11519</v>
      </c>
      <c r="D50" s="2">
        <v>6152</v>
      </c>
      <c r="E50" s="2">
        <v>10868</v>
      </c>
      <c r="F50" s="2">
        <v>584</v>
      </c>
      <c r="G50" s="2">
        <v>5121</v>
      </c>
      <c r="H50" s="2">
        <v>1476</v>
      </c>
      <c r="I50">
        <f t="shared" si="0"/>
        <v>-3.8055286804610296E-2</v>
      </c>
      <c r="J50">
        <f t="shared" si="1"/>
        <v>4.819998795383737E-2</v>
      </c>
      <c r="K50">
        <f t="shared" si="2"/>
        <v>0.3069212618743884</v>
      </c>
      <c r="L50">
        <f t="shared" si="3"/>
        <v>-0.51248181859710773</v>
      </c>
      <c r="M50">
        <f t="shared" si="4"/>
        <v>0.46970956069479741</v>
      </c>
      <c r="N50">
        <f t="shared" si="5"/>
        <v>-1.7329297420309343E-2</v>
      </c>
      <c r="O50">
        <f t="shared" si="6"/>
        <v>1.4186794501809517</v>
      </c>
      <c r="P50">
        <f t="shared" si="7"/>
        <v>1.0605798522847032</v>
      </c>
      <c r="Q50">
        <f t="shared" si="8"/>
        <v>1.7264805851733178</v>
      </c>
      <c r="R50">
        <f t="shared" si="9"/>
        <v>1.0605798522847032</v>
      </c>
      <c r="S50" t="str">
        <f t="shared" si="10"/>
        <v>Cluster 2</v>
      </c>
    </row>
    <row r="51" spans="1:19" x14ac:dyDescent="0.3">
      <c r="A51" s="1" t="s">
        <v>8</v>
      </c>
      <c r="B51" s="1" t="s">
        <v>9</v>
      </c>
      <c r="C51" s="2">
        <v>4967</v>
      </c>
      <c r="D51" s="2">
        <v>21412</v>
      </c>
      <c r="E51" s="2">
        <v>28921</v>
      </c>
      <c r="F51" s="2">
        <v>1798</v>
      </c>
      <c r="G51" s="2">
        <v>13583</v>
      </c>
      <c r="H51" s="2">
        <v>1163</v>
      </c>
      <c r="I51">
        <f t="shared" si="0"/>
        <v>-0.55610934153011504</v>
      </c>
      <c r="J51">
        <f t="shared" si="1"/>
        <v>2.115844992951478</v>
      </c>
      <c r="K51">
        <f t="shared" si="2"/>
        <v>2.206604590978245</v>
      </c>
      <c r="L51">
        <f t="shared" si="3"/>
        <v>-0.26241349950966647</v>
      </c>
      <c r="M51">
        <f t="shared" si="4"/>
        <v>2.2445120620001027</v>
      </c>
      <c r="N51">
        <f t="shared" si="5"/>
        <v>-0.12831803576960954</v>
      </c>
      <c r="O51">
        <f t="shared" si="6"/>
        <v>4.6049118491058572</v>
      </c>
      <c r="P51">
        <f t="shared" si="7"/>
        <v>2.4164839817306731</v>
      </c>
      <c r="Q51">
        <f t="shared" si="8"/>
        <v>4.7198430965634417</v>
      </c>
      <c r="R51">
        <f t="shared" si="9"/>
        <v>2.4164839817306731</v>
      </c>
      <c r="S51" t="str">
        <f t="shared" si="10"/>
        <v>Cluster 2</v>
      </c>
    </row>
    <row r="52" spans="1:19" x14ac:dyDescent="0.3">
      <c r="A52" s="1" t="s">
        <v>10</v>
      </c>
      <c r="B52" s="1" t="s">
        <v>9</v>
      </c>
      <c r="C52" s="2">
        <v>6269</v>
      </c>
      <c r="D52" s="2">
        <v>1095</v>
      </c>
      <c r="E52" s="2">
        <v>1980</v>
      </c>
      <c r="F52" s="2">
        <v>3860</v>
      </c>
      <c r="G52" s="2">
        <v>609</v>
      </c>
      <c r="H52" s="2">
        <v>2162</v>
      </c>
      <c r="I52">
        <f t="shared" si="0"/>
        <v>-0.45316270245004681</v>
      </c>
      <c r="J52">
        <f t="shared" si="1"/>
        <v>-0.63699534561582638</v>
      </c>
      <c r="K52">
        <f t="shared" si="2"/>
        <v>-0.62834630745342845</v>
      </c>
      <c r="L52">
        <f t="shared" si="3"/>
        <v>0.16233186618910117</v>
      </c>
      <c r="M52">
        <f t="shared" si="4"/>
        <v>-0.47662805285868115</v>
      </c>
      <c r="N52">
        <f t="shared" si="5"/>
        <v>0.22592397576697482</v>
      </c>
      <c r="O52">
        <f t="shared" si="6"/>
        <v>0.68776448394697087</v>
      </c>
      <c r="P52">
        <f t="shared" si="7"/>
        <v>2.4643855558646024</v>
      </c>
      <c r="Q52">
        <f t="shared" si="8"/>
        <v>1.4944516938970016</v>
      </c>
      <c r="R52">
        <f t="shared" si="9"/>
        <v>0.68776448394697087</v>
      </c>
      <c r="S52" t="str">
        <f t="shared" si="10"/>
        <v>Cluster 1</v>
      </c>
    </row>
    <row r="53" spans="1:19" x14ac:dyDescent="0.3">
      <c r="A53" s="1" t="s">
        <v>10</v>
      </c>
      <c r="B53" s="1" t="s">
        <v>9</v>
      </c>
      <c r="C53" s="2">
        <v>3347</v>
      </c>
      <c r="D53" s="2">
        <v>4051</v>
      </c>
      <c r="E53" s="2">
        <v>6996</v>
      </c>
      <c r="F53" s="2">
        <v>239</v>
      </c>
      <c r="G53" s="2">
        <v>1538</v>
      </c>
      <c r="H53" s="2">
        <v>301</v>
      </c>
      <c r="I53">
        <f t="shared" si="0"/>
        <v>-0.68419962978642113</v>
      </c>
      <c r="J53">
        <f t="shared" si="1"/>
        <v>-0.23647380991641448</v>
      </c>
      <c r="K53">
        <f t="shared" si="2"/>
        <v>-0.10052203565456153</v>
      </c>
      <c r="L53">
        <f t="shared" si="3"/>
        <v>-0.58354736232459314</v>
      </c>
      <c r="M53">
        <f t="shared" si="4"/>
        <v>-0.28178150077730224</v>
      </c>
      <c r="N53">
        <f t="shared" si="5"/>
        <v>-0.43398031199036602</v>
      </c>
      <c r="O53">
        <f t="shared" si="6"/>
        <v>0.66403978832497756</v>
      </c>
      <c r="P53">
        <f t="shared" si="7"/>
        <v>1.8272061981627705</v>
      </c>
      <c r="Q53">
        <f t="shared" si="8"/>
        <v>1.9337898613039985</v>
      </c>
      <c r="R53">
        <f t="shared" si="9"/>
        <v>0.66403978832497756</v>
      </c>
      <c r="S53" t="str">
        <f t="shared" si="10"/>
        <v>Cluster 1</v>
      </c>
    </row>
    <row r="54" spans="1:19" x14ac:dyDescent="0.3">
      <c r="A54" s="1" t="s">
        <v>8</v>
      </c>
      <c r="B54" s="1" t="s">
        <v>9</v>
      </c>
      <c r="C54" s="2">
        <v>40721</v>
      </c>
      <c r="D54" s="2">
        <v>3916</v>
      </c>
      <c r="E54" s="2">
        <v>5876</v>
      </c>
      <c r="F54" s="2">
        <v>532</v>
      </c>
      <c r="G54" s="2">
        <v>2587</v>
      </c>
      <c r="H54" s="2">
        <v>1278</v>
      </c>
      <c r="I54">
        <f t="shared" si="0"/>
        <v>2.2708907611340634</v>
      </c>
      <c r="J54">
        <f t="shared" si="1"/>
        <v>-0.25476555799470291</v>
      </c>
      <c r="K54">
        <f t="shared" si="2"/>
        <v>-0.21837753493979498</v>
      </c>
      <c r="L54">
        <f t="shared" si="3"/>
        <v>-0.52319314692704755</v>
      </c>
      <c r="M54">
        <f t="shared" si="4"/>
        <v>-6.1766395143969137E-2</v>
      </c>
      <c r="N54">
        <f t="shared" si="5"/>
        <v>-8.75394258329657E-2</v>
      </c>
      <c r="O54">
        <f t="shared" si="6"/>
        <v>2.755060408916485</v>
      </c>
      <c r="P54">
        <f t="shared" si="7"/>
        <v>3.3028883506618931</v>
      </c>
      <c r="Q54">
        <f t="shared" si="8"/>
        <v>1.5704311007620526</v>
      </c>
      <c r="R54">
        <f t="shared" si="9"/>
        <v>1.5704311007620526</v>
      </c>
      <c r="S54" t="str">
        <f t="shared" si="10"/>
        <v>Cluster 3</v>
      </c>
    </row>
    <row r="55" spans="1:19" x14ac:dyDescent="0.3">
      <c r="A55" s="1" t="s">
        <v>8</v>
      </c>
      <c r="B55" s="1" t="s">
        <v>9</v>
      </c>
      <c r="C55" s="2">
        <v>491</v>
      </c>
      <c r="D55" s="2">
        <v>10473</v>
      </c>
      <c r="E55" s="2">
        <v>11532</v>
      </c>
      <c r="F55" s="2">
        <v>744</v>
      </c>
      <c r="G55" s="2">
        <v>5611</v>
      </c>
      <c r="H55" s="2">
        <v>224</v>
      </c>
      <c r="I55">
        <f t="shared" si="0"/>
        <v>-0.91001806389753859</v>
      </c>
      <c r="J55">
        <f t="shared" si="1"/>
        <v>0.63367142088927675</v>
      </c>
      <c r="K55">
        <f t="shared" si="2"/>
        <v>0.37679273645063399</v>
      </c>
      <c r="L55">
        <f t="shared" si="3"/>
        <v>-0.47952388527421602</v>
      </c>
      <c r="M55">
        <f t="shared" si="4"/>
        <v>0.57248115436527713</v>
      </c>
      <c r="N55">
        <f t="shared" si="5"/>
        <v>-0.46128425081751018</v>
      </c>
      <c r="O55">
        <f t="shared" si="6"/>
        <v>1.8210371073816456</v>
      </c>
      <c r="P55">
        <f t="shared" si="7"/>
        <v>0.83771462923214424</v>
      </c>
      <c r="Q55">
        <f t="shared" si="8"/>
        <v>2.5987297958912969</v>
      </c>
      <c r="R55">
        <f t="shared" si="9"/>
        <v>0.83771462923214424</v>
      </c>
      <c r="S55" t="str">
        <f t="shared" si="10"/>
        <v>Cluster 2</v>
      </c>
    </row>
    <row r="56" spans="1:19" x14ac:dyDescent="0.3">
      <c r="A56" s="1" t="s">
        <v>10</v>
      </c>
      <c r="B56" s="1" t="s">
        <v>9</v>
      </c>
      <c r="C56" s="2">
        <v>27329</v>
      </c>
      <c r="D56" s="2">
        <v>1449</v>
      </c>
      <c r="E56" s="2">
        <v>1947</v>
      </c>
      <c r="F56" s="2">
        <v>2436</v>
      </c>
      <c r="G56" s="2">
        <v>204</v>
      </c>
      <c r="H56" s="2">
        <v>1333</v>
      </c>
      <c r="I56">
        <f t="shared" si="0"/>
        <v>1.2120110448819328</v>
      </c>
      <c r="J56">
        <f t="shared" si="1"/>
        <v>-0.5890303173216479</v>
      </c>
      <c r="K56">
        <f t="shared" si="2"/>
        <v>-0.6318188355573684</v>
      </c>
      <c r="L56">
        <f t="shared" si="3"/>
        <v>-0.13099374038463554</v>
      </c>
      <c r="M56">
        <f t="shared" si="4"/>
        <v>-0.56157192109652665</v>
      </c>
      <c r="N56">
        <f t="shared" si="5"/>
        <v>-6.8036612385005607E-2</v>
      </c>
      <c r="O56">
        <f t="shared" si="6"/>
        <v>1.6603681069490079</v>
      </c>
      <c r="P56">
        <f t="shared" si="7"/>
        <v>3.0085824374241934</v>
      </c>
      <c r="Q56">
        <f t="shared" si="8"/>
        <v>0.61416765059209644</v>
      </c>
      <c r="R56">
        <f t="shared" si="9"/>
        <v>0.61416765059209644</v>
      </c>
      <c r="S56" t="str">
        <f t="shared" si="10"/>
        <v>Cluster 3</v>
      </c>
    </row>
    <row r="57" spans="1:19" x14ac:dyDescent="0.3">
      <c r="A57" s="1" t="s">
        <v>10</v>
      </c>
      <c r="B57" s="1" t="s">
        <v>9</v>
      </c>
      <c r="C57" s="2">
        <v>5264</v>
      </c>
      <c r="D57" s="2">
        <v>3683</v>
      </c>
      <c r="E57" s="2">
        <v>5005</v>
      </c>
      <c r="F57" s="2">
        <v>1057</v>
      </c>
      <c r="G57" s="2">
        <v>2024</v>
      </c>
      <c r="H57" s="2">
        <v>1130</v>
      </c>
      <c r="I57">
        <f t="shared" si="0"/>
        <v>-0.53262612201645898</v>
      </c>
      <c r="J57">
        <f t="shared" si="1"/>
        <v>-0.28633576023352664</v>
      </c>
      <c r="K57">
        <f t="shared" si="2"/>
        <v>-0.31003123125893634</v>
      </c>
      <c r="L57">
        <f t="shared" si="3"/>
        <v>-0.41504992821130898</v>
      </c>
      <c r="M57">
        <f t="shared" si="4"/>
        <v>-0.17984885889188768</v>
      </c>
      <c r="N57">
        <f t="shared" si="5"/>
        <v>-0.1400197238383856</v>
      </c>
      <c r="O57">
        <f t="shared" si="6"/>
        <v>0.43491413147482039</v>
      </c>
      <c r="P57">
        <f t="shared" si="7"/>
        <v>1.8482129505845619</v>
      </c>
      <c r="Q57">
        <f t="shared" si="8"/>
        <v>1.6684099007761293</v>
      </c>
      <c r="R57">
        <f t="shared" si="9"/>
        <v>0.43491413147482039</v>
      </c>
      <c r="S57" t="str">
        <f t="shared" si="10"/>
        <v>Cluster 1</v>
      </c>
    </row>
    <row r="58" spans="1:19" x14ac:dyDescent="0.3">
      <c r="A58" s="1" t="s">
        <v>8</v>
      </c>
      <c r="B58" s="1" t="s">
        <v>9</v>
      </c>
      <c r="C58" s="2">
        <v>4098</v>
      </c>
      <c r="D58" s="2">
        <v>29892</v>
      </c>
      <c r="E58" s="2">
        <v>26866</v>
      </c>
      <c r="F58" s="2">
        <v>2616</v>
      </c>
      <c r="G58" s="2">
        <v>17740</v>
      </c>
      <c r="H58" s="2">
        <v>1340</v>
      </c>
      <c r="I58">
        <f t="shared" si="0"/>
        <v>-0.62481950232933114</v>
      </c>
      <c r="J58">
        <f t="shared" si="1"/>
        <v>3.264837761128411</v>
      </c>
      <c r="K58">
        <f t="shared" si="2"/>
        <v>1.990360795414714</v>
      </c>
      <c r="L58">
        <f t="shared" si="3"/>
        <v>-9.3916065396382323E-2</v>
      </c>
      <c r="M58">
        <f t="shared" si="4"/>
        <v>3.11639270462905</v>
      </c>
      <c r="N58">
        <f t="shared" si="5"/>
        <v>-6.5554436127992499E-2</v>
      </c>
      <c r="O58">
        <f t="shared" si="6"/>
        <v>5.7286986832429081</v>
      </c>
      <c r="P58">
        <f t="shared" si="7"/>
        <v>3.6349362841288082</v>
      </c>
      <c r="Q58">
        <f t="shared" si="8"/>
        <v>5.7948129733901474</v>
      </c>
      <c r="R58">
        <f t="shared" si="9"/>
        <v>3.6349362841288082</v>
      </c>
      <c r="S58" t="str">
        <f t="shared" si="10"/>
        <v>Cluster 2</v>
      </c>
    </row>
    <row r="59" spans="1:19" x14ac:dyDescent="0.3">
      <c r="A59" s="1" t="s">
        <v>8</v>
      </c>
      <c r="B59" s="1" t="s">
        <v>9</v>
      </c>
      <c r="C59" s="2">
        <v>5417</v>
      </c>
      <c r="D59" s="2">
        <v>9933</v>
      </c>
      <c r="E59" s="2">
        <v>10487</v>
      </c>
      <c r="F59" s="2">
        <v>38</v>
      </c>
      <c r="G59" s="2">
        <v>7572</v>
      </c>
      <c r="H59" s="2">
        <v>1282</v>
      </c>
      <c r="I59">
        <f t="shared" si="0"/>
        <v>-0.52052870590336331</v>
      </c>
      <c r="J59">
        <f t="shared" si="1"/>
        <v>0.56050442857612304</v>
      </c>
      <c r="K59">
        <f t="shared" si="2"/>
        <v>0.2668293464925367</v>
      </c>
      <c r="L59">
        <f t="shared" si="3"/>
        <v>-0.62495076606147593</v>
      </c>
      <c r="M59">
        <f t="shared" si="4"/>
        <v>0.98377726699346246</v>
      </c>
      <c r="N59">
        <f t="shared" si="5"/>
        <v>-8.612103940038679E-2</v>
      </c>
      <c r="O59">
        <f t="shared" si="6"/>
        <v>1.9580909254706333</v>
      </c>
      <c r="P59">
        <f t="shared" si="7"/>
        <v>0.66985473241116711</v>
      </c>
      <c r="Q59">
        <f t="shared" si="8"/>
        <v>2.4788189344343485</v>
      </c>
      <c r="R59">
        <f t="shared" si="9"/>
        <v>0.66985473241116711</v>
      </c>
      <c r="S59" t="str">
        <f t="shared" si="10"/>
        <v>Cluster 2</v>
      </c>
    </row>
    <row r="60" spans="1:19" x14ac:dyDescent="0.3">
      <c r="A60" s="1" t="s">
        <v>10</v>
      </c>
      <c r="B60" s="1" t="s">
        <v>9</v>
      </c>
      <c r="C60" s="2">
        <v>13779</v>
      </c>
      <c r="D60" s="2">
        <v>1970</v>
      </c>
      <c r="E60" s="2">
        <v>1648</v>
      </c>
      <c r="F60" s="2">
        <v>596</v>
      </c>
      <c r="G60" s="2">
        <v>227</v>
      </c>
      <c r="H60" s="2">
        <v>436</v>
      </c>
      <c r="I60">
        <f t="shared" si="0"/>
        <v>0.14063857212085379</v>
      </c>
      <c r="J60">
        <f t="shared" si="1"/>
        <v>-0.5184377191824755</v>
      </c>
      <c r="K60">
        <f t="shared" si="2"/>
        <v>-0.66328204474155128</v>
      </c>
      <c r="L60">
        <f t="shared" si="3"/>
        <v>-0.51000997359789091</v>
      </c>
      <c r="M60">
        <f t="shared" si="4"/>
        <v>-0.55674794833240204</v>
      </c>
      <c r="N60">
        <f t="shared" si="5"/>
        <v>-0.38610976989082763</v>
      </c>
      <c r="O60">
        <f t="shared" si="6"/>
        <v>0.65585870375533606</v>
      </c>
      <c r="P60">
        <f t="shared" si="7"/>
        <v>2.5375947059794099</v>
      </c>
      <c r="Q60">
        <f t="shared" si="8"/>
        <v>1.2579033347349025</v>
      </c>
      <c r="R60">
        <f t="shared" si="9"/>
        <v>0.65585870375533606</v>
      </c>
      <c r="S60" t="str">
        <f t="shared" si="10"/>
        <v>Cluster 1</v>
      </c>
    </row>
    <row r="61" spans="1:19" x14ac:dyDescent="0.3">
      <c r="A61" s="1" t="s">
        <v>10</v>
      </c>
      <c r="B61" s="1" t="s">
        <v>9</v>
      </c>
      <c r="C61" s="2">
        <v>6137</v>
      </c>
      <c r="D61" s="2">
        <v>5360</v>
      </c>
      <c r="E61" s="2">
        <v>8040</v>
      </c>
      <c r="F61" s="2">
        <v>129</v>
      </c>
      <c r="G61" s="2">
        <v>3084</v>
      </c>
      <c r="H61" s="2">
        <v>1603</v>
      </c>
      <c r="I61">
        <f t="shared" si="0"/>
        <v>-0.46359968890056064</v>
      </c>
      <c r="J61">
        <f t="shared" si="1"/>
        <v>-5.9111600772121443E-2</v>
      </c>
      <c r="K61">
        <f t="shared" si="2"/>
        <v>9.3361261791739467E-3</v>
      </c>
      <c r="L61">
        <f t="shared" si="3"/>
        <v>-0.60620594148408125</v>
      </c>
      <c r="M61">
        <f t="shared" si="4"/>
        <v>4.247336415037458E-2</v>
      </c>
      <c r="N61">
        <f t="shared" si="5"/>
        <v>2.7704471814071253E-2</v>
      </c>
      <c r="O61">
        <f t="shared" si="6"/>
        <v>0.93015251523695031</v>
      </c>
      <c r="P61">
        <f t="shared" si="7"/>
        <v>1.4225151304468677</v>
      </c>
      <c r="Q61">
        <f t="shared" si="8"/>
        <v>1.7883560267897058</v>
      </c>
      <c r="R61">
        <f t="shared" si="9"/>
        <v>0.93015251523695031</v>
      </c>
      <c r="S61" t="str">
        <f t="shared" si="10"/>
        <v>Cluster 1</v>
      </c>
    </row>
    <row r="62" spans="1:19" x14ac:dyDescent="0.3">
      <c r="A62" s="1" t="s">
        <v>8</v>
      </c>
      <c r="B62" s="1" t="s">
        <v>9</v>
      </c>
      <c r="C62" s="2">
        <v>8590</v>
      </c>
      <c r="D62" s="2">
        <v>3045</v>
      </c>
      <c r="E62" s="2">
        <v>7854</v>
      </c>
      <c r="F62" s="2">
        <v>96</v>
      </c>
      <c r="G62" s="2">
        <v>4095</v>
      </c>
      <c r="H62" s="2">
        <v>225</v>
      </c>
      <c r="I62">
        <f t="shared" si="0"/>
        <v>-0.26964569069517857</v>
      </c>
      <c r="J62">
        <f t="shared" si="1"/>
        <v>-0.37278120670721571</v>
      </c>
      <c r="K62">
        <f t="shared" si="2"/>
        <v>-1.0236304952123751E-2</v>
      </c>
      <c r="L62">
        <f t="shared" si="3"/>
        <v>-0.61300351523192764</v>
      </c>
      <c r="M62">
        <f t="shared" si="4"/>
        <v>0.25451842782558887</v>
      </c>
      <c r="N62">
        <f t="shared" si="5"/>
        <v>-0.46092965420936544</v>
      </c>
      <c r="O62">
        <f t="shared" si="6"/>
        <v>0.96030379585615355</v>
      </c>
      <c r="P62">
        <f t="shared" si="7"/>
        <v>1.5904513464562515</v>
      </c>
      <c r="Q62">
        <f t="shared" si="8"/>
        <v>1.7667069398267543</v>
      </c>
      <c r="R62">
        <f t="shared" si="9"/>
        <v>0.96030379585615355</v>
      </c>
      <c r="S62" t="str">
        <f t="shared" si="10"/>
        <v>Cluster 1</v>
      </c>
    </row>
    <row r="63" spans="1:19" x14ac:dyDescent="0.3">
      <c r="A63" s="1" t="s">
        <v>8</v>
      </c>
      <c r="B63" s="1" t="s">
        <v>9</v>
      </c>
      <c r="C63" s="2">
        <v>35942</v>
      </c>
      <c r="D63" s="2">
        <v>38369</v>
      </c>
      <c r="E63" s="2">
        <v>59598</v>
      </c>
      <c r="F63" s="2">
        <v>3254</v>
      </c>
      <c r="G63" s="2">
        <v>26701</v>
      </c>
      <c r="H63" s="2">
        <v>2017</v>
      </c>
      <c r="I63">
        <f t="shared" si="0"/>
        <v>1.8930244107779601</v>
      </c>
      <c r="J63">
        <f t="shared" si="1"/>
        <v>4.4134240460147156</v>
      </c>
      <c r="K63">
        <f t="shared" si="2"/>
        <v>5.4346877620256615</v>
      </c>
      <c r="L63">
        <f t="shared" si="3"/>
        <v>3.7503693728648604E-2</v>
      </c>
      <c r="M63">
        <f t="shared" si="4"/>
        <v>4.9958544411212307</v>
      </c>
      <c r="N63">
        <f t="shared" si="5"/>
        <v>0.17450746758598909</v>
      </c>
      <c r="O63">
        <f t="shared" si="6"/>
        <v>9.7027587151077022</v>
      </c>
      <c r="P63">
        <f t="shared" si="7"/>
        <v>7.6245261514557701</v>
      </c>
      <c r="Q63">
        <f t="shared" si="8"/>
        <v>9.2924819629160318</v>
      </c>
      <c r="R63">
        <f t="shared" si="9"/>
        <v>7.6245261514557701</v>
      </c>
      <c r="S63" t="str">
        <f t="shared" si="10"/>
        <v>Cluster 2</v>
      </c>
    </row>
    <row r="64" spans="1:19" x14ac:dyDescent="0.3">
      <c r="A64" s="1" t="s">
        <v>8</v>
      </c>
      <c r="B64" s="1" t="s">
        <v>9</v>
      </c>
      <c r="C64" s="2">
        <v>7823</v>
      </c>
      <c r="D64" s="2">
        <v>6245</v>
      </c>
      <c r="E64" s="2">
        <v>6544</v>
      </c>
      <c r="F64" s="2">
        <v>4154</v>
      </c>
      <c r="G64" s="2">
        <v>4074</v>
      </c>
      <c r="H64" s="2">
        <v>964</v>
      </c>
      <c r="I64">
        <f t="shared" si="0"/>
        <v>-0.33029090741899758</v>
      </c>
      <c r="J64">
        <f t="shared" si="1"/>
        <v>6.0800969963324958E-2</v>
      </c>
      <c r="K64">
        <f t="shared" si="2"/>
        <v>-0.14808514786610216</v>
      </c>
      <c r="L64">
        <f t="shared" si="3"/>
        <v>0.22289206866991479</v>
      </c>
      <c r="M64">
        <f t="shared" si="4"/>
        <v>0.25011393095399687</v>
      </c>
      <c r="N64">
        <f t="shared" si="5"/>
        <v>-0.19888276079041065</v>
      </c>
      <c r="O64">
        <f t="shared" si="6"/>
        <v>1.0552699006557418</v>
      </c>
      <c r="P64">
        <f t="shared" si="7"/>
        <v>1.4828902835928379</v>
      </c>
      <c r="Q64">
        <f t="shared" si="8"/>
        <v>1.546646737485434</v>
      </c>
      <c r="R64">
        <f t="shared" si="9"/>
        <v>1.0552699006557418</v>
      </c>
      <c r="S64" t="str">
        <f t="shared" si="10"/>
        <v>Cluster 1</v>
      </c>
    </row>
    <row r="65" spans="1:19" x14ac:dyDescent="0.3">
      <c r="A65" s="1" t="s">
        <v>8</v>
      </c>
      <c r="B65" s="1" t="s">
        <v>9</v>
      </c>
      <c r="C65" s="2">
        <v>9396</v>
      </c>
      <c r="D65" s="2">
        <v>11601</v>
      </c>
      <c r="E65" s="2">
        <v>15775</v>
      </c>
      <c r="F65" s="2">
        <v>2896</v>
      </c>
      <c r="G65" s="2">
        <v>7677</v>
      </c>
      <c r="H65" s="2">
        <v>1295</v>
      </c>
      <c r="I65">
        <f t="shared" si="0"/>
        <v>-0.20591681888370778</v>
      </c>
      <c r="J65">
        <f t="shared" si="1"/>
        <v>0.78650913816564239</v>
      </c>
      <c r="K65">
        <f t="shared" si="2"/>
        <v>0.82327566811781749</v>
      </c>
      <c r="L65">
        <f t="shared" si="3"/>
        <v>-3.6239682081321722E-2</v>
      </c>
      <c r="M65">
        <f t="shared" si="4"/>
        <v>1.0057997513514223</v>
      </c>
      <c r="N65">
        <f t="shared" si="5"/>
        <v>-8.1511283494505302E-2</v>
      </c>
      <c r="O65">
        <f t="shared" si="6"/>
        <v>2.3503158896134342</v>
      </c>
      <c r="P65">
        <f t="shared" si="7"/>
        <v>0.51837164453253182</v>
      </c>
      <c r="Q65">
        <f t="shared" si="8"/>
        <v>2.4810447457673157</v>
      </c>
      <c r="R65">
        <f t="shared" si="9"/>
        <v>0.51837164453253182</v>
      </c>
      <c r="S65" t="str">
        <f t="shared" si="10"/>
        <v>Cluster 2</v>
      </c>
    </row>
    <row r="66" spans="1:19" x14ac:dyDescent="0.3">
      <c r="A66" s="1" t="s">
        <v>10</v>
      </c>
      <c r="B66" s="1" t="s">
        <v>9</v>
      </c>
      <c r="C66" s="2">
        <v>4760</v>
      </c>
      <c r="D66" s="2">
        <v>1227</v>
      </c>
      <c r="E66" s="2">
        <v>3250</v>
      </c>
      <c r="F66" s="2">
        <v>3724</v>
      </c>
      <c r="G66" s="2">
        <v>1247</v>
      </c>
      <c r="H66" s="2">
        <v>1145</v>
      </c>
      <c r="I66">
        <f t="shared" si="0"/>
        <v>-0.57247643391842085</v>
      </c>
      <c r="J66">
        <f t="shared" si="1"/>
        <v>-0.61911008082816665</v>
      </c>
      <c r="K66">
        <f t="shared" si="2"/>
        <v>-0.49470658951392271</v>
      </c>
      <c r="L66">
        <f t="shared" si="3"/>
        <v>0.13431762286464319</v>
      </c>
      <c r="M66">
        <f t="shared" si="4"/>
        <v>-0.34281524314079126</v>
      </c>
      <c r="N66">
        <f t="shared" si="5"/>
        <v>-0.13470077471621467</v>
      </c>
      <c r="O66">
        <f t="shared" si="6"/>
        <v>0.48411342646765571</v>
      </c>
      <c r="P66">
        <f t="shared" si="7"/>
        <v>2.2830363239776945</v>
      </c>
      <c r="Q66">
        <f t="shared" si="8"/>
        <v>1.5919754902836645</v>
      </c>
      <c r="R66">
        <f t="shared" si="9"/>
        <v>0.48411342646765571</v>
      </c>
      <c r="S66" t="str">
        <f t="shared" si="10"/>
        <v>Cluster 1</v>
      </c>
    </row>
    <row r="67" spans="1:19" x14ac:dyDescent="0.3">
      <c r="A67" s="1" t="s">
        <v>8</v>
      </c>
      <c r="B67" s="1" t="s">
        <v>9</v>
      </c>
      <c r="C67" s="2">
        <v>85</v>
      </c>
      <c r="D67" s="2">
        <v>20959</v>
      </c>
      <c r="E67" s="2">
        <v>45828</v>
      </c>
      <c r="F67" s="2">
        <v>36</v>
      </c>
      <c r="G67" s="2">
        <v>24231</v>
      </c>
      <c r="H67" s="2">
        <v>1423</v>
      </c>
      <c r="I67">
        <f t="shared" ref="I67:I130" si="12">STANDARDIZE(C67,AVERAGE($C$2:$C$441),STDEV($C$2:$C$441))</f>
        <v>-0.94211970404078571</v>
      </c>
      <c r="J67">
        <f t="shared" ref="J67:J130" si="13">STANDARDIZE(D67,AVERAGE($D$2:$D$441),STDEV($D$2:$D$441))</f>
        <v>2.0544660160665549</v>
      </c>
      <c r="K67">
        <f t="shared" ref="K67:K130" si="14">STANDARDIZE(E67,AVERAGE($E$2:$E$441),STDEV($E$2:$E$441))</f>
        <v>3.9856964895634612</v>
      </c>
      <c r="L67">
        <f t="shared" ref="L67:L130" si="15">STANDARDIZE(F67,AVERAGE($F$2:$F$441),STDEV($F$2:$F$441))</f>
        <v>-0.62536274022801208</v>
      </c>
      <c r="M67">
        <f t="shared" ref="M67:M130" si="16">STANDARDIZE(G67,AVERAGE($G$2:$G$441),STDEV($G$2:$G$441))</f>
        <v>4.4778017138435064</v>
      </c>
      <c r="N67">
        <f t="shared" ref="N67:N130" si="17">STANDARDIZE(H67,AVERAGE($H$2:$H$441),STDEV($H$2:$H$441))</f>
        <v>-3.6122917651979981E-2</v>
      </c>
      <c r="O67">
        <f t="shared" ref="O67:O130" si="18">SQRT((I67-$W$2)^2+(J67-$X$2)^2+(K67-$Y$2)^2+(L67-$Z$2)^2+(M67-$AA$2)^2+(N67-$AB$2)^2)</f>
        <v>7.1501756340596394</v>
      </c>
      <c r="P67">
        <f t="shared" ref="P67:P130" si="19">SQRT((I67-$W$3)^2+(J67-$X$3)^2+(K67-$Y$3)^2+(L67-$Z$3)^2+(M67-$AA$3)^2+(N67-$AB$3)^2)</f>
        <v>4.9715231796977415</v>
      </c>
      <c r="Q67">
        <f t="shared" ref="Q67:Q130" si="20">SQRT((I67-$W$4)^2+(J67-$X$4)^2+(K67-$Y$4)^2+(L67-$Z$4)^2+(M67-$AA$4)^2+(N67-$AB$4)^2)</f>
        <v>7.2836449192840877</v>
      </c>
      <c r="R67">
        <f t="shared" ref="R67:R130" si="21">MIN(O67:Q67)</f>
        <v>4.9715231796977415</v>
      </c>
      <c r="S67" t="str">
        <f t="shared" ref="S67:S130" si="22">INDEX($O$1:$Q$1,MATCH(R67,O67:Q67,0))</f>
        <v>Cluster 2</v>
      </c>
    </row>
    <row r="68" spans="1:19" x14ac:dyDescent="0.3">
      <c r="A68" s="1" t="s">
        <v>10</v>
      </c>
      <c r="B68" s="1" t="s">
        <v>9</v>
      </c>
      <c r="C68" s="2">
        <v>9</v>
      </c>
      <c r="D68" s="2">
        <v>1534</v>
      </c>
      <c r="E68" s="2">
        <v>7417</v>
      </c>
      <c r="F68" s="2">
        <v>175</v>
      </c>
      <c r="G68" s="2">
        <v>3468</v>
      </c>
      <c r="H68" s="2">
        <v>27</v>
      </c>
      <c r="I68">
        <f t="shared" si="12"/>
        <v>-0.94812887805774826</v>
      </c>
      <c r="J68">
        <f t="shared" si="13"/>
        <v>-0.57751329075383662</v>
      </c>
      <c r="K68">
        <f t="shared" si="14"/>
        <v>-5.622099529823716E-2</v>
      </c>
      <c r="L68">
        <f t="shared" si="15"/>
        <v>-0.59673053565374989</v>
      </c>
      <c r="M68">
        <f t="shared" si="16"/>
        <v>0.12301273551662809</v>
      </c>
      <c r="N68">
        <f t="shared" si="17"/>
        <v>-0.53113978262202177</v>
      </c>
      <c r="O68">
        <f t="shared" si="18"/>
        <v>1.0021578509279319</v>
      </c>
      <c r="P68">
        <f t="shared" si="19"/>
        <v>1.8389076571151599</v>
      </c>
      <c r="Q68">
        <f t="shared" si="20"/>
        <v>2.2765483364577799</v>
      </c>
      <c r="R68">
        <f t="shared" si="21"/>
        <v>1.0021578509279319</v>
      </c>
      <c r="S68" t="str">
        <f t="shared" si="22"/>
        <v>Cluster 1</v>
      </c>
    </row>
    <row r="69" spans="1:19" x14ac:dyDescent="0.3">
      <c r="A69" s="1" t="s">
        <v>8</v>
      </c>
      <c r="B69" s="1" t="s">
        <v>9</v>
      </c>
      <c r="C69" s="2">
        <v>19913</v>
      </c>
      <c r="D69" s="2">
        <v>6759</v>
      </c>
      <c r="E69" s="2">
        <v>13462</v>
      </c>
      <c r="F69" s="2">
        <v>1256</v>
      </c>
      <c r="G69" s="2">
        <v>5141</v>
      </c>
      <c r="H69" s="2">
        <v>834</v>
      </c>
      <c r="I69">
        <f t="shared" si="12"/>
        <v>0.62564216975306475</v>
      </c>
      <c r="J69">
        <f t="shared" si="13"/>
        <v>0.13044510709103055</v>
      </c>
      <c r="K69">
        <f t="shared" si="14"/>
        <v>0.57988301646893803</v>
      </c>
      <c r="L69">
        <f t="shared" si="15"/>
        <v>-0.37405849864096236</v>
      </c>
      <c r="M69">
        <f t="shared" si="16"/>
        <v>0.47390431962012314</v>
      </c>
      <c r="N69">
        <f t="shared" si="17"/>
        <v>-0.24498031984922541</v>
      </c>
      <c r="O69">
        <f t="shared" si="18"/>
        <v>1.8589948215269825</v>
      </c>
      <c r="P69">
        <f t="shared" si="19"/>
        <v>1.3999568833477514</v>
      </c>
      <c r="Q69">
        <f t="shared" si="20"/>
        <v>1.5792763086705266</v>
      </c>
      <c r="R69">
        <f t="shared" si="21"/>
        <v>1.3999568833477514</v>
      </c>
      <c r="S69" t="str">
        <f t="shared" si="22"/>
        <v>Cluster 2</v>
      </c>
    </row>
    <row r="70" spans="1:19" x14ac:dyDescent="0.3">
      <c r="A70" s="1" t="s">
        <v>10</v>
      </c>
      <c r="B70" s="1" t="s">
        <v>9</v>
      </c>
      <c r="C70" s="2">
        <v>2446</v>
      </c>
      <c r="D70" s="2">
        <v>7260</v>
      </c>
      <c r="E70" s="2">
        <v>3993</v>
      </c>
      <c r="F70" s="2">
        <v>5870</v>
      </c>
      <c r="G70" s="2">
        <v>788</v>
      </c>
      <c r="H70" s="2">
        <v>3095</v>
      </c>
      <c r="I70">
        <f t="shared" si="12"/>
        <v>-0.75543996911909517</v>
      </c>
      <c r="J70">
        <f t="shared" si="13"/>
        <v>0.19832781662601207</v>
      </c>
      <c r="K70">
        <f t="shared" si="14"/>
        <v>-0.41652209311309374</v>
      </c>
      <c r="L70">
        <f t="shared" si="15"/>
        <v>0.57636590355792905</v>
      </c>
      <c r="M70">
        <f t="shared" si="16"/>
        <v>-0.43908496047701612</v>
      </c>
      <c r="N70">
        <f t="shared" si="17"/>
        <v>0.55676261116600712</v>
      </c>
      <c r="O70">
        <f t="shared" si="18"/>
        <v>1.3862647708459572</v>
      </c>
      <c r="P70">
        <f t="shared" si="19"/>
        <v>2.2104098041027718</v>
      </c>
      <c r="Q70">
        <f t="shared" si="20"/>
        <v>1.8971925376015337</v>
      </c>
      <c r="R70">
        <f t="shared" si="21"/>
        <v>1.3862647708459572</v>
      </c>
      <c r="S70" t="str">
        <f t="shared" si="22"/>
        <v>Cluster 1</v>
      </c>
    </row>
    <row r="71" spans="1:19" x14ac:dyDescent="0.3">
      <c r="A71" s="1" t="s">
        <v>10</v>
      </c>
      <c r="B71" s="1" t="s">
        <v>9</v>
      </c>
      <c r="C71" s="2">
        <v>8352</v>
      </c>
      <c r="D71" s="2">
        <v>2820</v>
      </c>
      <c r="E71" s="2">
        <v>1293</v>
      </c>
      <c r="F71" s="2">
        <v>779</v>
      </c>
      <c r="G71" s="2">
        <v>656</v>
      </c>
      <c r="H71" s="2">
        <v>144</v>
      </c>
      <c r="I71">
        <f t="shared" si="12"/>
        <v>-0.28846389353777169</v>
      </c>
      <c r="J71">
        <f t="shared" si="13"/>
        <v>-0.4032674535043631</v>
      </c>
      <c r="K71">
        <f t="shared" si="14"/>
        <v>-0.70063802888999582</v>
      </c>
      <c r="L71">
        <f t="shared" si="15"/>
        <v>-0.47231433735983341</v>
      </c>
      <c r="M71">
        <f t="shared" si="16"/>
        <v>-0.46677036938416577</v>
      </c>
      <c r="N71">
        <f t="shared" si="17"/>
        <v>-0.48965197946908851</v>
      </c>
      <c r="O71">
        <f t="shared" si="18"/>
        <v>0.39053399861062826</v>
      </c>
      <c r="P71">
        <f t="shared" si="19"/>
        <v>2.3907675775377677</v>
      </c>
      <c r="Q71">
        <f t="shared" si="20"/>
        <v>1.5792575771788682</v>
      </c>
      <c r="R71">
        <f t="shared" si="21"/>
        <v>0.39053399861062826</v>
      </c>
      <c r="S71" t="str">
        <f t="shared" si="22"/>
        <v>Cluster 1</v>
      </c>
    </row>
    <row r="72" spans="1:19" x14ac:dyDescent="0.3">
      <c r="A72" s="1" t="s">
        <v>10</v>
      </c>
      <c r="B72" s="1" t="s">
        <v>9</v>
      </c>
      <c r="C72" s="2">
        <v>16705</v>
      </c>
      <c r="D72" s="2">
        <v>2037</v>
      </c>
      <c r="E72" s="2">
        <v>3202</v>
      </c>
      <c r="F72" s="2">
        <v>10643</v>
      </c>
      <c r="G72" s="2">
        <v>116</v>
      </c>
      <c r="H72" s="2">
        <v>1365</v>
      </c>
      <c r="I72">
        <f t="shared" si="12"/>
        <v>0.37199177177391041</v>
      </c>
      <c r="J72">
        <f t="shared" si="13"/>
        <v>-0.50935959235843598</v>
      </c>
      <c r="K72">
        <f t="shared" si="14"/>
        <v>-0.49975753948328983</v>
      </c>
      <c r="L72">
        <f t="shared" si="15"/>
        <v>1.5595422519964441</v>
      </c>
      <c r="M72">
        <f t="shared" si="16"/>
        <v>-0.58002886036795975</v>
      </c>
      <c r="N72">
        <f t="shared" si="17"/>
        <v>-5.6689520924374272E-2</v>
      </c>
      <c r="O72">
        <f t="shared" si="18"/>
        <v>1.9979115954296183</v>
      </c>
      <c r="P72">
        <f t="shared" si="19"/>
        <v>3.1452746578962398</v>
      </c>
      <c r="Q72">
        <f t="shared" si="20"/>
        <v>1.4755826676075019</v>
      </c>
      <c r="R72">
        <f t="shared" si="21"/>
        <v>1.4755826676075019</v>
      </c>
      <c r="S72" t="str">
        <f t="shared" si="22"/>
        <v>Cluster 3</v>
      </c>
    </row>
    <row r="73" spans="1:19" x14ac:dyDescent="0.3">
      <c r="A73" s="1" t="s">
        <v>10</v>
      </c>
      <c r="B73" s="1" t="s">
        <v>9</v>
      </c>
      <c r="C73" s="2">
        <v>18291</v>
      </c>
      <c r="D73" s="2">
        <v>1266</v>
      </c>
      <c r="E73" s="2">
        <v>21042</v>
      </c>
      <c r="F73" s="2">
        <v>5373</v>
      </c>
      <c r="G73" s="2">
        <v>4173</v>
      </c>
      <c r="H73" s="2">
        <v>14472</v>
      </c>
      <c r="I73">
        <f t="shared" si="12"/>
        <v>0.49739374533841751</v>
      </c>
      <c r="J73">
        <f t="shared" si="13"/>
        <v>-0.61382579804999438</v>
      </c>
      <c r="K73">
        <f t="shared" si="14"/>
        <v>1.3775121991315002</v>
      </c>
      <c r="L73">
        <f t="shared" si="15"/>
        <v>0.47399032317369644</v>
      </c>
      <c r="M73">
        <f t="shared" si="16"/>
        <v>0.27087798763435911</v>
      </c>
      <c r="N73">
        <f t="shared" si="17"/>
        <v>4.5910082220285897</v>
      </c>
      <c r="O73">
        <f t="shared" si="18"/>
        <v>5.3909783488295897</v>
      </c>
      <c r="P73">
        <f t="shared" si="19"/>
        <v>5.0164750081947833</v>
      </c>
      <c r="Q73">
        <f t="shared" si="20"/>
        <v>4.9575438128282689</v>
      </c>
      <c r="R73">
        <f t="shared" si="21"/>
        <v>4.9575438128282689</v>
      </c>
      <c r="S73" t="str">
        <f t="shared" si="22"/>
        <v>Cluster 3</v>
      </c>
    </row>
    <row r="74" spans="1:19" x14ac:dyDescent="0.3">
      <c r="A74" s="1" t="s">
        <v>10</v>
      </c>
      <c r="B74" s="1" t="s">
        <v>9</v>
      </c>
      <c r="C74" s="2">
        <v>4420</v>
      </c>
      <c r="D74" s="2">
        <v>5139</v>
      </c>
      <c r="E74" s="2">
        <v>2661</v>
      </c>
      <c r="F74" s="2">
        <v>8872</v>
      </c>
      <c r="G74" s="2">
        <v>1321</v>
      </c>
      <c r="H74" s="2">
        <v>181</v>
      </c>
      <c r="I74">
        <f t="shared" si="12"/>
        <v>-0.59935958083641105</v>
      </c>
      <c r="J74">
        <f t="shared" si="13"/>
        <v>-8.9055869848430655E-2</v>
      </c>
      <c r="K74">
        <f t="shared" si="14"/>
        <v>-0.55668595476303206</v>
      </c>
      <c r="L74">
        <f t="shared" si="15"/>
        <v>1.1947391275286858</v>
      </c>
      <c r="M74">
        <f t="shared" si="16"/>
        <v>-0.32729463511708612</v>
      </c>
      <c r="N74">
        <f t="shared" si="17"/>
        <v>-0.47653190496773351</v>
      </c>
      <c r="O74">
        <f t="shared" si="18"/>
        <v>1.5279308761435031</v>
      </c>
      <c r="P74">
        <f t="shared" si="19"/>
        <v>2.585493720874025</v>
      </c>
      <c r="Q74">
        <f t="shared" si="20"/>
        <v>1.9301728539580094</v>
      </c>
      <c r="R74">
        <f t="shared" si="21"/>
        <v>1.5279308761435031</v>
      </c>
      <c r="S74" t="str">
        <f t="shared" si="22"/>
        <v>Cluster 1</v>
      </c>
    </row>
    <row r="75" spans="1:19" x14ac:dyDescent="0.3">
      <c r="A75" s="1" t="s">
        <v>8</v>
      </c>
      <c r="B75" s="1" t="s">
        <v>9</v>
      </c>
      <c r="C75" s="2">
        <v>19899</v>
      </c>
      <c r="D75" s="2">
        <v>5332</v>
      </c>
      <c r="E75" s="2">
        <v>8713</v>
      </c>
      <c r="F75" s="2">
        <v>8132</v>
      </c>
      <c r="G75" s="2">
        <v>764</v>
      </c>
      <c r="H75" s="2">
        <v>648</v>
      </c>
      <c r="I75">
        <f t="shared" si="12"/>
        <v>0.62453521664467693</v>
      </c>
      <c r="J75">
        <f t="shared" si="13"/>
        <v>-6.2905444817988668E-2</v>
      </c>
      <c r="K75">
        <f t="shared" si="14"/>
        <v>8.0154653874675838E-2</v>
      </c>
      <c r="L75">
        <f t="shared" si="15"/>
        <v>1.0423086859103114</v>
      </c>
      <c r="M75">
        <f t="shared" si="16"/>
        <v>-0.44411867118740694</v>
      </c>
      <c r="N75">
        <f t="shared" si="17"/>
        <v>-0.31093528896414502</v>
      </c>
      <c r="O75">
        <f t="shared" si="18"/>
        <v>1.8080732698547113</v>
      </c>
      <c r="P75">
        <f t="shared" si="19"/>
        <v>2.5214999414297581</v>
      </c>
      <c r="Q75">
        <f t="shared" si="20"/>
        <v>1.0704742403528769</v>
      </c>
      <c r="R75">
        <f t="shared" si="21"/>
        <v>1.0704742403528769</v>
      </c>
      <c r="S75" t="str">
        <f t="shared" si="22"/>
        <v>Cluster 3</v>
      </c>
    </row>
    <row r="76" spans="1:19" x14ac:dyDescent="0.3">
      <c r="A76" s="1" t="s">
        <v>8</v>
      </c>
      <c r="B76" s="1" t="s">
        <v>9</v>
      </c>
      <c r="C76" s="2">
        <v>8190</v>
      </c>
      <c r="D76" s="2">
        <v>6343</v>
      </c>
      <c r="E76" s="2">
        <v>9794</v>
      </c>
      <c r="F76" s="2">
        <v>1285</v>
      </c>
      <c r="G76" s="2">
        <v>1901</v>
      </c>
      <c r="H76" s="2">
        <v>1780</v>
      </c>
      <c r="I76">
        <f t="shared" si="12"/>
        <v>-0.30127292236340231</v>
      </c>
      <c r="J76">
        <f t="shared" si="13"/>
        <v>7.407942412386026E-2</v>
      </c>
      <c r="K76">
        <f t="shared" si="14"/>
        <v>0.19390625630979849</v>
      </c>
      <c r="L76">
        <f t="shared" si="15"/>
        <v>-0.36808487322618821</v>
      </c>
      <c r="M76">
        <f t="shared" si="16"/>
        <v>-0.20564662628264074</v>
      </c>
      <c r="N76">
        <f t="shared" si="17"/>
        <v>9.0468071455688304E-2</v>
      </c>
      <c r="O76">
        <f t="shared" si="18"/>
        <v>0.98736005967983487</v>
      </c>
      <c r="P76">
        <f t="shared" si="19"/>
        <v>1.4406872239691206</v>
      </c>
      <c r="Q76">
        <f t="shared" si="20"/>
        <v>1.5808509675244864</v>
      </c>
      <c r="R76">
        <f t="shared" si="21"/>
        <v>0.98736005967983487</v>
      </c>
      <c r="S76" t="str">
        <f t="shared" si="22"/>
        <v>Cluster 1</v>
      </c>
    </row>
    <row r="77" spans="1:19" x14ac:dyDescent="0.3">
      <c r="A77" s="1" t="s">
        <v>10</v>
      </c>
      <c r="B77" s="1" t="s">
        <v>9</v>
      </c>
      <c r="C77" s="2">
        <v>20398</v>
      </c>
      <c r="D77" s="2">
        <v>1137</v>
      </c>
      <c r="E77" s="2">
        <v>3</v>
      </c>
      <c r="F77" s="2">
        <v>4407</v>
      </c>
      <c r="G77" s="2">
        <v>3</v>
      </c>
      <c r="H77" s="2">
        <v>975</v>
      </c>
      <c r="I77">
        <f t="shared" si="12"/>
        <v>0.66399018815078603</v>
      </c>
      <c r="J77">
        <f t="shared" si="13"/>
        <v>-0.63130457954702557</v>
      </c>
      <c r="K77">
        <f t="shared" si="14"/>
        <v>-0.83638230931673785</v>
      </c>
      <c r="L77">
        <f t="shared" si="15"/>
        <v>0.27500680073673739</v>
      </c>
      <c r="M77">
        <f t="shared" si="16"/>
        <v>-0.60372924829605001</v>
      </c>
      <c r="N77">
        <f t="shared" si="17"/>
        <v>-0.19498219810081863</v>
      </c>
      <c r="O77">
        <f t="shared" si="18"/>
        <v>1.2745922605448641</v>
      </c>
      <c r="P77">
        <f t="shared" si="19"/>
        <v>2.9456707818556191</v>
      </c>
      <c r="Q77">
        <f t="shared" si="20"/>
        <v>0.70887895036412274</v>
      </c>
      <c r="R77">
        <f t="shared" si="21"/>
        <v>0.70887895036412274</v>
      </c>
      <c r="S77" t="str">
        <f t="shared" si="22"/>
        <v>Cluster 3</v>
      </c>
    </row>
    <row r="78" spans="1:19" x14ac:dyDescent="0.3">
      <c r="A78" s="1" t="s">
        <v>10</v>
      </c>
      <c r="B78" s="1" t="s">
        <v>9</v>
      </c>
      <c r="C78" s="2">
        <v>717</v>
      </c>
      <c r="D78" s="2">
        <v>3587</v>
      </c>
      <c r="E78" s="2">
        <v>6532</v>
      </c>
      <c r="F78" s="2">
        <v>7530</v>
      </c>
      <c r="G78" s="2">
        <v>529</v>
      </c>
      <c r="H78" s="2">
        <v>894</v>
      </c>
      <c r="I78">
        <f t="shared" si="12"/>
        <v>-0.8921486780049922</v>
      </c>
      <c r="J78">
        <f t="shared" si="13"/>
        <v>-0.2993432255336429</v>
      </c>
      <c r="K78">
        <f t="shared" si="14"/>
        <v>-0.14934788535844395</v>
      </c>
      <c r="L78">
        <f t="shared" si="15"/>
        <v>0.91830446178293113</v>
      </c>
      <c r="M78">
        <f t="shared" si="16"/>
        <v>-0.493407088559984</v>
      </c>
      <c r="N78">
        <f t="shared" si="17"/>
        <v>-0.22370452336054167</v>
      </c>
      <c r="O78">
        <f t="shared" si="18"/>
        <v>1.3281665631512187</v>
      </c>
      <c r="P78">
        <f t="shared" si="19"/>
        <v>2.3727917481032397</v>
      </c>
      <c r="Q78">
        <f t="shared" si="20"/>
        <v>2.0094410100309954</v>
      </c>
      <c r="R78">
        <f t="shared" si="21"/>
        <v>1.3281665631512187</v>
      </c>
      <c r="S78" t="str">
        <f t="shared" si="22"/>
        <v>Cluster 1</v>
      </c>
    </row>
    <row r="79" spans="1:19" x14ac:dyDescent="0.3">
      <c r="A79" s="1" t="s">
        <v>8</v>
      </c>
      <c r="B79" s="1" t="s">
        <v>9</v>
      </c>
      <c r="C79" s="2">
        <v>12205</v>
      </c>
      <c r="D79" s="2">
        <v>12697</v>
      </c>
      <c r="E79" s="2">
        <v>28540</v>
      </c>
      <c r="F79" s="2">
        <v>869</v>
      </c>
      <c r="G79" s="2">
        <v>12034</v>
      </c>
      <c r="H79" s="2">
        <v>1009</v>
      </c>
      <c r="I79">
        <f t="shared" si="12"/>
        <v>1.6185415506393405E-2</v>
      </c>
      <c r="J79">
        <f t="shared" si="13"/>
        <v>0.93501103367530258</v>
      </c>
      <c r="K79">
        <f t="shared" si="14"/>
        <v>2.166512675596393</v>
      </c>
      <c r="L79">
        <f t="shared" si="15"/>
        <v>-0.45377549986570681</v>
      </c>
      <c r="M79">
        <f t="shared" si="16"/>
        <v>1.9196279832336267</v>
      </c>
      <c r="N79">
        <f t="shared" si="17"/>
        <v>-0.18292591342389783</v>
      </c>
      <c r="O79">
        <f t="shared" si="18"/>
        <v>3.8566263542776644</v>
      </c>
      <c r="P79">
        <f t="shared" si="19"/>
        <v>1.779063648121884</v>
      </c>
      <c r="Q79">
        <f t="shared" si="20"/>
        <v>3.8657710831368983</v>
      </c>
      <c r="R79">
        <f t="shared" si="21"/>
        <v>1.779063648121884</v>
      </c>
      <c r="S79" t="str">
        <f t="shared" si="22"/>
        <v>Cluster 2</v>
      </c>
    </row>
    <row r="80" spans="1:19" x14ac:dyDescent="0.3">
      <c r="A80" s="1" t="s">
        <v>10</v>
      </c>
      <c r="B80" s="1" t="s">
        <v>9</v>
      </c>
      <c r="C80" s="2">
        <v>10766</v>
      </c>
      <c r="D80" s="2">
        <v>1175</v>
      </c>
      <c r="E80" s="2">
        <v>2067</v>
      </c>
      <c r="F80" s="2">
        <v>2096</v>
      </c>
      <c r="G80" s="2">
        <v>301</v>
      </c>
      <c r="H80" s="2">
        <v>167</v>
      </c>
      <c r="I80">
        <f t="shared" si="12"/>
        <v>-9.7593550420041475E-2</v>
      </c>
      <c r="J80">
        <f t="shared" si="13"/>
        <v>-0.62615579119906284</v>
      </c>
      <c r="K80">
        <f t="shared" si="14"/>
        <v>-0.61919146063395059</v>
      </c>
      <c r="L80">
        <f t="shared" si="15"/>
        <v>-0.20102934869578057</v>
      </c>
      <c r="M80">
        <f t="shared" si="16"/>
        <v>-0.54122734030869701</v>
      </c>
      <c r="N80">
        <f t="shared" si="17"/>
        <v>-0.48149625748175973</v>
      </c>
      <c r="O80">
        <f t="shared" si="18"/>
        <v>0.45115772137613136</v>
      </c>
      <c r="P80">
        <f t="shared" si="19"/>
        <v>2.514272513336504</v>
      </c>
      <c r="Q80">
        <f t="shared" si="20"/>
        <v>1.3355038497691671</v>
      </c>
      <c r="R80">
        <f t="shared" si="21"/>
        <v>0.45115772137613136</v>
      </c>
      <c r="S80" t="str">
        <f t="shared" si="22"/>
        <v>Cluster 1</v>
      </c>
    </row>
    <row r="81" spans="1:19" x14ac:dyDescent="0.3">
      <c r="A81" s="1" t="s">
        <v>10</v>
      </c>
      <c r="B81" s="1" t="s">
        <v>9</v>
      </c>
      <c r="C81" s="2">
        <v>1640</v>
      </c>
      <c r="D81" s="2">
        <v>3259</v>
      </c>
      <c r="E81" s="2">
        <v>3655</v>
      </c>
      <c r="F81" s="2">
        <v>868</v>
      </c>
      <c r="G81" s="2">
        <v>1202</v>
      </c>
      <c r="H81" s="2">
        <v>1653</v>
      </c>
      <c r="I81">
        <f t="shared" si="12"/>
        <v>-0.81916884093056597</v>
      </c>
      <c r="J81">
        <f t="shared" si="13"/>
        <v>-0.34378539864237329</v>
      </c>
      <c r="K81">
        <f t="shared" si="14"/>
        <v>-0.45208919914738738</v>
      </c>
      <c r="L81">
        <f t="shared" si="15"/>
        <v>-0.45398148694897489</v>
      </c>
      <c r="M81">
        <f t="shared" si="16"/>
        <v>-0.35225345072277409</v>
      </c>
      <c r="N81">
        <f t="shared" si="17"/>
        <v>4.5434302221307711E-2</v>
      </c>
      <c r="O81">
        <f t="shared" si="18"/>
        <v>0.56720662550510725</v>
      </c>
      <c r="P81">
        <f t="shared" si="19"/>
        <v>2.0849044355630357</v>
      </c>
      <c r="Q81">
        <f t="shared" si="20"/>
        <v>1.9211776501762843</v>
      </c>
      <c r="R81">
        <f t="shared" si="21"/>
        <v>0.56720662550510725</v>
      </c>
      <c r="S81" t="str">
        <f t="shared" si="22"/>
        <v>Cluster 1</v>
      </c>
    </row>
    <row r="82" spans="1:19" x14ac:dyDescent="0.3">
      <c r="A82" s="1" t="s">
        <v>10</v>
      </c>
      <c r="B82" s="1" t="s">
        <v>9</v>
      </c>
      <c r="C82" s="2">
        <v>7005</v>
      </c>
      <c r="D82" s="2">
        <v>829</v>
      </c>
      <c r="E82" s="2">
        <v>3009</v>
      </c>
      <c r="F82" s="2">
        <v>430</v>
      </c>
      <c r="G82" s="2">
        <v>610</v>
      </c>
      <c r="H82" s="2">
        <v>529</v>
      </c>
      <c r="I82">
        <f t="shared" si="12"/>
        <v>-0.39496859618051511</v>
      </c>
      <c r="J82">
        <f t="shared" si="13"/>
        <v>-0.67303686405156515</v>
      </c>
      <c r="K82">
        <f t="shared" si="14"/>
        <v>-0.52006656748512026</v>
      </c>
      <c r="L82">
        <f t="shared" si="15"/>
        <v>-0.54420382942039114</v>
      </c>
      <c r="M82">
        <f t="shared" si="16"/>
        <v>-0.47641831491241488</v>
      </c>
      <c r="N82">
        <f t="shared" si="17"/>
        <v>-0.35313228533336777</v>
      </c>
      <c r="O82">
        <f t="shared" si="18"/>
        <v>0.37424469544625755</v>
      </c>
      <c r="P82">
        <f t="shared" si="19"/>
        <v>2.3863798283088316</v>
      </c>
      <c r="Q82">
        <f t="shared" si="20"/>
        <v>1.6707191951416018</v>
      </c>
      <c r="R82">
        <f t="shared" si="21"/>
        <v>0.37424469544625755</v>
      </c>
      <c r="S82" t="str">
        <f t="shared" si="22"/>
        <v>Cluster 1</v>
      </c>
    </row>
    <row r="83" spans="1:19" x14ac:dyDescent="0.3">
      <c r="A83" s="1" t="s">
        <v>8</v>
      </c>
      <c r="B83" s="1" t="s">
        <v>9</v>
      </c>
      <c r="C83" s="2">
        <v>219</v>
      </c>
      <c r="D83" s="2">
        <v>9540</v>
      </c>
      <c r="E83" s="2">
        <v>14403</v>
      </c>
      <c r="F83" s="2">
        <v>283</v>
      </c>
      <c r="G83" s="2">
        <v>7818</v>
      </c>
      <c r="H83" s="2">
        <v>156</v>
      </c>
      <c r="I83">
        <f t="shared" si="12"/>
        <v>-0.93152458143193073</v>
      </c>
      <c r="J83">
        <f t="shared" si="13"/>
        <v>0.50725511750377228</v>
      </c>
      <c r="K83">
        <f t="shared" si="14"/>
        <v>0.67890268149340649</v>
      </c>
      <c r="L83">
        <f t="shared" si="15"/>
        <v>-0.57448393066079795</v>
      </c>
      <c r="M83">
        <f t="shared" si="16"/>
        <v>1.0353728017749686</v>
      </c>
      <c r="N83">
        <f t="shared" si="17"/>
        <v>-0.48539682017135177</v>
      </c>
      <c r="O83">
        <f t="shared" si="18"/>
        <v>2.2178677519596794</v>
      </c>
      <c r="P83">
        <f t="shared" si="19"/>
        <v>0.68946096332951312</v>
      </c>
      <c r="Q83">
        <f t="shared" si="20"/>
        <v>2.9101236090167526</v>
      </c>
      <c r="R83">
        <f t="shared" si="21"/>
        <v>0.68946096332951312</v>
      </c>
      <c r="S83" t="str">
        <f t="shared" si="22"/>
        <v>Cluster 2</v>
      </c>
    </row>
    <row r="84" spans="1:19" x14ac:dyDescent="0.3">
      <c r="A84" s="1" t="s">
        <v>8</v>
      </c>
      <c r="B84" s="1" t="s">
        <v>9</v>
      </c>
      <c r="C84" s="2">
        <v>10362</v>
      </c>
      <c r="D84" s="2">
        <v>9232</v>
      </c>
      <c r="E84" s="2">
        <v>11009</v>
      </c>
      <c r="F84" s="2">
        <v>737</v>
      </c>
      <c r="G84" s="2">
        <v>3537</v>
      </c>
      <c r="H84" s="2">
        <v>2342</v>
      </c>
      <c r="I84">
        <f t="shared" si="12"/>
        <v>-0.12953705440494745</v>
      </c>
      <c r="J84">
        <f t="shared" si="13"/>
        <v>0.46552283299923275</v>
      </c>
      <c r="K84">
        <f t="shared" si="14"/>
        <v>0.32175842740940441</v>
      </c>
      <c r="L84">
        <f t="shared" si="15"/>
        <v>-0.48096579485709251</v>
      </c>
      <c r="M84">
        <f t="shared" si="16"/>
        <v>0.13748465380900177</v>
      </c>
      <c r="N84">
        <f t="shared" si="17"/>
        <v>0.28975136523302608</v>
      </c>
      <c r="O84">
        <f t="shared" si="18"/>
        <v>1.5180655309238753</v>
      </c>
      <c r="P84">
        <f t="shared" si="19"/>
        <v>1.1011385368313624</v>
      </c>
      <c r="Q84">
        <f t="shared" si="20"/>
        <v>1.7851384001137274</v>
      </c>
      <c r="R84">
        <f t="shared" si="21"/>
        <v>1.1011385368313624</v>
      </c>
      <c r="S84" t="str">
        <f t="shared" si="22"/>
        <v>Cluster 2</v>
      </c>
    </row>
    <row r="85" spans="1:19" x14ac:dyDescent="0.3">
      <c r="A85" s="1" t="s">
        <v>10</v>
      </c>
      <c r="B85" s="1" t="s">
        <v>9</v>
      </c>
      <c r="C85" s="2">
        <v>20874</v>
      </c>
      <c r="D85" s="2">
        <v>1563</v>
      </c>
      <c r="E85" s="2">
        <v>1783</v>
      </c>
      <c r="F85" s="2">
        <v>2320</v>
      </c>
      <c r="G85" s="2">
        <v>550</v>
      </c>
      <c r="H85" s="2">
        <v>772</v>
      </c>
      <c r="I85">
        <f t="shared" si="12"/>
        <v>0.70162659383597226</v>
      </c>
      <c r="J85">
        <f t="shared" si="13"/>
        <v>-0.57358395227775982</v>
      </c>
      <c r="K85">
        <f t="shared" si="14"/>
        <v>-0.64907624795270613</v>
      </c>
      <c r="L85">
        <f t="shared" si="15"/>
        <v>-0.15488824204373208</v>
      </c>
      <c r="M85">
        <f t="shared" si="16"/>
        <v>-0.489002591688392</v>
      </c>
      <c r="N85">
        <f t="shared" si="17"/>
        <v>-0.26696530955419862</v>
      </c>
      <c r="O85">
        <f t="shared" si="18"/>
        <v>1.1394272365035021</v>
      </c>
      <c r="P85">
        <f t="shared" si="19"/>
        <v>2.7140111578288661</v>
      </c>
      <c r="Q85">
        <f t="shared" si="20"/>
        <v>0.69133959361016784</v>
      </c>
      <c r="R85">
        <f t="shared" si="21"/>
        <v>0.69133959361016784</v>
      </c>
      <c r="S85" t="str">
        <f t="shared" si="22"/>
        <v>Cluster 3</v>
      </c>
    </row>
    <row r="86" spans="1:19" x14ac:dyDescent="0.3">
      <c r="A86" s="1" t="s">
        <v>8</v>
      </c>
      <c r="B86" s="1" t="s">
        <v>9</v>
      </c>
      <c r="C86" s="2">
        <v>11867</v>
      </c>
      <c r="D86" s="2">
        <v>3327</v>
      </c>
      <c r="E86" s="2">
        <v>4814</v>
      </c>
      <c r="F86" s="2">
        <v>1178</v>
      </c>
      <c r="G86" s="2">
        <v>3837</v>
      </c>
      <c r="H86" s="2">
        <v>120</v>
      </c>
      <c r="I86">
        <f t="shared" si="12"/>
        <v>-1.053959525325565E-2</v>
      </c>
      <c r="J86">
        <f t="shared" si="13"/>
        <v>-0.33457177738812433</v>
      </c>
      <c r="K86">
        <f t="shared" si="14"/>
        <v>-0.33012980301204314</v>
      </c>
      <c r="L86">
        <f t="shared" si="15"/>
        <v>-0.39012549113587208</v>
      </c>
      <c r="M86">
        <f t="shared" si="16"/>
        <v>0.20040603768888729</v>
      </c>
      <c r="N86">
        <f t="shared" si="17"/>
        <v>-0.49816229806456197</v>
      </c>
      <c r="O86">
        <f t="shared" si="18"/>
        <v>0.83261101288425121</v>
      </c>
      <c r="P86">
        <f t="shared" si="19"/>
        <v>1.8381688328451458</v>
      </c>
      <c r="Q86">
        <f t="shared" si="20"/>
        <v>1.4325772907921719</v>
      </c>
      <c r="R86">
        <f t="shared" si="21"/>
        <v>0.83261101288425121</v>
      </c>
      <c r="S86" t="str">
        <f t="shared" si="22"/>
        <v>Cluster 1</v>
      </c>
    </row>
    <row r="87" spans="1:19" x14ac:dyDescent="0.3">
      <c r="A87" s="1" t="s">
        <v>8</v>
      </c>
      <c r="B87" s="1" t="s">
        <v>9</v>
      </c>
      <c r="C87" s="2">
        <v>16117</v>
      </c>
      <c r="D87" s="2">
        <v>46197</v>
      </c>
      <c r="E87" s="2">
        <v>92780</v>
      </c>
      <c r="F87" s="2">
        <v>1026</v>
      </c>
      <c r="G87" s="2">
        <v>40827</v>
      </c>
      <c r="H87" s="2">
        <v>2944</v>
      </c>
      <c r="I87">
        <f t="shared" si="12"/>
        <v>0.32549974122162151</v>
      </c>
      <c r="J87">
        <f t="shared" si="13"/>
        <v>5.4740744456950257</v>
      </c>
      <c r="K87">
        <f t="shared" si="14"/>
        <v>8.9263673845994269</v>
      </c>
      <c r="L87">
        <f t="shared" si="15"/>
        <v>-0.42143552779261928</v>
      </c>
      <c r="M87">
        <f t="shared" si="16"/>
        <v>7.9586126700787752</v>
      </c>
      <c r="N87">
        <f t="shared" si="17"/>
        <v>0.50321852333615302</v>
      </c>
      <c r="O87">
        <f t="shared" si="18"/>
        <v>13.993583145460212</v>
      </c>
      <c r="P87">
        <f t="shared" si="19"/>
        <v>11.799394113169299</v>
      </c>
      <c r="Q87">
        <f t="shared" si="20"/>
        <v>13.831022345367703</v>
      </c>
      <c r="R87">
        <f t="shared" si="21"/>
        <v>11.799394113169299</v>
      </c>
      <c r="S87" t="str">
        <f t="shared" si="22"/>
        <v>Cluster 2</v>
      </c>
    </row>
    <row r="88" spans="1:19" x14ac:dyDescent="0.3">
      <c r="A88" s="1" t="s">
        <v>8</v>
      </c>
      <c r="B88" s="1" t="s">
        <v>9</v>
      </c>
      <c r="C88" s="2">
        <v>22925</v>
      </c>
      <c r="D88" s="2">
        <v>73498</v>
      </c>
      <c r="E88" s="2">
        <v>32114</v>
      </c>
      <c r="F88" s="2">
        <v>987</v>
      </c>
      <c r="G88" s="2">
        <v>20070</v>
      </c>
      <c r="H88" s="2">
        <v>903</v>
      </c>
      <c r="I88">
        <f t="shared" si="12"/>
        <v>0.86379522421478949</v>
      </c>
      <c r="J88">
        <f t="shared" si="13"/>
        <v>9.1732078848457839</v>
      </c>
      <c r="K88">
        <f t="shared" si="14"/>
        <v>2.542597992065522</v>
      </c>
      <c r="L88">
        <f t="shared" si="15"/>
        <v>-0.42946902404007414</v>
      </c>
      <c r="M88">
        <f t="shared" si="16"/>
        <v>3.6050821194294937</v>
      </c>
      <c r="N88">
        <f t="shared" si="17"/>
        <v>-0.22051315388723911</v>
      </c>
      <c r="O88">
        <f t="shared" si="18"/>
        <v>10.953468781520998</v>
      </c>
      <c r="P88">
        <f t="shared" si="19"/>
        <v>9.239764343976848</v>
      </c>
      <c r="Q88">
        <f t="shared" si="20"/>
        <v>10.733337560153863</v>
      </c>
      <c r="R88">
        <f t="shared" si="21"/>
        <v>9.239764343976848</v>
      </c>
      <c r="S88" t="str">
        <f t="shared" si="22"/>
        <v>Cluster 2</v>
      </c>
    </row>
    <row r="89" spans="1:19" x14ac:dyDescent="0.3">
      <c r="A89" s="1" t="s">
        <v>10</v>
      </c>
      <c r="B89" s="1" t="s">
        <v>9</v>
      </c>
      <c r="C89" s="2">
        <v>43265</v>
      </c>
      <c r="D89" s="2">
        <v>5025</v>
      </c>
      <c r="E89" s="2">
        <v>8117</v>
      </c>
      <c r="F89" s="2">
        <v>6312</v>
      </c>
      <c r="G89" s="2">
        <v>1579</v>
      </c>
      <c r="H89" s="2">
        <v>14351</v>
      </c>
      <c r="I89">
        <f t="shared" si="12"/>
        <v>2.4720399545439662</v>
      </c>
      <c r="J89">
        <f t="shared" si="13"/>
        <v>-0.10450223489231866</v>
      </c>
      <c r="K89">
        <f t="shared" si="14"/>
        <v>1.7438691755033747E-2</v>
      </c>
      <c r="L89">
        <f t="shared" si="15"/>
        <v>0.6674121943624175</v>
      </c>
      <c r="M89">
        <f t="shared" si="16"/>
        <v>-0.27318224498038457</v>
      </c>
      <c r="N89">
        <f t="shared" si="17"/>
        <v>4.5481020324430776</v>
      </c>
      <c r="O89">
        <f t="shared" si="18"/>
        <v>5.7287349462238337</v>
      </c>
      <c r="P89">
        <f t="shared" si="19"/>
        <v>5.8013978046748278</v>
      </c>
      <c r="Q89">
        <f t="shared" si="20"/>
        <v>4.7893546409533103</v>
      </c>
      <c r="R89">
        <f t="shared" si="21"/>
        <v>4.7893546409533103</v>
      </c>
      <c r="S89" t="str">
        <f t="shared" si="22"/>
        <v>Cluster 3</v>
      </c>
    </row>
    <row r="90" spans="1:19" x14ac:dyDescent="0.3">
      <c r="A90" s="1" t="s">
        <v>10</v>
      </c>
      <c r="B90" s="1" t="s">
        <v>9</v>
      </c>
      <c r="C90" s="2">
        <v>7864</v>
      </c>
      <c r="D90" s="2">
        <v>542</v>
      </c>
      <c r="E90" s="2">
        <v>4042</v>
      </c>
      <c r="F90" s="2">
        <v>9735</v>
      </c>
      <c r="G90" s="2">
        <v>165</v>
      </c>
      <c r="H90" s="2">
        <v>46</v>
      </c>
      <c r="I90">
        <f t="shared" si="12"/>
        <v>-0.32704911617300464</v>
      </c>
      <c r="J90">
        <f t="shared" si="13"/>
        <v>-0.71192376552170422</v>
      </c>
      <c r="K90">
        <f t="shared" si="14"/>
        <v>-0.41136591501936476</v>
      </c>
      <c r="L90">
        <f t="shared" si="15"/>
        <v>1.3725059803890334</v>
      </c>
      <c r="M90">
        <f t="shared" si="16"/>
        <v>-0.56975170100091177</v>
      </c>
      <c r="N90">
        <f t="shared" si="17"/>
        <v>-0.5244024470672719</v>
      </c>
      <c r="O90">
        <f t="shared" si="18"/>
        <v>1.6806637863310832</v>
      </c>
      <c r="P90">
        <f t="shared" si="19"/>
        <v>2.9825341408336841</v>
      </c>
      <c r="Q90">
        <f t="shared" si="20"/>
        <v>1.8597996803709484</v>
      </c>
      <c r="R90">
        <f t="shared" si="21"/>
        <v>1.6806637863310832</v>
      </c>
      <c r="S90" t="str">
        <f t="shared" si="22"/>
        <v>Cluster 1</v>
      </c>
    </row>
    <row r="91" spans="1:19" x14ac:dyDescent="0.3">
      <c r="A91" s="1" t="s">
        <v>10</v>
      </c>
      <c r="B91" s="1" t="s">
        <v>9</v>
      </c>
      <c r="C91" s="2">
        <v>24904</v>
      </c>
      <c r="D91" s="2">
        <v>3836</v>
      </c>
      <c r="E91" s="2">
        <v>5330</v>
      </c>
      <c r="F91" s="2">
        <v>3443</v>
      </c>
      <c r="G91" s="2">
        <v>454</v>
      </c>
      <c r="H91" s="2">
        <v>3178</v>
      </c>
      <c r="I91">
        <f t="shared" si="12"/>
        <v>1.0202709528933265</v>
      </c>
      <c r="J91">
        <f t="shared" si="13"/>
        <v>-0.26560511241146645</v>
      </c>
      <c r="K91">
        <f t="shared" si="14"/>
        <v>-0.2758320908413463</v>
      </c>
      <c r="L91">
        <f t="shared" si="15"/>
        <v>7.643525246631451E-2</v>
      </c>
      <c r="M91">
        <f t="shared" si="16"/>
        <v>-0.50913743452995541</v>
      </c>
      <c r="N91">
        <f t="shared" si="17"/>
        <v>0.58619412964201956</v>
      </c>
      <c r="O91">
        <f t="shared" si="18"/>
        <v>1.7312163784728138</v>
      </c>
      <c r="P91">
        <f t="shared" si="19"/>
        <v>2.6711306845799743</v>
      </c>
      <c r="Q91">
        <f t="shared" si="20"/>
        <v>0.58324723119908972</v>
      </c>
      <c r="R91">
        <f t="shared" si="21"/>
        <v>0.58324723119908972</v>
      </c>
      <c r="S91" t="str">
        <f t="shared" si="22"/>
        <v>Cluster 3</v>
      </c>
    </row>
    <row r="92" spans="1:19" x14ac:dyDescent="0.3">
      <c r="A92" s="1" t="s">
        <v>10</v>
      </c>
      <c r="B92" s="1" t="s">
        <v>9</v>
      </c>
      <c r="C92" s="2">
        <v>11405</v>
      </c>
      <c r="D92" s="2">
        <v>596</v>
      </c>
      <c r="E92" s="2">
        <v>1638</v>
      </c>
      <c r="F92" s="2">
        <v>3347</v>
      </c>
      <c r="G92" s="2">
        <v>69</v>
      </c>
      <c r="H92" s="2">
        <v>360</v>
      </c>
      <c r="I92">
        <f t="shared" si="12"/>
        <v>-4.7069047830054063E-2</v>
      </c>
      <c r="J92">
        <f t="shared" si="13"/>
        <v>-0.70460706629038883</v>
      </c>
      <c r="K92">
        <f t="shared" si="14"/>
        <v>-0.66433432598516939</v>
      </c>
      <c r="L92">
        <f t="shared" si="15"/>
        <v>5.6660492472579448E-2</v>
      </c>
      <c r="M92">
        <f t="shared" si="16"/>
        <v>-0.58988654384247519</v>
      </c>
      <c r="N92">
        <f t="shared" si="17"/>
        <v>-0.41305911210982699</v>
      </c>
      <c r="O92">
        <f t="shared" si="18"/>
        <v>0.60612928963421364</v>
      </c>
      <c r="P92">
        <f t="shared" si="19"/>
        <v>2.6339267947923144</v>
      </c>
      <c r="Q92">
        <f t="shared" si="20"/>
        <v>1.2419207085287578</v>
      </c>
      <c r="R92">
        <f t="shared" si="21"/>
        <v>0.60612928963421364</v>
      </c>
      <c r="S92" t="str">
        <f t="shared" si="22"/>
        <v>Cluster 1</v>
      </c>
    </row>
    <row r="93" spans="1:19" x14ac:dyDescent="0.3">
      <c r="A93" s="1" t="s">
        <v>10</v>
      </c>
      <c r="B93" s="1" t="s">
        <v>9</v>
      </c>
      <c r="C93" s="2">
        <v>12754</v>
      </c>
      <c r="D93" s="2">
        <v>2762</v>
      </c>
      <c r="E93" s="2">
        <v>2530</v>
      </c>
      <c r="F93" s="2">
        <v>8693</v>
      </c>
      <c r="G93" s="2">
        <v>627</v>
      </c>
      <c r="H93" s="2">
        <v>1117</v>
      </c>
      <c r="I93">
        <f t="shared" si="12"/>
        <v>5.9593790971030479E-2</v>
      </c>
      <c r="J93">
        <f t="shared" si="13"/>
        <v>-0.41112613045651664</v>
      </c>
      <c r="K93">
        <f t="shared" si="14"/>
        <v>-0.57047083905442997</v>
      </c>
      <c r="L93">
        <f t="shared" si="15"/>
        <v>1.1578674396237005</v>
      </c>
      <c r="M93">
        <f t="shared" si="16"/>
        <v>-0.47285276982588803</v>
      </c>
      <c r="N93">
        <f t="shared" si="17"/>
        <v>-0.1446294797442671</v>
      </c>
      <c r="O93">
        <f t="shared" si="18"/>
        <v>1.5010493427816713</v>
      </c>
      <c r="P93">
        <f t="shared" si="19"/>
        <v>2.7800132362469001</v>
      </c>
      <c r="Q93">
        <f t="shared" si="20"/>
        <v>1.3225654474971771</v>
      </c>
      <c r="R93">
        <f t="shared" si="21"/>
        <v>1.3225654474971771</v>
      </c>
      <c r="S93" t="str">
        <f t="shared" si="22"/>
        <v>Cluster 3</v>
      </c>
    </row>
    <row r="94" spans="1:19" x14ac:dyDescent="0.3">
      <c r="A94" s="1" t="s">
        <v>8</v>
      </c>
      <c r="B94" s="1" t="s">
        <v>9</v>
      </c>
      <c r="C94" s="2">
        <v>9198</v>
      </c>
      <c r="D94" s="2">
        <v>27472</v>
      </c>
      <c r="E94" s="2">
        <v>32034</v>
      </c>
      <c r="F94" s="2">
        <v>3232</v>
      </c>
      <c r="G94" s="2">
        <v>18906</v>
      </c>
      <c r="H94" s="2">
        <v>5130</v>
      </c>
      <c r="I94">
        <f t="shared" si="12"/>
        <v>-0.22157229855947852</v>
      </c>
      <c r="J94">
        <f t="shared" si="13"/>
        <v>2.9369412400213148</v>
      </c>
      <c r="K94">
        <f t="shared" si="14"/>
        <v>2.534179742116577</v>
      </c>
      <c r="L94">
        <f t="shared" si="15"/>
        <v>3.2971977896750986E-2</v>
      </c>
      <c r="M94">
        <f t="shared" si="16"/>
        <v>3.3609471499755386</v>
      </c>
      <c r="N94">
        <f t="shared" si="17"/>
        <v>1.2783667087405306</v>
      </c>
      <c r="O94">
        <f t="shared" si="18"/>
        <v>6.1401959868408875</v>
      </c>
      <c r="P94">
        <f t="shared" si="19"/>
        <v>4.0107757132329436</v>
      </c>
      <c r="Q94">
        <f t="shared" si="20"/>
        <v>6.0265462013910307</v>
      </c>
      <c r="R94">
        <f t="shared" si="21"/>
        <v>4.0107757132329436</v>
      </c>
      <c r="S94" t="str">
        <f t="shared" si="22"/>
        <v>Cluster 2</v>
      </c>
    </row>
    <row r="95" spans="1:19" x14ac:dyDescent="0.3">
      <c r="A95" s="1" t="s">
        <v>10</v>
      </c>
      <c r="B95" s="1" t="s">
        <v>9</v>
      </c>
      <c r="C95" s="2">
        <v>11314</v>
      </c>
      <c r="D95" s="2">
        <v>3090</v>
      </c>
      <c r="E95" s="2">
        <v>2062</v>
      </c>
      <c r="F95" s="2">
        <v>35009</v>
      </c>
      <c r="G95" s="2">
        <v>71</v>
      </c>
      <c r="H95" s="2">
        <v>2698</v>
      </c>
      <c r="I95">
        <f t="shared" si="12"/>
        <v>-5.4264243034574958E-2</v>
      </c>
      <c r="J95">
        <f t="shared" si="13"/>
        <v>-0.36668395734778619</v>
      </c>
      <c r="K95">
        <f t="shared" si="14"/>
        <v>-0.61971760125575959</v>
      </c>
      <c r="L95">
        <f t="shared" si="15"/>
        <v>6.5786235229063248</v>
      </c>
      <c r="M95">
        <f t="shared" si="16"/>
        <v>-0.58946706794994264</v>
      </c>
      <c r="N95">
        <f t="shared" si="17"/>
        <v>0.41598775773254959</v>
      </c>
      <c r="O95">
        <f t="shared" si="18"/>
        <v>6.8833016556980207</v>
      </c>
      <c r="P95">
        <f t="shared" si="19"/>
        <v>7.3447269062967866</v>
      </c>
      <c r="Q95">
        <f t="shared" si="20"/>
        <v>6.435182209876614</v>
      </c>
      <c r="R95">
        <f t="shared" si="21"/>
        <v>6.435182209876614</v>
      </c>
      <c r="S95" t="str">
        <f t="shared" si="22"/>
        <v>Cluster 3</v>
      </c>
    </row>
    <row r="96" spans="1:19" x14ac:dyDescent="0.3">
      <c r="A96" s="1" t="s">
        <v>8</v>
      </c>
      <c r="B96" s="1" t="s">
        <v>9</v>
      </c>
      <c r="C96" s="2">
        <v>5626</v>
      </c>
      <c r="D96" s="2">
        <v>12220</v>
      </c>
      <c r="E96" s="2">
        <v>11323</v>
      </c>
      <c r="F96" s="2">
        <v>206</v>
      </c>
      <c r="G96" s="2">
        <v>5038</v>
      </c>
      <c r="H96" s="2">
        <v>244</v>
      </c>
      <c r="I96">
        <f t="shared" si="12"/>
        <v>-0.50400347735671647</v>
      </c>
      <c r="J96">
        <f t="shared" si="13"/>
        <v>0.87038019046535009</v>
      </c>
      <c r="K96">
        <f t="shared" si="14"/>
        <v>0.35480005845901452</v>
      </c>
      <c r="L96">
        <f t="shared" si="15"/>
        <v>-0.59034493607243954</v>
      </c>
      <c r="M96">
        <f t="shared" si="16"/>
        <v>0.4523013111546958</v>
      </c>
      <c r="N96">
        <f t="shared" si="17"/>
        <v>-0.45419231865461557</v>
      </c>
      <c r="O96">
        <f t="shared" si="18"/>
        <v>1.8548925615859306</v>
      </c>
      <c r="P96">
        <f t="shared" si="19"/>
        <v>0.89244776207323928</v>
      </c>
      <c r="Q96">
        <f t="shared" si="20"/>
        <v>2.4087980635577781</v>
      </c>
      <c r="R96">
        <f t="shared" si="21"/>
        <v>0.89244776207323928</v>
      </c>
      <c r="S96" t="str">
        <f t="shared" si="22"/>
        <v>Cluster 2</v>
      </c>
    </row>
    <row r="97" spans="1:19" x14ac:dyDescent="0.3">
      <c r="A97" s="1" t="s">
        <v>10</v>
      </c>
      <c r="B97" s="1" t="s">
        <v>9</v>
      </c>
      <c r="C97" s="2">
        <v>3</v>
      </c>
      <c r="D97" s="2">
        <v>2920</v>
      </c>
      <c r="E97" s="2">
        <v>6252</v>
      </c>
      <c r="F97" s="2">
        <v>440</v>
      </c>
      <c r="G97" s="2">
        <v>223</v>
      </c>
      <c r="H97" s="2">
        <v>709</v>
      </c>
      <c r="I97">
        <f t="shared" si="12"/>
        <v>-0.94860328653277159</v>
      </c>
      <c r="J97">
        <f t="shared" si="13"/>
        <v>-0.38971801048340871</v>
      </c>
      <c r="K97">
        <f t="shared" si="14"/>
        <v>-0.17881176017975231</v>
      </c>
      <c r="L97">
        <f t="shared" si="15"/>
        <v>-0.54214395858771036</v>
      </c>
      <c r="M97">
        <f t="shared" si="16"/>
        <v>-0.55758690011746725</v>
      </c>
      <c r="N97">
        <f t="shared" si="17"/>
        <v>-0.28930489586731656</v>
      </c>
      <c r="O97">
        <f t="shared" si="18"/>
        <v>0.69840003007609097</v>
      </c>
      <c r="P97">
        <f t="shared" si="19"/>
        <v>2.1298280235921334</v>
      </c>
      <c r="Q97">
        <f t="shared" si="20"/>
        <v>2.1113162479934595</v>
      </c>
      <c r="R97">
        <f t="shared" si="21"/>
        <v>0.69840003007609097</v>
      </c>
      <c r="S97" t="str">
        <f t="shared" si="22"/>
        <v>Cluster 1</v>
      </c>
    </row>
    <row r="98" spans="1:19" x14ac:dyDescent="0.3">
      <c r="A98" s="1" t="s">
        <v>8</v>
      </c>
      <c r="B98" s="1" t="s">
        <v>9</v>
      </c>
      <c r="C98" s="2">
        <v>23</v>
      </c>
      <c r="D98" s="2">
        <v>2616</v>
      </c>
      <c r="E98" s="2">
        <v>8118</v>
      </c>
      <c r="F98" s="2">
        <v>145</v>
      </c>
      <c r="G98" s="2">
        <v>3874</v>
      </c>
      <c r="H98" s="2">
        <v>217</v>
      </c>
      <c r="I98">
        <f t="shared" si="12"/>
        <v>-0.94702192494936044</v>
      </c>
      <c r="J98">
        <f t="shared" si="13"/>
        <v>-0.43090831726711004</v>
      </c>
      <c r="K98">
        <f t="shared" si="14"/>
        <v>1.7543919879395561E-2</v>
      </c>
      <c r="L98">
        <f t="shared" si="15"/>
        <v>-0.602910148151792</v>
      </c>
      <c r="M98">
        <f t="shared" si="16"/>
        <v>0.20816634170073986</v>
      </c>
      <c r="N98">
        <f t="shared" si="17"/>
        <v>-0.46376642707452326</v>
      </c>
      <c r="O98">
        <f t="shared" si="18"/>
        <v>1.0659725376000664</v>
      </c>
      <c r="P98">
        <f t="shared" si="19"/>
        <v>1.6529172147737994</v>
      </c>
      <c r="Q98">
        <f t="shared" si="20"/>
        <v>2.2828887351337133</v>
      </c>
      <c r="R98">
        <f t="shared" si="21"/>
        <v>1.0659725376000664</v>
      </c>
      <c r="S98" t="str">
        <f t="shared" si="22"/>
        <v>Cluster 1</v>
      </c>
    </row>
    <row r="99" spans="1:19" x14ac:dyDescent="0.3">
      <c r="A99" s="1" t="s">
        <v>10</v>
      </c>
      <c r="B99" s="1" t="s">
        <v>9</v>
      </c>
      <c r="C99" s="2">
        <v>403</v>
      </c>
      <c r="D99" s="2">
        <v>254</v>
      </c>
      <c r="E99" s="2">
        <v>610</v>
      </c>
      <c r="F99" s="2">
        <v>774</v>
      </c>
      <c r="G99" s="2">
        <v>54</v>
      </c>
      <c r="H99" s="2">
        <v>63</v>
      </c>
      <c r="I99">
        <f t="shared" si="12"/>
        <v>-0.91697605486454781</v>
      </c>
      <c r="J99">
        <f t="shared" si="13"/>
        <v>-0.75094616142205284</v>
      </c>
      <c r="K99">
        <f t="shared" si="14"/>
        <v>-0.77250883782911584</v>
      </c>
      <c r="L99">
        <f t="shared" si="15"/>
        <v>-0.4733442727761738</v>
      </c>
      <c r="M99">
        <f t="shared" si="16"/>
        <v>-0.59303261303646948</v>
      </c>
      <c r="N99">
        <f t="shared" si="17"/>
        <v>-0.51837430472881152</v>
      </c>
      <c r="O99">
        <f t="shared" si="18"/>
        <v>0.73717039471350609</v>
      </c>
      <c r="P99">
        <f t="shared" si="19"/>
        <v>2.6883434451322969</v>
      </c>
      <c r="Q99">
        <f t="shared" si="20"/>
        <v>2.1828941047726906</v>
      </c>
      <c r="R99">
        <f t="shared" si="21"/>
        <v>0.73717039471350609</v>
      </c>
      <c r="S99" t="str">
        <f t="shared" si="22"/>
        <v>Cluster 1</v>
      </c>
    </row>
    <row r="100" spans="1:19" x14ac:dyDescent="0.3">
      <c r="A100" s="1" t="s">
        <v>10</v>
      </c>
      <c r="B100" s="1" t="s">
        <v>9</v>
      </c>
      <c r="C100" s="2">
        <v>503</v>
      </c>
      <c r="D100" s="2">
        <v>112</v>
      </c>
      <c r="E100" s="2">
        <v>778</v>
      </c>
      <c r="F100" s="2">
        <v>895</v>
      </c>
      <c r="G100" s="2">
        <v>56</v>
      </c>
      <c r="H100" s="2">
        <v>132</v>
      </c>
      <c r="I100">
        <f t="shared" si="12"/>
        <v>-0.90906924694749192</v>
      </c>
      <c r="J100">
        <f t="shared" si="13"/>
        <v>-0.77018637051180816</v>
      </c>
      <c r="K100">
        <f t="shared" si="14"/>
        <v>-0.75483051293633086</v>
      </c>
      <c r="L100">
        <f t="shared" si="15"/>
        <v>-0.4484198357007369</v>
      </c>
      <c r="M100">
        <f t="shared" si="16"/>
        <v>-0.59261313714393682</v>
      </c>
      <c r="N100">
        <f t="shared" si="17"/>
        <v>-0.49390713876682524</v>
      </c>
      <c r="O100">
        <f t="shared" si="18"/>
        <v>0.71863081745097845</v>
      </c>
      <c r="P100">
        <f t="shared" si="19"/>
        <v>2.6806717879430657</v>
      </c>
      <c r="Q100">
        <f t="shared" si="20"/>
        <v>2.1625356993612703</v>
      </c>
      <c r="R100">
        <f t="shared" si="21"/>
        <v>0.71863081745097845</v>
      </c>
      <c r="S100" t="str">
        <f t="shared" si="22"/>
        <v>Cluster 1</v>
      </c>
    </row>
    <row r="101" spans="1:19" x14ac:dyDescent="0.3">
      <c r="A101" s="1" t="s">
        <v>10</v>
      </c>
      <c r="B101" s="1" t="s">
        <v>9</v>
      </c>
      <c r="C101" s="2">
        <v>9658</v>
      </c>
      <c r="D101" s="2">
        <v>2182</v>
      </c>
      <c r="E101" s="2">
        <v>1909</v>
      </c>
      <c r="F101" s="2">
        <v>5639</v>
      </c>
      <c r="G101" s="2">
        <v>215</v>
      </c>
      <c r="H101" s="2">
        <v>323</v>
      </c>
      <c r="I101">
        <f t="shared" si="12"/>
        <v>-0.18520098214102121</v>
      </c>
      <c r="J101">
        <f t="shared" si="13"/>
        <v>-0.48971289997805212</v>
      </c>
      <c r="K101">
        <f t="shared" si="14"/>
        <v>-0.63581750428311734</v>
      </c>
      <c r="L101">
        <f t="shared" si="15"/>
        <v>0.52878288732300405</v>
      </c>
      <c r="M101">
        <f t="shared" si="16"/>
        <v>-0.55926480368759757</v>
      </c>
      <c r="N101">
        <f t="shared" si="17"/>
        <v>-0.42617918661118198</v>
      </c>
      <c r="O101">
        <f t="shared" si="18"/>
        <v>0.85406389771454194</v>
      </c>
      <c r="P101">
        <f t="shared" si="19"/>
        <v>2.5962135677022151</v>
      </c>
      <c r="Q101">
        <f t="shared" si="20"/>
        <v>1.3235854276459387</v>
      </c>
      <c r="R101">
        <f t="shared" si="21"/>
        <v>0.85406389771454194</v>
      </c>
      <c r="S101" t="str">
        <f t="shared" si="22"/>
        <v>Cluster 1</v>
      </c>
    </row>
    <row r="102" spans="1:19" x14ac:dyDescent="0.3">
      <c r="A102" s="1" t="s">
        <v>8</v>
      </c>
      <c r="B102" s="1" t="s">
        <v>9</v>
      </c>
      <c r="C102" s="2">
        <v>11594</v>
      </c>
      <c r="D102" s="2">
        <v>7779</v>
      </c>
      <c r="E102" s="2">
        <v>12144</v>
      </c>
      <c r="F102" s="2">
        <v>3252</v>
      </c>
      <c r="G102" s="2">
        <v>8035</v>
      </c>
      <c r="H102" s="2">
        <v>3029</v>
      </c>
      <c r="I102">
        <f t="shared" si="12"/>
        <v>-3.2125180866818349E-2</v>
      </c>
      <c r="J102">
        <f t="shared" si="13"/>
        <v>0.26864942590476537</v>
      </c>
      <c r="K102">
        <f t="shared" si="14"/>
        <v>0.44119234856006512</v>
      </c>
      <c r="L102">
        <f t="shared" si="15"/>
        <v>3.7091719562112463E-2</v>
      </c>
      <c r="M102">
        <f t="shared" si="16"/>
        <v>1.0808859361147525</v>
      </c>
      <c r="N102">
        <f t="shared" si="17"/>
        <v>0.53335923502845495</v>
      </c>
      <c r="O102">
        <f t="shared" si="18"/>
        <v>2.1478458581299096</v>
      </c>
      <c r="P102">
        <f t="shared" si="19"/>
        <v>1.0266155562361534</v>
      </c>
      <c r="Q102">
        <f t="shared" si="20"/>
        <v>2.1341283579510417</v>
      </c>
      <c r="R102">
        <f t="shared" si="21"/>
        <v>1.0266155562361534</v>
      </c>
      <c r="S102" t="str">
        <f t="shared" si="22"/>
        <v>Cluster 2</v>
      </c>
    </row>
    <row r="103" spans="1:19" x14ac:dyDescent="0.3">
      <c r="A103" s="1" t="s">
        <v>8</v>
      </c>
      <c r="B103" s="1" t="s">
        <v>9</v>
      </c>
      <c r="C103" s="2">
        <v>1420</v>
      </c>
      <c r="D103" s="2">
        <v>10810</v>
      </c>
      <c r="E103" s="2">
        <v>16267</v>
      </c>
      <c r="F103" s="2">
        <v>1593</v>
      </c>
      <c r="G103" s="2">
        <v>6766</v>
      </c>
      <c r="H103" s="2">
        <v>1838</v>
      </c>
      <c r="I103">
        <f t="shared" si="12"/>
        <v>-0.83656381834808902</v>
      </c>
      <c r="J103">
        <f t="shared" si="13"/>
        <v>0.67933304386989313</v>
      </c>
      <c r="K103">
        <f t="shared" si="14"/>
        <v>0.8750479053038307</v>
      </c>
      <c r="L103">
        <f t="shared" si="15"/>
        <v>-0.30464085157962156</v>
      </c>
      <c r="M103">
        <f t="shared" si="16"/>
        <v>0.81472848230283657</v>
      </c>
      <c r="N103">
        <f t="shared" si="17"/>
        <v>0.11103467472808259</v>
      </c>
      <c r="O103">
        <f t="shared" si="18"/>
        <v>2.2555456995262713</v>
      </c>
      <c r="P103">
        <f t="shared" si="19"/>
        <v>0.33336028420571506</v>
      </c>
      <c r="Q103">
        <f t="shared" si="20"/>
        <v>2.7629232750317385</v>
      </c>
      <c r="R103">
        <f t="shared" si="21"/>
        <v>0.33336028420571506</v>
      </c>
      <c r="S103" t="str">
        <f t="shared" si="22"/>
        <v>Cluster 2</v>
      </c>
    </row>
    <row r="104" spans="1:19" x14ac:dyDescent="0.3">
      <c r="A104" s="1" t="s">
        <v>8</v>
      </c>
      <c r="B104" s="1" t="s">
        <v>9</v>
      </c>
      <c r="C104" s="2">
        <v>2932</v>
      </c>
      <c r="D104" s="2">
        <v>6459</v>
      </c>
      <c r="E104" s="2">
        <v>7677</v>
      </c>
      <c r="F104" s="2">
        <v>2561</v>
      </c>
      <c r="G104" s="2">
        <v>4573</v>
      </c>
      <c r="H104" s="2">
        <v>1386</v>
      </c>
      <c r="I104">
        <f t="shared" si="12"/>
        <v>-0.71701288264220331</v>
      </c>
      <c r="J104">
        <f t="shared" si="13"/>
        <v>8.9796778028167365E-2</v>
      </c>
      <c r="K104">
        <f t="shared" si="14"/>
        <v>-2.8861682964165108E-2</v>
      </c>
      <c r="L104">
        <f t="shared" si="15"/>
        <v>-0.10524535497612636</v>
      </c>
      <c r="M104">
        <f t="shared" si="16"/>
        <v>0.35477316614087318</v>
      </c>
      <c r="N104">
        <f t="shared" si="17"/>
        <v>-4.9242992153334962E-2</v>
      </c>
      <c r="O104">
        <f t="shared" si="18"/>
        <v>1.147931136861756</v>
      </c>
      <c r="P104">
        <f t="shared" si="19"/>
        <v>1.2173814723517051</v>
      </c>
      <c r="Q104">
        <f t="shared" si="20"/>
        <v>1.9642266015372423</v>
      </c>
      <c r="R104">
        <f t="shared" si="21"/>
        <v>1.147931136861756</v>
      </c>
      <c r="S104" t="str">
        <f t="shared" si="22"/>
        <v>Cluster 1</v>
      </c>
    </row>
    <row r="105" spans="1:19" x14ac:dyDescent="0.3">
      <c r="A105" s="1" t="s">
        <v>10</v>
      </c>
      <c r="B105" s="1" t="s">
        <v>9</v>
      </c>
      <c r="C105" s="2">
        <v>56082</v>
      </c>
      <c r="D105" s="2">
        <v>3504</v>
      </c>
      <c r="E105" s="2">
        <v>8906</v>
      </c>
      <c r="F105" s="2">
        <v>18028</v>
      </c>
      <c r="G105" s="2">
        <v>1480</v>
      </c>
      <c r="H105" s="2">
        <v>2498</v>
      </c>
      <c r="I105">
        <f t="shared" si="12"/>
        <v>3.485455525273025</v>
      </c>
      <c r="J105">
        <f t="shared" si="13"/>
        <v>-0.31058926324103503</v>
      </c>
      <c r="K105">
        <f t="shared" si="14"/>
        <v>0.10046368187650624</v>
      </c>
      <c r="L105">
        <f t="shared" si="15"/>
        <v>3.0807568619311674</v>
      </c>
      <c r="M105">
        <f t="shared" si="16"/>
        <v>-0.29394630166074681</v>
      </c>
      <c r="N105">
        <f t="shared" si="17"/>
        <v>0.34506843610360377</v>
      </c>
      <c r="O105">
        <f t="shared" si="18"/>
        <v>5.2111084538986097</v>
      </c>
      <c r="P105">
        <f t="shared" si="19"/>
        <v>5.5824070211721679</v>
      </c>
      <c r="Q105">
        <f t="shared" si="20"/>
        <v>3.8372178311866247</v>
      </c>
      <c r="R105">
        <f t="shared" si="21"/>
        <v>3.8372178311866247</v>
      </c>
      <c r="S105" t="str">
        <f t="shared" si="22"/>
        <v>Cluster 3</v>
      </c>
    </row>
    <row r="106" spans="1:19" x14ac:dyDescent="0.3">
      <c r="A106" s="1" t="s">
        <v>10</v>
      </c>
      <c r="B106" s="1" t="s">
        <v>9</v>
      </c>
      <c r="C106" s="2">
        <v>14100</v>
      </c>
      <c r="D106" s="2">
        <v>2132</v>
      </c>
      <c r="E106" s="2">
        <v>3445</v>
      </c>
      <c r="F106" s="2">
        <v>1336</v>
      </c>
      <c r="G106" s="2">
        <v>1491</v>
      </c>
      <c r="H106" s="2">
        <v>548</v>
      </c>
      <c r="I106">
        <f t="shared" si="12"/>
        <v>0.16601942553460333</v>
      </c>
      <c r="J106">
        <f t="shared" si="13"/>
        <v>-0.49648762148852932</v>
      </c>
      <c r="K106">
        <f t="shared" si="14"/>
        <v>-0.47418710526336866</v>
      </c>
      <c r="L106">
        <f t="shared" si="15"/>
        <v>-0.35757953197951647</v>
      </c>
      <c r="M106">
        <f t="shared" si="16"/>
        <v>-0.29163918425181767</v>
      </c>
      <c r="N106">
        <f t="shared" si="17"/>
        <v>-0.34639494977861796</v>
      </c>
      <c r="O106">
        <f t="shared" si="18"/>
        <v>0.61731171873268798</v>
      </c>
      <c r="P106">
        <f t="shared" si="19"/>
        <v>2.2629158517850443</v>
      </c>
      <c r="Q106">
        <f t="shared" si="20"/>
        <v>1.1051581045083667</v>
      </c>
      <c r="R106">
        <f t="shared" si="21"/>
        <v>0.61731171873268798</v>
      </c>
      <c r="S106" t="str">
        <f t="shared" si="22"/>
        <v>Cluster 1</v>
      </c>
    </row>
    <row r="107" spans="1:19" x14ac:dyDescent="0.3">
      <c r="A107" s="1" t="s">
        <v>10</v>
      </c>
      <c r="B107" s="1" t="s">
        <v>9</v>
      </c>
      <c r="C107" s="2">
        <v>15587</v>
      </c>
      <c r="D107" s="2">
        <v>1014</v>
      </c>
      <c r="E107" s="2">
        <v>3970</v>
      </c>
      <c r="F107" s="2">
        <v>910</v>
      </c>
      <c r="G107" s="2">
        <v>139</v>
      </c>
      <c r="H107" s="2">
        <v>1378</v>
      </c>
      <c r="I107">
        <f t="shared" si="12"/>
        <v>0.2835936592612251</v>
      </c>
      <c r="J107">
        <f t="shared" si="13"/>
        <v>-0.64797039446279947</v>
      </c>
      <c r="K107">
        <f t="shared" si="14"/>
        <v>-0.41894233997341546</v>
      </c>
      <c r="L107">
        <f t="shared" si="15"/>
        <v>-0.44533002945171579</v>
      </c>
      <c r="M107">
        <f t="shared" si="16"/>
        <v>-0.57520488760383515</v>
      </c>
      <c r="N107">
        <f t="shared" si="17"/>
        <v>-5.2079765018492791E-2</v>
      </c>
      <c r="O107">
        <f t="shared" si="18"/>
        <v>0.79701373348203353</v>
      </c>
      <c r="P107">
        <f t="shared" si="19"/>
        <v>2.4861123872042481</v>
      </c>
      <c r="Q107">
        <f t="shared" si="20"/>
        <v>1.0436138398705463</v>
      </c>
      <c r="R107">
        <f t="shared" si="21"/>
        <v>0.79701373348203353</v>
      </c>
      <c r="S107" t="str">
        <f t="shared" si="22"/>
        <v>Cluster 1</v>
      </c>
    </row>
    <row r="108" spans="1:19" x14ac:dyDescent="0.3">
      <c r="A108" s="1" t="s">
        <v>8</v>
      </c>
      <c r="B108" s="1" t="s">
        <v>9</v>
      </c>
      <c r="C108" s="2">
        <v>1454</v>
      </c>
      <c r="D108" s="2">
        <v>6337</v>
      </c>
      <c r="E108" s="2">
        <v>10704</v>
      </c>
      <c r="F108" s="2">
        <v>133</v>
      </c>
      <c r="G108" s="2">
        <v>6830</v>
      </c>
      <c r="H108" s="2">
        <v>1831</v>
      </c>
      <c r="I108">
        <f t="shared" si="12"/>
        <v>-0.83387550365629004</v>
      </c>
      <c r="J108">
        <f t="shared" si="13"/>
        <v>7.3266457542602997E-2</v>
      </c>
      <c r="K108">
        <f t="shared" si="14"/>
        <v>0.28966384947905066</v>
      </c>
      <c r="L108">
        <f t="shared" si="15"/>
        <v>-0.60538199315100893</v>
      </c>
      <c r="M108">
        <f t="shared" si="16"/>
        <v>0.82815171086387873</v>
      </c>
      <c r="N108">
        <f t="shared" si="17"/>
        <v>0.10855249847106949</v>
      </c>
      <c r="O108">
        <f t="shared" si="18"/>
        <v>1.720354965700656</v>
      </c>
      <c r="P108">
        <f t="shared" si="19"/>
        <v>0.88817325162138072</v>
      </c>
      <c r="Q108">
        <f t="shared" si="20"/>
        <v>2.4763744716551646</v>
      </c>
      <c r="R108">
        <f t="shared" si="21"/>
        <v>0.88817325162138072</v>
      </c>
      <c r="S108" t="str">
        <f t="shared" si="22"/>
        <v>Cluster 2</v>
      </c>
    </row>
    <row r="109" spans="1:19" x14ac:dyDescent="0.3">
      <c r="A109" s="1" t="s">
        <v>8</v>
      </c>
      <c r="B109" s="1" t="s">
        <v>9</v>
      </c>
      <c r="C109" s="2">
        <v>8797</v>
      </c>
      <c r="D109" s="2">
        <v>10646</v>
      </c>
      <c r="E109" s="2">
        <v>14886</v>
      </c>
      <c r="F109" s="2">
        <v>2471</v>
      </c>
      <c r="G109" s="2">
        <v>8969</v>
      </c>
      <c r="H109" s="2">
        <v>1438</v>
      </c>
      <c r="I109">
        <f t="shared" si="12"/>
        <v>-0.25327859830687283</v>
      </c>
      <c r="J109">
        <f t="shared" si="13"/>
        <v>0.65711195731552785</v>
      </c>
      <c r="K109">
        <f t="shared" si="14"/>
        <v>0.72972786556016345</v>
      </c>
      <c r="L109">
        <f t="shared" si="15"/>
        <v>-0.12378419247025298</v>
      </c>
      <c r="M109">
        <f t="shared" si="16"/>
        <v>1.2767811779274627</v>
      </c>
      <c r="N109">
        <f t="shared" si="17"/>
        <v>-3.0803968529809048E-2</v>
      </c>
      <c r="O109">
        <f t="shared" si="18"/>
        <v>2.4107974713591536</v>
      </c>
      <c r="P109">
        <f t="shared" si="19"/>
        <v>0.54524434548829104</v>
      </c>
      <c r="Q109">
        <f t="shared" si="20"/>
        <v>2.5857319795474156</v>
      </c>
      <c r="R109">
        <f t="shared" si="21"/>
        <v>0.54524434548829104</v>
      </c>
      <c r="S109" t="str">
        <f t="shared" si="22"/>
        <v>Cluster 2</v>
      </c>
    </row>
    <row r="110" spans="1:19" x14ac:dyDescent="0.3">
      <c r="A110" s="1" t="s">
        <v>8</v>
      </c>
      <c r="B110" s="1" t="s">
        <v>9</v>
      </c>
      <c r="C110" s="2">
        <v>1531</v>
      </c>
      <c r="D110" s="2">
        <v>8397</v>
      </c>
      <c r="E110" s="2">
        <v>6981</v>
      </c>
      <c r="F110" s="2">
        <v>247</v>
      </c>
      <c r="G110" s="2">
        <v>2505</v>
      </c>
      <c r="H110" s="2">
        <v>1236</v>
      </c>
      <c r="I110">
        <f t="shared" si="12"/>
        <v>-0.82778726156015692</v>
      </c>
      <c r="J110">
        <f t="shared" si="13"/>
        <v>0.35238498377426353</v>
      </c>
      <c r="K110">
        <f t="shared" si="14"/>
        <v>-0.10210045751998875</v>
      </c>
      <c r="L110">
        <f t="shared" si="15"/>
        <v>-0.58189946565844852</v>
      </c>
      <c r="M110">
        <f t="shared" si="16"/>
        <v>-7.8964906737804527E-2</v>
      </c>
      <c r="N110">
        <f t="shared" si="17"/>
        <v>-0.10243248337504432</v>
      </c>
      <c r="O110">
        <f t="shared" si="18"/>
        <v>1.1147346101948477</v>
      </c>
      <c r="P110">
        <f t="shared" si="19"/>
        <v>1.4595730113514729</v>
      </c>
      <c r="Q110">
        <f t="shared" si="20"/>
        <v>2.1345071174545129</v>
      </c>
      <c r="R110">
        <f t="shared" si="21"/>
        <v>1.1147346101948477</v>
      </c>
      <c r="S110" t="str">
        <f t="shared" si="22"/>
        <v>Cluster 1</v>
      </c>
    </row>
    <row r="111" spans="1:19" x14ac:dyDescent="0.3">
      <c r="A111" s="1" t="s">
        <v>8</v>
      </c>
      <c r="B111" s="1" t="s">
        <v>9</v>
      </c>
      <c r="C111" s="2">
        <v>1406</v>
      </c>
      <c r="D111" s="2">
        <v>16729</v>
      </c>
      <c r="E111" s="2">
        <v>28986</v>
      </c>
      <c r="F111" s="2">
        <v>673</v>
      </c>
      <c r="G111" s="2">
        <v>836</v>
      </c>
      <c r="H111" s="2">
        <v>3</v>
      </c>
      <c r="I111">
        <f t="shared" si="12"/>
        <v>-0.83767077145647684</v>
      </c>
      <c r="J111">
        <f t="shared" si="13"/>
        <v>1.4813245762801839</v>
      </c>
      <c r="K111">
        <f t="shared" si="14"/>
        <v>2.213444419061763</v>
      </c>
      <c r="L111">
        <f t="shared" si="15"/>
        <v>-0.4941489681862492</v>
      </c>
      <c r="M111">
        <f t="shared" si="16"/>
        <v>-0.42901753905623446</v>
      </c>
      <c r="N111">
        <f t="shared" si="17"/>
        <v>-0.53965010121749535</v>
      </c>
      <c r="O111">
        <f t="shared" si="18"/>
        <v>3.3811204364313316</v>
      </c>
      <c r="P111">
        <f t="shared" si="19"/>
        <v>2.1783851096128917</v>
      </c>
      <c r="Q111">
        <f t="shared" si="20"/>
        <v>3.7442225375595002</v>
      </c>
      <c r="R111">
        <f t="shared" si="21"/>
        <v>2.1783851096128917</v>
      </c>
      <c r="S111" t="str">
        <f t="shared" si="22"/>
        <v>Cluster 2</v>
      </c>
    </row>
    <row r="112" spans="1:19" x14ac:dyDescent="0.3">
      <c r="A112" s="1" t="s">
        <v>10</v>
      </c>
      <c r="B112" s="1" t="s">
        <v>9</v>
      </c>
      <c r="C112" s="2">
        <v>11818</v>
      </c>
      <c r="D112" s="2">
        <v>1648</v>
      </c>
      <c r="E112" s="2">
        <v>1694</v>
      </c>
      <c r="F112" s="2">
        <v>2276</v>
      </c>
      <c r="G112" s="2">
        <v>169</v>
      </c>
      <c r="H112" s="2">
        <v>1647</v>
      </c>
      <c r="I112">
        <f t="shared" si="12"/>
        <v>-1.4413931132613057E-2</v>
      </c>
      <c r="J112">
        <f t="shared" si="13"/>
        <v>-0.56206692570994865</v>
      </c>
      <c r="K112">
        <f t="shared" si="14"/>
        <v>-0.65844155102090773</v>
      </c>
      <c r="L112">
        <f t="shared" si="15"/>
        <v>-0.16395167370752733</v>
      </c>
      <c r="M112">
        <f t="shared" si="16"/>
        <v>-0.56891274921584667</v>
      </c>
      <c r="N112">
        <f t="shared" si="17"/>
        <v>4.3306722572439331E-2</v>
      </c>
      <c r="O112">
        <f t="shared" si="18"/>
        <v>0.56490160100583342</v>
      </c>
      <c r="P112">
        <f t="shared" si="19"/>
        <v>2.4990214535080546</v>
      </c>
      <c r="Q112">
        <f t="shared" si="20"/>
        <v>1.1383714618428058</v>
      </c>
      <c r="R112">
        <f t="shared" si="21"/>
        <v>0.56490160100583342</v>
      </c>
      <c r="S112" t="str">
        <f t="shared" si="22"/>
        <v>Cluster 1</v>
      </c>
    </row>
    <row r="113" spans="1:19" x14ac:dyDescent="0.3">
      <c r="A113" s="1" t="s">
        <v>8</v>
      </c>
      <c r="B113" s="1" t="s">
        <v>9</v>
      </c>
      <c r="C113" s="2">
        <v>12579</v>
      </c>
      <c r="D113" s="2">
        <v>11114</v>
      </c>
      <c r="E113" s="2">
        <v>17569</v>
      </c>
      <c r="F113" s="2">
        <v>805</v>
      </c>
      <c r="G113" s="2">
        <v>6457</v>
      </c>
      <c r="H113" s="2">
        <v>1519</v>
      </c>
      <c r="I113">
        <f t="shared" si="12"/>
        <v>4.5756877116182593E-2</v>
      </c>
      <c r="J113">
        <f t="shared" si="13"/>
        <v>0.72052335065359452</v>
      </c>
      <c r="K113">
        <f t="shared" si="14"/>
        <v>1.0120549232229146</v>
      </c>
      <c r="L113">
        <f t="shared" si="15"/>
        <v>-0.4669586731948635</v>
      </c>
      <c r="M113">
        <f t="shared" si="16"/>
        <v>0.74991945690655437</v>
      </c>
      <c r="N113">
        <f t="shared" si="17"/>
        <v>-2.0816432700859907E-3</v>
      </c>
      <c r="O113">
        <f t="shared" si="18"/>
        <v>2.3293406730102468</v>
      </c>
      <c r="P113">
        <f t="shared" si="19"/>
        <v>0.65819224101693818</v>
      </c>
      <c r="Q113">
        <f t="shared" si="20"/>
        <v>2.3910428849059873</v>
      </c>
      <c r="R113">
        <f t="shared" si="21"/>
        <v>0.65819224101693818</v>
      </c>
      <c r="S113" t="str">
        <f t="shared" si="22"/>
        <v>Cluster 2</v>
      </c>
    </row>
    <row r="114" spans="1:19" x14ac:dyDescent="0.3">
      <c r="A114" s="1" t="s">
        <v>10</v>
      </c>
      <c r="B114" s="1" t="s">
        <v>9</v>
      </c>
      <c r="C114" s="2">
        <v>19046</v>
      </c>
      <c r="D114" s="2">
        <v>2770</v>
      </c>
      <c r="E114" s="2">
        <v>2469</v>
      </c>
      <c r="F114" s="2">
        <v>8853</v>
      </c>
      <c r="G114" s="2">
        <v>483</v>
      </c>
      <c r="H114" s="2">
        <v>2708</v>
      </c>
      <c r="I114">
        <f t="shared" si="12"/>
        <v>0.55709014511218979</v>
      </c>
      <c r="J114">
        <f t="shared" si="13"/>
        <v>-0.4100421750148403</v>
      </c>
      <c r="K114">
        <f t="shared" si="14"/>
        <v>-0.57688975464050063</v>
      </c>
      <c r="L114">
        <f t="shared" si="15"/>
        <v>1.1908253729465923</v>
      </c>
      <c r="M114">
        <f t="shared" si="16"/>
        <v>-0.50305503408823304</v>
      </c>
      <c r="N114">
        <f t="shared" si="17"/>
        <v>0.41953372381399689</v>
      </c>
      <c r="O114">
        <f t="shared" si="18"/>
        <v>1.8788483423805973</v>
      </c>
      <c r="P114">
        <f t="shared" si="19"/>
        <v>2.9930700384359805</v>
      </c>
      <c r="Q114">
        <f t="shared" si="20"/>
        <v>1.1247675626616778</v>
      </c>
      <c r="R114">
        <f t="shared" si="21"/>
        <v>1.1247675626616778</v>
      </c>
      <c r="S114" t="str">
        <f t="shared" si="22"/>
        <v>Cluster 3</v>
      </c>
    </row>
    <row r="115" spans="1:19" x14ac:dyDescent="0.3">
      <c r="A115" s="1" t="s">
        <v>10</v>
      </c>
      <c r="B115" s="1" t="s">
        <v>9</v>
      </c>
      <c r="C115" s="2">
        <v>14438</v>
      </c>
      <c r="D115" s="2">
        <v>2295</v>
      </c>
      <c r="E115" s="2">
        <v>1733</v>
      </c>
      <c r="F115" s="2">
        <v>3220</v>
      </c>
      <c r="G115" s="2">
        <v>585</v>
      </c>
      <c r="H115" s="2">
        <v>1561</v>
      </c>
      <c r="I115">
        <f t="shared" si="12"/>
        <v>0.19274443629425239</v>
      </c>
      <c r="J115">
        <f t="shared" si="13"/>
        <v>-0.47440202936437365</v>
      </c>
      <c r="K115">
        <f t="shared" si="14"/>
        <v>-0.65433765417079692</v>
      </c>
      <c r="L115">
        <f t="shared" si="15"/>
        <v>3.0500132897534105E-2</v>
      </c>
      <c r="M115">
        <f t="shared" si="16"/>
        <v>-0.48166176356907203</v>
      </c>
      <c r="N115">
        <f t="shared" si="17"/>
        <v>1.2811414271992632E-2</v>
      </c>
      <c r="O115">
        <f t="shared" si="18"/>
        <v>0.74668641980633699</v>
      </c>
      <c r="P115">
        <f t="shared" si="19"/>
        <v>2.4818469835535031</v>
      </c>
      <c r="Q115">
        <f t="shared" si="20"/>
        <v>0.87008107985142535</v>
      </c>
      <c r="R115">
        <f t="shared" si="21"/>
        <v>0.74668641980633699</v>
      </c>
      <c r="S115" t="str">
        <f t="shared" si="22"/>
        <v>Cluster 1</v>
      </c>
    </row>
    <row r="116" spans="1:19" x14ac:dyDescent="0.3">
      <c r="A116" s="1" t="s">
        <v>10</v>
      </c>
      <c r="B116" s="1" t="s">
        <v>9</v>
      </c>
      <c r="C116" s="2">
        <v>18044</v>
      </c>
      <c r="D116" s="2">
        <v>1080</v>
      </c>
      <c r="E116" s="2">
        <v>2000</v>
      </c>
      <c r="F116" s="2">
        <v>2555</v>
      </c>
      <c r="G116" s="2">
        <v>118</v>
      </c>
      <c r="H116" s="2">
        <v>1266</v>
      </c>
      <c r="I116">
        <f t="shared" si="12"/>
        <v>0.47786392978328934</v>
      </c>
      <c r="J116">
        <f t="shared" si="13"/>
        <v>-0.63902776206896961</v>
      </c>
      <c r="K116">
        <f t="shared" si="14"/>
        <v>-0.62624174496619223</v>
      </c>
      <c r="L116">
        <f t="shared" si="15"/>
        <v>-0.1064812774757348</v>
      </c>
      <c r="M116">
        <f t="shared" si="16"/>
        <v>-0.5796093844754272</v>
      </c>
      <c r="N116">
        <f t="shared" si="17"/>
        <v>-9.1794585130702447E-2</v>
      </c>
      <c r="O116">
        <f t="shared" si="18"/>
        <v>0.96033870131634591</v>
      </c>
      <c r="P116">
        <f t="shared" si="19"/>
        <v>2.6776829517671907</v>
      </c>
      <c r="Q116">
        <f t="shared" si="20"/>
        <v>0.75997392988526802</v>
      </c>
      <c r="R116">
        <f t="shared" si="21"/>
        <v>0.75997392988526802</v>
      </c>
      <c r="S116" t="str">
        <f t="shared" si="22"/>
        <v>Cluster 3</v>
      </c>
    </row>
    <row r="117" spans="1:19" x14ac:dyDescent="0.3">
      <c r="A117" s="1" t="s">
        <v>10</v>
      </c>
      <c r="B117" s="1" t="s">
        <v>9</v>
      </c>
      <c r="C117" s="2">
        <v>11134</v>
      </c>
      <c r="D117" s="2">
        <v>793</v>
      </c>
      <c r="E117" s="2">
        <v>2988</v>
      </c>
      <c r="F117" s="2">
        <v>2715</v>
      </c>
      <c r="G117" s="2">
        <v>276</v>
      </c>
      <c r="H117" s="2">
        <v>610</v>
      </c>
      <c r="I117">
        <f t="shared" si="12"/>
        <v>-6.849649728527564E-2</v>
      </c>
      <c r="J117">
        <f t="shared" si="13"/>
        <v>-0.67791466353910868</v>
      </c>
      <c r="K117">
        <f t="shared" si="14"/>
        <v>-0.52227635809671835</v>
      </c>
      <c r="L117">
        <f t="shared" si="15"/>
        <v>-7.3523344152843034E-2</v>
      </c>
      <c r="M117">
        <f t="shared" si="16"/>
        <v>-0.54647078896535417</v>
      </c>
      <c r="N117">
        <f t="shared" si="17"/>
        <v>-0.32440996007364475</v>
      </c>
      <c r="O117">
        <f t="shared" si="18"/>
        <v>0.46952845573698376</v>
      </c>
      <c r="P117">
        <f t="shared" si="19"/>
        <v>2.4797597072740269</v>
      </c>
      <c r="Q117">
        <f t="shared" si="20"/>
        <v>1.2175757400205454</v>
      </c>
      <c r="R117">
        <f t="shared" si="21"/>
        <v>0.46952845573698376</v>
      </c>
      <c r="S117" t="str">
        <f t="shared" si="22"/>
        <v>Cluster 1</v>
      </c>
    </row>
    <row r="118" spans="1:19" x14ac:dyDescent="0.3">
      <c r="A118" s="1" t="s">
        <v>10</v>
      </c>
      <c r="B118" s="1" t="s">
        <v>9</v>
      </c>
      <c r="C118" s="2">
        <v>11173</v>
      </c>
      <c r="D118" s="2">
        <v>2521</v>
      </c>
      <c r="E118" s="2">
        <v>3355</v>
      </c>
      <c r="F118" s="2">
        <v>1517</v>
      </c>
      <c r="G118" s="2">
        <v>310</v>
      </c>
      <c r="H118" s="2">
        <v>222</v>
      </c>
      <c r="I118">
        <f t="shared" si="12"/>
        <v>-6.5412842197623833E-2</v>
      </c>
      <c r="J118">
        <f t="shared" si="13"/>
        <v>-0.44378028813701675</v>
      </c>
      <c r="K118">
        <f t="shared" si="14"/>
        <v>-0.48365763645593207</v>
      </c>
      <c r="L118">
        <f t="shared" si="15"/>
        <v>-0.32029586990799513</v>
      </c>
      <c r="M118">
        <f t="shared" si="16"/>
        <v>-0.53933969879230048</v>
      </c>
      <c r="N118">
        <f t="shared" si="17"/>
        <v>-0.46199344403379961</v>
      </c>
      <c r="O118">
        <f t="shared" si="18"/>
        <v>0.41754801790596746</v>
      </c>
      <c r="P118">
        <f t="shared" si="19"/>
        <v>2.3457282876010144</v>
      </c>
      <c r="Q118">
        <f t="shared" si="20"/>
        <v>1.297615639133979</v>
      </c>
      <c r="R118">
        <f t="shared" si="21"/>
        <v>0.41754801790596746</v>
      </c>
      <c r="S118" t="str">
        <f t="shared" si="22"/>
        <v>Cluster 1</v>
      </c>
    </row>
    <row r="119" spans="1:19" x14ac:dyDescent="0.3">
      <c r="A119" s="1" t="s">
        <v>10</v>
      </c>
      <c r="B119" s="1" t="s">
        <v>9</v>
      </c>
      <c r="C119" s="2">
        <v>6990</v>
      </c>
      <c r="D119" s="2">
        <v>3880</v>
      </c>
      <c r="E119" s="2">
        <v>5380</v>
      </c>
      <c r="F119" s="2">
        <v>1647</v>
      </c>
      <c r="G119" s="2">
        <v>319</v>
      </c>
      <c r="H119" s="2">
        <v>1160</v>
      </c>
      <c r="I119">
        <f t="shared" si="12"/>
        <v>-0.3961546173680735</v>
      </c>
      <c r="J119">
        <f t="shared" si="13"/>
        <v>-0.25964335748224648</v>
      </c>
      <c r="K119">
        <f t="shared" si="14"/>
        <v>-0.27057068462325551</v>
      </c>
      <c r="L119">
        <f t="shared" si="15"/>
        <v>-0.29351754908314559</v>
      </c>
      <c r="M119">
        <f t="shared" si="16"/>
        <v>-0.53745205727590384</v>
      </c>
      <c r="N119">
        <f t="shared" si="17"/>
        <v>-0.12938182559404374</v>
      </c>
      <c r="O119">
        <f t="shared" si="18"/>
        <v>0.34864072093109078</v>
      </c>
      <c r="P119">
        <f t="shared" si="19"/>
        <v>2.0518494335820563</v>
      </c>
      <c r="Q119">
        <f t="shared" si="20"/>
        <v>1.4834410245220553</v>
      </c>
      <c r="R119">
        <f t="shared" si="21"/>
        <v>0.34864072093109078</v>
      </c>
      <c r="S119" t="str">
        <f t="shared" si="22"/>
        <v>Cluster 1</v>
      </c>
    </row>
    <row r="120" spans="1:19" x14ac:dyDescent="0.3">
      <c r="A120" s="1" t="s">
        <v>10</v>
      </c>
      <c r="B120" s="1" t="s">
        <v>9</v>
      </c>
      <c r="C120" s="2">
        <v>20049</v>
      </c>
      <c r="D120" s="2">
        <v>1891</v>
      </c>
      <c r="E120" s="2">
        <v>2362</v>
      </c>
      <c r="F120" s="2">
        <v>5343</v>
      </c>
      <c r="G120" s="2">
        <v>411</v>
      </c>
      <c r="H120" s="2">
        <v>933</v>
      </c>
      <c r="I120">
        <f t="shared" si="12"/>
        <v>0.63639542852026076</v>
      </c>
      <c r="J120">
        <f t="shared" si="13"/>
        <v>-0.52914177916902938</v>
      </c>
      <c r="K120">
        <f t="shared" si="14"/>
        <v>-0.58814916394721495</v>
      </c>
      <c r="L120">
        <f t="shared" si="15"/>
        <v>0.46781071067565427</v>
      </c>
      <c r="M120">
        <f t="shared" si="16"/>
        <v>-0.51815616621940563</v>
      </c>
      <c r="N120">
        <f t="shared" si="17"/>
        <v>-0.20987525564289725</v>
      </c>
      <c r="O120">
        <f t="shared" si="18"/>
        <v>1.2872448459136798</v>
      </c>
      <c r="P120">
        <f t="shared" si="19"/>
        <v>2.7595583593084001</v>
      </c>
      <c r="Q120">
        <f t="shared" si="20"/>
        <v>0.57358060064980765</v>
      </c>
      <c r="R120">
        <f t="shared" si="21"/>
        <v>0.57358060064980765</v>
      </c>
      <c r="S120" t="str">
        <f t="shared" si="22"/>
        <v>Cluster 3</v>
      </c>
    </row>
    <row r="121" spans="1:19" x14ac:dyDescent="0.3">
      <c r="A121" s="1" t="s">
        <v>10</v>
      </c>
      <c r="B121" s="1" t="s">
        <v>9</v>
      </c>
      <c r="C121" s="2">
        <v>8258</v>
      </c>
      <c r="D121" s="2">
        <v>2344</v>
      </c>
      <c r="E121" s="2">
        <v>2147</v>
      </c>
      <c r="F121" s="2">
        <v>3896</v>
      </c>
      <c r="G121" s="2">
        <v>266</v>
      </c>
      <c r="H121" s="2">
        <v>635</v>
      </c>
      <c r="I121">
        <f t="shared" si="12"/>
        <v>-0.2958962929798043</v>
      </c>
      <c r="J121">
        <f t="shared" si="13"/>
        <v>-0.46776280228410599</v>
      </c>
      <c r="K121">
        <f t="shared" si="14"/>
        <v>-0.61077321068500523</v>
      </c>
      <c r="L121">
        <f t="shared" si="15"/>
        <v>0.16974740118675183</v>
      </c>
      <c r="M121">
        <f t="shared" si="16"/>
        <v>-0.54856816842801692</v>
      </c>
      <c r="N121">
        <f t="shared" si="17"/>
        <v>-0.31554504487002649</v>
      </c>
      <c r="O121">
        <f t="shared" si="18"/>
        <v>0.47146422722944092</v>
      </c>
      <c r="P121">
        <f t="shared" si="19"/>
        <v>2.435474697431423</v>
      </c>
      <c r="Q121">
        <f t="shared" si="20"/>
        <v>1.3520791487595807</v>
      </c>
      <c r="R121">
        <f t="shared" si="21"/>
        <v>0.47146422722944092</v>
      </c>
      <c r="S121" t="str">
        <f t="shared" si="22"/>
        <v>Cluster 1</v>
      </c>
    </row>
    <row r="122" spans="1:19" x14ac:dyDescent="0.3">
      <c r="A122" s="1" t="s">
        <v>10</v>
      </c>
      <c r="B122" s="1" t="s">
        <v>9</v>
      </c>
      <c r="C122" s="2">
        <v>17160</v>
      </c>
      <c r="D122" s="2">
        <v>1200</v>
      </c>
      <c r="E122" s="2">
        <v>3412</v>
      </c>
      <c r="F122" s="2">
        <v>2417</v>
      </c>
      <c r="G122" s="2">
        <v>174</v>
      </c>
      <c r="H122" s="2">
        <v>1136</v>
      </c>
      <c r="I122">
        <f t="shared" si="12"/>
        <v>0.4079677477965149</v>
      </c>
      <c r="J122">
        <f t="shared" si="13"/>
        <v>-0.62276843044382424</v>
      </c>
      <c r="K122">
        <f t="shared" si="14"/>
        <v>-0.47765963336730854</v>
      </c>
      <c r="L122">
        <f t="shared" si="15"/>
        <v>-0.13490749496672896</v>
      </c>
      <c r="M122">
        <f t="shared" si="16"/>
        <v>-0.56786405948451524</v>
      </c>
      <c r="N122">
        <f t="shared" si="17"/>
        <v>-0.13789214418951723</v>
      </c>
      <c r="O122">
        <f t="shared" si="18"/>
        <v>0.87022628997718598</v>
      </c>
      <c r="P122">
        <f t="shared" si="19"/>
        <v>2.5552250887676666</v>
      </c>
      <c r="Q122">
        <f t="shared" si="20"/>
        <v>0.78630893192305551</v>
      </c>
      <c r="R122">
        <f t="shared" si="21"/>
        <v>0.78630893192305551</v>
      </c>
      <c r="S122" t="str">
        <f t="shared" si="22"/>
        <v>Cluster 3</v>
      </c>
    </row>
    <row r="123" spans="1:19" x14ac:dyDescent="0.3">
      <c r="A123" s="1" t="s">
        <v>10</v>
      </c>
      <c r="B123" s="1" t="s">
        <v>9</v>
      </c>
      <c r="C123" s="2">
        <v>4020</v>
      </c>
      <c r="D123" s="2">
        <v>3234</v>
      </c>
      <c r="E123" s="2">
        <v>1498</v>
      </c>
      <c r="F123" s="2">
        <v>2395</v>
      </c>
      <c r="G123" s="2">
        <v>264</v>
      </c>
      <c r="H123" s="2">
        <v>255</v>
      </c>
      <c r="I123">
        <f t="shared" si="12"/>
        <v>-0.63098681250463473</v>
      </c>
      <c r="J123">
        <f t="shared" si="13"/>
        <v>-0.34717275939761189</v>
      </c>
      <c r="K123">
        <f t="shared" si="14"/>
        <v>-0.67906626339582354</v>
      </c>
      <c r="L123">
        <f t="shared" si="15"/>
        <v>-0.13943921079862656</v>
      </c>
      <c r="M123">
        <f t="shared" si="16"/>
        <v>-0.54898764432054958</v>
      </c>
      <c r="N123">
        <f t="shared" si="17"/>
        <v>-0.45029175596502358</v>
      </c>
      <c r="O123">
        <f t="shared" si="18"/>
        <v>0.38168071172412921</v>
      </c>
      <c r="P123">
        <f t="shared" si="19"/>
        <v>2.3880193497249391</v>
      </c>
      <c r="Q123">
        <f t="shared" si="20"/>
        <v>1.7484168218122502</v>
      </c>
      <c r="R123">
        <f t="shared" si="21"/>
        <v>0.38168071172412921</v>
      </c>
      <c r="S123" t="str">
        <f t="shared" si="22"/>
        <v>Cluster 1</v>
      </c>
    </row>
    <row r="124" spans="1:19" x14ac:dyDescent="0.3">
      <c r="A124" s="1" t="s">
        <v>10</v>
      </c>
      <c r="B124" s="1" t="s">
        <v>9</v>
      </c>
      <c r="C124" s="2">
        <v>12212</v>
      </c>
      <c r="D124" s="2">
        <v>201</v>
      </c>
      <c r="E124" s="2">
        <v>245</v>
      </c>
      <c r="F124" s="2">
        <v>1991</v>
      </c>
      <c r="G124" s="2">
        <v>25</v>
      </c>
      <c r="H124" s="2">
        <v>860</v>
      </c>
      <c r="I124">
        <f t="shared" si="12"/>
        <v>1.6738892060587322E-2</v>
      </c>
      <c r="J124">
        <f t="shared" si="13"/>
        <v>-0.75812736622315868</v>
      </c>
      <c r="K124">
        <f t="shared" si="14"/>
        <v>-0.81091710322117849</v>
      </c>
      <c r="L124">
        <f t="shared" si="15"/>
        <v>-0.22265799243892828</v>
      </c>
      <c r="M124">
        <f t="shared" si="16"/>
        <v>-0.59911501347819174</v>
      </c>
      <c r="N124">
        <f t="shared" si="17"/>
        <v>-0.23576080803746247</v>
      </c>
      <c r="O124">
        <f t="shared" si="18"/>
        <v>0.6339840676971531</v>
      </c>
      <c r="P124">
        <f t="shared" si="19"/>
        <v>2.7177988087835474</v>
      </c>
      <c r="Q124">
        <f t="shared" si="20"/>
        <v>1.2744595031645127</v>
      </c>
      <c r="R124">
        <f t="shared" si="21"/>
        <v>0.6339840676971531</v>
      </c>
      <c r="S124" t="str">
        <f t="shared" si="22"/>
        <v>Cluster 1</v>
      </c>
    </row>
    <row r="125" spans="1:19" x14ac:dyDescent="0.3">
      <c r="A125" s="1" t="s">
        <v>8</v>
      </c>
      <c r="B125" s="1" t="s">
        <v>9</v>
      </c>
      <c r="C125" s="2">
        <v>11170</v>
      </c>
      <c r="D125" s="2">
        <v>10769</v>
      </c>
      <c r="E125" s="2">
        <v>8814</v>
      </c>
      <c r="F125" s="2">
        <v>2194</v>
      </c>
      <c r="G125" s="2">
        <v>1976</v>
      </c>
      <c r="H125" s="2">
        <v>143</v>
      </c>
      <c r="I125">
        <f t="shared" si="12"/>
        <v>-6.5650046435135501E-2</v>
      </c>
      <c r="J125">
        <f t="shared" si="13"/>
        <v>0.67377777223130175</v>
      </c>
      <c r="K125">
        <f t="shared" si="14"/>
        <v>9.0782694435219205E-2</v>
      </c>
      <c r="L125">
        <f t="shared" si="15"/>
        <v>-0.18084261453550934</v>
      </c>
      <c r="M125">
        <f t="shared" si="16"/>
        <v>-0.18991628031266936</v>
      </c>
      <c r="N125">
        <f t="shared" si="17"/>
        <v>-0.49000657607723325</v>
      </c>
      <c r="O125">
        <f t="shared" si="18"/>
        <v>1.3649422779448297</v>
      </c>
      <c r="P125">
        <f t="shared" si="19"/>
        <v>1.5251174057949737</v>
      </c>
      <c r="Q125">
        <f t="shared" si="20"/>
        <v>1.6636093110218597</v>
      </c>
      <c r="R125">
        <f t="shared" si="21"/>
        <v>1.3649422779448297</v>
      </c>
      <c r="S125" t="str">
        <f t="shared" si="22"/>
        <v>Cluster 1</v>
      </c>
    </row>
    <row r="126" spans="1:19" x14ac:dyDescent="0.3">
      <c r="A126" s="1" t="s">
        <v>10</v>
      </c>
      <c r="B126" s="1" t="s">
        <v>9</v>
      </c>
      <c r="C126" s="2">
        <v>36050</v>
      </c>
      <c r="D126" s="2">
        <v>1642</v>
      </c>
      <c r="E126" s="2">
        <v>2961</v>
      </c>
      <c r="F126" s="2">
        <v>4787</v>
      </c>
      <c r="G126" s="2">
        <v>500</v>
      </c>
      <c r="H126" s="2">
        <v>1621</v>
      </c>
      <c r="I126">
        <f t="shared" si="12"/>
        <v>1.9015637633283806</v>
      </c>
      <c r="J126">
        <f t="shared" si="13"/>
        <v>-0.56287989229120583</v>
      </c>
      <c r="K126">
        <f t="shared" si="14"/>
        <v>-0.52511751745448743</v>
      </c>
      <c r="L126">
        <f t="shared" si="15"/>
        <v>0.35328189237860536</v>
      </c>
      <c r="M126">
        <f t="shared" si="16"/>
        <v>-0.49948948900170625</v>
      </c>
      <c r="N126">
        <f t="shared" si="17"/>
        <v>3.4087210760676376E-2</v>
      </c>
      <c r="O126">
        <f t="shared" si="18"/>
        <v>2.4194432507026855</v>
      </c>
      <c r="P126">
        <f t="shared" si="19"/>
        <v>3.4444902694273938</v>
      </c>
      <c r="Q126">
        <f t="shared" si="20"/>
        <v>0.98944510946802477</v>
      </c>
      <c r="R126">
        <f t="shared" si="21"/>
        <v>0.98944510946802477</v>
      </c>
      <c r="S126" t="str">
        <f t="shared" si="22"/>
        <v>Cluster 3</v>
      </c>
    </row>
    <row r="127" spans="1:19" x14ac:dyDescent="0.3">
      <c r="A127" s="1" t="s">
        <v>10</v>
      </c>
      <c r="B127" s="1" t="s">
        <v>9</v>
      </c>
      <c r="C127" s="2">
        <v>76237</v>
      </c>
      <c r="D127" s="2">
        <v>3473</v>
      </c>
      <c r="E127" s="2">
        <v>7102</v>
      </c>
      <c r="F127" s="2">
        <v>16538</v>
      </c>
      <c r="G127" s="2">
        <v>778</v>
      </c>
      <c r="H127" s="2">
        <v>918</v>
      </c>
      <c r="I127">
        <f t="shared" si="12"/>
        <v>5.0790726609556485</v>
      </c>
      <c r="J127">
        <f t="shared" si="13"/>
        <v>-0.31478959057753086</v>
      </c>
      <c r="K127">
        <f t="shared" si="14"/>
        <v>-8.9367854472209074E-2</v>
      </c>
      <c r="L127">
        <f t="shared" si="15"/>
        <v>2.7738361078617375</v>
      </c>
      <c r="M127">
        <f t="shared" si="16"/>
        <v>-0.44118233993967898</v>
      </c>
      <c r="N127">
        <f t="shared" si="17"/>
        <v>-0.21519420476506818</v>
      </c>
      <c r="O127">
        <f t="shared" si="18"/>
        <v>6.2916940007126705</v>
      </c>
      <c r="P127">
        <f t="shared" si="19"/>
        <v>6.7226061339630325</v>
      </c>
      <c r="Q127">
        <f t="shared" si="20"/>
        <v>4.8434882358455322</v>
      </c>
      <c r="R127">
        <f t="shared" si="21"/>
        <v>4.8434882358455322</v>
      </c>
      <c r="S127" t="str">
        <f t="shared" si="22"/>
        <v>Cluster 3</v>
      </c>
    </row>
    <row r="128" spans="1:19" x14ac:dyDescent="0.3">
      <c r="A128" s="1" t="s">
        <v>10</v>
      </c>
      <c r="B128" s="1" t="s">
        <v>9</v>
      </c>
      <c r="C128" s="2">
        <v>19219</v>
      </c>
      <c r="D128" s="2">
        <v>1840</v>
      </c>
      <c r="E128" s="2">
        <v>1658</v>
      </c>
      <c r="F128" s="2">
        <v>8195</v>
      </c>
      <c r="G128" s="2">
        <v>349</v>
      </c>
      <c r="H128" s="2">
        <v>483</v>
      </c>
      <c r="I128">
        <f t="shared" si="12"/>
        <v>0.57076892280869662</v>
      </c>
      <c r="J128">
        <f t="shared" si="13"/>
        <v>-0.53605199510971613</v>
      </c>
      <c r="K128">
        <f t="shared" si="14"/>
        <v>-0.66222976349793305</v>
      </c>
      <c r="L128">
        <f t="shared" si="15"/>
        <v>1.0552858721562</v>
      </c>
      <c r="M128">
        <f t="shared" si="16"/>
        <v>-0.53115991888791536</v>
      </c>
      <c r="N128">
        <f t="shared" si="17"/>
        <v>-0.36944372930802533</v>
      </c>
      <c r="O128">
        <f t="shared" si="18"/>
        <v>1.6579776710713889</v>
      </c>
      <c r="P128">
        <f t="shared" si="19"/>
        <v>3.0229007428659349</v>
      </c>
      <c r="Q128">
        <f t="shared" si="20"/>
        <v>1.0659113536280822</v>
      </c>
      <c r="R128">
        <f t="shared" si="21"/>
        <v>1.0659113536280822</v>
      </c>
      <c r="S128" t="str">
        <f t="shared" si="22"/>
        <v>Cluster 3</v>
      </c>
    </row>
    <row r="129" spans="1:19" x14ac:dyDescent="0.3">
      <c r="A129" s="1" t="s">
        <v>8</v>
      </c>
      <c r="B129" s="1" t="s">
        <v>9</v>
      </c>
      <c r="C129" s="2">
        <v>21465</v>
      </c>
      <c r="D129" s="2">
        <v>7243</v>
      </c>
      <c r="E129" s="2">
        <v>10685</v>
      </c>
      <c r="F129" s="2">
        <v>880</v>
      </c>
      <c r="G129" s="2">
        <v>2386</v>
      </c>
      <c r="H129" s="2">
        <v>2749</v>
      </c>
      <c r="I129">
        <f t="shared" si="12"/>
        <v>0.74835582862577288</v>
      </c>
      <c r="J129">
        <f t="shared" si="13"/>
        <v>0.19602441131244983</v>
      </c>
      <c r="K129">
        <f t="shared" si="14"/>
        <v>0.28766451511617619</v>
      </c>
      <c r="L129">
        <f t="shared" si="15"/>
        <v>-0.45150964194975801</v>
      </c>
      <c r="M129">
        <f t="shared" si="16"/>
        <v>-0.10392372234349245</v>
      </c>
      <c r="N129">
        <f t="shared" si="17"/>
        <v>0.4340721847479308</v>
      </c>
      <c r="O129">
        <f t="shared" si="18"/>
        <v>1.7463048514005375</v>
      </c>
      <c r="P129">
        <f t="shared" si="19"/>
        <v>1.8591717044266665</v>
      </c>
      <c r="Q129">
        <f t="shared" si="20"/>
        <v>1.2144898163174682</v>
      </c>
      <c r="R129">
        <f t="shared" si="21"/>
        <v>1.2144898163174682</v>
      </c>
      <c r="S129" t="str">
        <f t="shared" si="22"/>
        <v>Cluster 3</v>
      </c>
    </row>
    <row r="130" spans="1:19" x14ac:dyDescent="0.3">
      <c r="A130" s="1" t="s">
        <v>10</v>
      </c>
      <c r="B130" s="1" t="s">
        <v>9</v>
      </c>
      <c r="C130" s="2">
        <v>140</v>
      </c>
      <c r="D130" s="2">
        <v>8847</v>
      </c>
      <c r="E130" s="2">
        <v>3823</v>
      </c>
      <c r="F130" s="2">
        <v>142</v>
      </c>
      <c r="G130" s="2">
        <v>1062</v>
      </c>
      <c r="H130" s="2">
        <v>3</v>
      </c>
      <c r="I130">
        <f t="shared" si="12"/>
        <v>-0.937770959686405</v>
      </c>
      <c r="J130">
        <f t="shared" si="13"/>
        <v>0.41335747736855832</v>
      </c>
      <c r="K130">
        <f t="shared" si="14"/>
        <v>-0.43441087425460234</v>
      </c>
      <c r="L130">
        <f t="shared" si="15"/>
        <v>-0.60352810940159629</v>
      </c>
      <c r="M130">
        <f t="shared" si="16"/>
        <v>-0.381616763200054</v>
      </c>
      <c r="N130">
        <f t="shared" si="17"/>
        <v>-0.53965010121749535</v>
      </c>
      <c r="O130">
        <f t="shared" si="18"/>
        <v>1.1052356136575208</v>
      </c>
      <c r="P130">
        <f t="shared" si="19"/>
        <v>1.9755488918973498</v>
      </c>
      <c r="Q130">
        <f t="shared" si="20"/>
        <v>2.2836422139131294</v>
      </c>
      <c r="R130">
        <f t="shared" si="21"/>
        <v>1.1052356136575208</v>
      </c>
      <c r="S130" t="str">
        <f t="shared" si="22"/>
        <v>Cluster 1</v>
      </c>
    </row>
    <row r="131" spans="1:19" x14ac:dyDescent="0.3">
      <c r="A131" s="1" t="s">
        <v>10</v>
      </c>
      <c r="B131" s="1" t="s">
        <v>9</v>
      </c>
      <c r="C131" s="2">
        <v>42312</v>
      </c>
      <c r="D131" s="2">
        <v>926</v>
      </c>
      <c r="E131" s="2">
        <v>1510</v>
      </c>
      <c r="F131" s="2">
        <v>1718</v>
      </c>
      <c r="G131" s="2">
        <v>410</v>
      </c>
      <c r="H131" s="2">
        <v>1819</v>
      </c>
      <c r="I131">
        <f t="shared" ref="I131:I194" si="23">STANDARDIZE(C131,AVERAGE($C$2:$C$441),STDEV($C$2:$C$441))</f>
        <v>2.3966880750944233</v>
      </c>
      <c r="J131">
        <f t="shared" ref="J131:J194" si="24">STANDARDIZE(D131,AVERAGE($D$2:$D$441),STDEV($D$2:$D$441))</f>
        <v>-0.65989390432123929</v>
      </c>
      <c r="K131">
        <f t="shared" ref="K131:K194" si="25">STANDARDIZE(E131,AVERAGE($E$2:$E$441),STDEV($E$2:$E$441))</f>
        <v>-0.67780352590348181</v>
      </c>
      <c r="L131">
        <f t="shared" ref="L131:L194" si="26">STANDARDIZE(F131,AVERAGE($F$2:$F$441),STDEV($F$2:$F$441))</f>
        <v>-0.27889246617111235</v>
      </c>
      <c r="M131">
        <f t="shared" ref="M131:M194" si="27">STANDARDIZE(G131,AVERAGE($G$2:$G$441),STDEV($G$2:$G$441))</f>
        <v>-0.51836590416567196</v>
      </c>
      <c r="N131">
        <f t="shared" ref="N131:N194" si="28">STANDARDIZE(H131,AVERAGE($H$2:$H$441),STDEV($H$2:$H$441))</f>
        <v>0.10429733917333274</v>
      </c>
      <c r="O131">
        <f t="shared" ref="O131:O194" si="29">SQRT((I131-$W$2)^2+(J131-$X$2)^2+(K131-$Y$2)^2+(L131-$Z$2)^2+(M131-$AA$2)^2+(N131-$AB$2)^2)</f>
        <v>2.8515587540647176</v>
      </c>
      <c r="P131">
        <f t="shared" ref="P131:P194" si="30">SQRT((I131-$W$3)^2+(J131-$X$3)^2+(K131-$Y$3)^2+(L131-$Z$3)^2+(M131-$AA$3)^2+(N131-$AB$3)^2)</f>
        <v>3.8468708741249795</v>
      </c>
      <c r="Q131">
        <f t="shared" ref="Q131:Q194" si="31">SQRT((I131-$W$4)^2+(J131-$X$4)^2+(K131-$Y$4)^2+(L131-$Z$4)^2+(M131-$AA$4)^2+(N131-$AB$4)^2)</f>
        <v>1.5954858670942123</v>
      </c>
      <c r="R131">
        <f t="shared" ref="R131:R194" si="32">MIN(O131:Q131)</f>
        <v>1.5954858670942123</v>
      </c>
      <c r="S131" t="str">
        <f t="shared" ref="S131:S194" si="33">INDEX($O$1:$Q$1,MATCH(R131,O131:Q131,0))</f>
        <v>Cluster 3</v>
      </c>
    </row>
    <row r="132" spans="1:19" x14ac:dyDescent="0.3">
      <c r="A132" s="1" t="s">
        <v>10</v>
      </c>
      <c r="B132" s="1" t="s">
        <v>9</v>
      </c>
      <c r="C132" s="2">
        <v>7149</v>
      </c>
      <c r="D132" s="2">
        <v>2428</v>
      </c>
      <c r="E132" s="2">
        <v>699</v>
      </c>
      <c r="F132" s="2">
        <v>6316</v>
      </c>
      <c r="G132" s="2">
        <v>395</v>
      </c>
      <c r="H132" s="2">
        <v>911</v>
      </c>
      <c r="I132">
        <f t="shared" si="23"/>
        <v>-0.38358279277995461</v>
      </c>
      <c r="J132">
        <f t="shared" si="24"/>
        <v>-0.45638127014650431</v>
      </c>
      <c r="K132">
        <f t="shared" si="25"/>
        <v>-0.76314353476091423</v>
      </c>
      <c r="L132">
        <f t="shared" si="26"/>
        <v>0.66823614269548981</v>
      </c>
      <c r="M132">
        <f t="shared" si="27"/>
        <v>-0.52151197335966615</v>
      </c>
      <c r="N132">
        <f t="shared" si="28"/>
        <v>-0.21767638102208128</v>
      </c>
      <c r="O132">
        <f t="shared" si="29"/>
        <v>0.96660721830458274</v>
      </c>
      <c r="P132">
        <f t="shared" si="30"/>
        <v>2.6431933539156809</v>
      </c>
      <c r="Q132">
        <f t="shared" si="31"/>
        <v>1.5030729434491359</v>
      </c>
      <c r="R132">
        <f t="shared" si="32"/>
        <v>0.96660721830458274</v>
      </c>
      <c r="S132" t="str">
        <f t="shared" si="33"/>
        <v>Cluster 1</v>
      </c>
    </row>
    <row r="133" spans="1:19" x14ac:dyDescent="0.3">
      <c r="A133" s="1" t="s">
        <v>10</v>
      </c>
      <c r="B133" s="1" t="s">
        <v>9</v>
      </c>
      <c r="C133" s="2">
        <v>2101</v>
      </c>
      <c r="D133" s="2">
        <v>589</v>
      </c>
      <c r="E133" s="2">
        <v>314</v>
      </c>
      <c r="F133" s="2">
        <v>346</v>
      </c>
      <c r="G133" s="2">
        <v>70</v>
      </c>
      <c r="H133" s="2">
        <v>310</v>
      </c>
      <c r="I133">
        <f t="shared" si="23"/>
        <v>-0.78271845643293814</v>
      </c>
      <c r="J133">
        <f t="shared" si="24"/>
        <v>-0.70555552730185567</v>
      </c>
      <c r="K133">
        <f t="shared" si="25"/>
        <v>-0.80365636264021323</v>
      </c>
      <c r="L133">
        <f t="shared" si="26"/>
        <v>-0.56150674441490922</v>
      </c>
      <c r="M133">
        <f t="shared" si="27"/>
        <v>-0.58967680589620886</v>
      </c>
      <c r="N133">
        <f t="shared" si="28"/>
        <v>-0.43078894251706346</v>
      </c>
      <c r="O133">
        <f t="shared" si="29"/>
        <v>0.65432553317481101</v>
      </c>
      <c r="P133">
        <f t="shared" si="30"/>
        <v>2.6583852699126238</v>
      </c>
      <c r="Q133">
        <f t="shared" si="31"/>
        <v>2.0753465934092796</v>
      </c>
      <c r="R133">
        <f t="shared" si="32"/>
        <v>0.65432553317481101</v>
      </c>
      <c r="S133" t="str">
        <f t="shared" si="33"/>
        <v>Cluster 1</v>
      </c>
    </row>
    <row r="134" spans="1:19" x14ac:dyDescent="0.3">
      <c r="A134" s="1" t="s">
        <v>10</v>
      </c>
      <c r="B134" s="1" t="s">
        <v>9</v>
      </c>
      <c r="C134" s="2">
        <v>14903</v>
      </c>
      <c r="D134" s="2">
        <v>2032</v>
      </c>
      <c r="E134" s="2">
        <v>2479</v>
      </c>
      <c r="F134" s="2">
        <v>576</v>
      </c>
      <c r="G134" s="2">
        <v>955</v>
      </c>
      <c r="H134" s="2">
        <v>328</v>
      </c>
      <c r="I134">
        <f t="shared" si="23"/>
        <v>0.22951109310856249</v>
      </c>
      <c r="J134">
        <f t="shared" si="24"/>
        <v>-0.51003706450948372</v>
      </c>
      <c r="K134">
        <f t="shared" si="25"/>
        <v>-0.57583747339688252</v>
      </c>
      <c r="L134">
        <f t="shared" si="26"/>
        <v>-0.51412971526325235</v>
      </c>
      <c r="M134">
        <f t="shared" si="27"/>
        <v>-0.4040587234505465</v>
      </c>
      <c r="N134">
        <f t="shared" si="28"/>
        <v>-0.42440620357045833</v>
      </c>
      <c r="O134">
        <f t="shared" si="29"/>
        <v>0.71911182697302001</v>
      </c>
      <c r="P134">
        <f t="shared" si="30"/>
        <v>2.4284348165649958</v>
      </c>
      <c r="Q134">
        <f t="shared" si="31"/>
        <v>1.1923328324223708</v>
      </c>
      <c r="R134">
        <f t="shared" si="32"/>
        <v>0.71911182697302001</v>
      </c>
      <c r="S134" t="str">
        <f t="shared" si="33"/>
        <v>Cluster 1</v>
      </c>
    </row>
    <row r="135" spans="1:19" x14ac:dyDescent="0.3">
      <c r="A135" s="1" t="s">
        <v>10</v>
      </c>
      <c r="B135" s="1" t="s">
        <v>9</v>
      </c>
      <c r="C135" s="2">
        <v>9434</v>
      </c>
      <c r="D135" s="2">
        <v>1042</v>
      </c>
      <c r="E135" s="2">
        <v>1235</v>
      </c>
      <c r="F135" s="2">
        <v>436</v>
      </c>
      <c r="G135" s="2">
        <v>256</v>
      </c>
      <c r="H135" s="2">
        <v>396</v>
      </c>
      <c r="I135">
        <f t="shared" si="23"/>
        <v>-0.2029122318752265</v>
      </c>
      <c r="J135">
        <f t="shared" si="24"/>
        <v>-0.64417655041693223</v>
      </c>
      <c r="K135">
        <f t="shared" si="25"/>
        <v>-0.70674126010298111</v>
      </c>
      <c r="L135">
        <f t="shared" si="26"/>
        <v>-0.54296790692078267</v>
      </c>
      <c r="M135">
        <f t="shared" si="27"/>
        <v>-0.55066554789067979</v>
      </c>
      <c r="N135">
        <f t="shared" si="28"/>
        <v>-0.40029363421661679</v>
      </c>
      <c r="O135">
        <f t="shared" si="29"/>
        <v>0.48342333201626553</v>
      </c>
      <c r="P135">
        <f t="shared" si="30"/>
        <v>2.5532228654111546</v>
      </c>
      <c r="Q135">
        <f t="shared" si="31"/>
        <v>1.557533034954967</v>
      </c>
      <c r="R135">
        <f t="shared" si="32"/>
        <v>0.48342333201626553</v>
      </c>
      <c r="S135" t="str">
        <f t="shared" si="33"/>
        <v>Cluster 1</v>
      </c>
    </row>
    <row r="136" spans="1:19" x14ac:dyDescent="0.3">
      <c r="A136" s="1" t="s">
        <v>10</v>
      </c>
      <c r="B136" s="1" t="s">
        <v>9</v>
      </c>
      <c r="C136" s="2">
        <v>7388</v>
      </c>
      <c r="D136" s="2">
        <v>1882</v>
      </c>
      <c r="E136" s="2">
        <v>2174</v>
      </c>
      <c r="F136" s="2">
        <v>720</v>
      </c>
      <c r="G136" s="2">
        <v>47</v>
      </c>
      <c r="H136" s="2">
        <v>537</v>
      </c>
      <c r="I136">
        <f t="shared" si="23"/>
        <v>-0.36468552185819092</v>
      </c>
      <c r="J136">
        <f t="shared" si="24"/>
        <v>-0.53036122904091532</v>
      </c>
      <c r="K136">
        <f t="shared" si="25"/>
        <v>-0.60793205132723627</v>
      </c>
      <c r="L136">
        <f t="shared" si="26"/>
        <v>-0.48446757527264978</v>
      </c>
      <c r="M136">
        <f t="shared" si="27"/>
        <v>-0.59450077866033346</v>
      </c>
      <c r="N136">
        <f t="shared" si="28"/>
        <v>-0.35029551246820995</v>
      </c>
      <c r="O136">
        <f t="shared" si="29"/>
        <v>0.31700452591227413</v>
      </c>
      <c r="P136">
        <f t="shared" si="30"/>
        <v>2.4355240792532462</v>
      </c>
      <c r="Q136">
        <f t="shared" si="31"/>
        <v>1.610041842280336</v>
      </c>
      <c r="R136">
        <f t="shared" si="32"/>
        <v>0.31700452591227413</v>
      </c>
      <c r="S136" t="str">
        <f t="shared" si="33"/>
        <v>Cluster 1</v>
      </c>
    </row>
    <row r="137" spans="1:19" x14ac:dyDescent="0.3">
      <c r="A137" s="1" t="s">
        <v>10</v>
      </c>
      <c r="B137" s="1" t="s">
        <v>9</v>
      </c>
      <c r="C137" s="2">
        <v>6300</v>
      </c>
      <c r="D137" s="2">
        <v>1289</v>
      </c>
      <c r="E137" s="2">
        <v>2591</v>
      </c>
      <c r="F137" s="2">
        <v>1170</v>
      </c>
      <c r="G137" s="2">
        <v>199</v>
      </c>
      <c r="H137" s="2">
        <v>326</v>
      </c>
      <c r="I137">
        <f t="shared" si="23"/>
        <v>-0.45071159199575944</v>
      </c>
      <c r="J137">
        <f t="shared" si="24"/>
        <v>-0.61070942615517487</v>
      </c>
      <c r="K137">
        <f t="shared" si="25"/>
        <v>-0.5640519234683592</v>
      </c>
      <c r="L137">
        <f t="shared" si="26"/>
        <v>-0.39177338780201665</v>
      </c>
      <c r="M137">
        <f t="shared" si="27"/>
        <v>-0.56262061082785808</v>
      </c>
      <c r="N137">
        <f t="shared" si="28"/>
        <v>-0.42511539678674781</v>
      </c>
      <c r="O137">
        <f t="shared" si="29"/>
        <v>0.2947242587035771</v>
      </c>
      <c r="P137">
        <f t="shared" si="30"/>
        <v>2.4319998449340248</v>
      </c>
      <c r="Q137">
        <f t="shared" si="31"/>
        <v>1.6676214073361126</v>
      </c>
      <c r="R137">
        <f t="shared" si="32"/>
        <v>0.2947242587035771</v>
      </c>
      <c r="S137" t="str">
        <f t="shared" si="33"/>
        <v>Cluster 1</v>
      </c>
    </row>
    <row r="138" spans="1:19" x14ac:dyDescent="0.3">
      <c r="A138" s="1" t="s">
        <v>10</v>
      </c>
      <c r="B138" s="1" t="s">
        <v>9</v>
      </c>
      <c r="C138" s="2">
        <v>4625</v>
      </c>
      <c r="D138" s="2">
        <v>8579</v>
      </c>
      <c r="E138" s="2">
        <v>7030</v>
      </c>
      <c r="F138" s="2">
        <v>4575</v>
      </c>
      <c r="G138" s="2">
        <v>2447</v>
      </c>
      <c r="H138" s="2">
        <v>1542</v>
      </c>
      <c r="I138">
        <f t="shared" si="23"/>
        <v>-0.58315062460644629</v>
      </c>
      <c r="J138">
        <f t="shared" si="24"/>
        <v>0.37704497007240056</v>
      </c>
      <c r="K138">
        <f t="shared" si="25"/>
        <v>-9.6944279426259786E-2</v>
      </c>
      <c r="L138">
        <f t="shared" si="26"/>
        <v>0.30961263072577377</v>
      </c>
      <c r="M138">
        <f t="shared" si="27"/>
        <v>-9.1129707621249056E-2</v>
      </c>
      <c r="N138">
        <f t="shared" si="28"/>
        <v>6.0740787172427783E-3</v>
      </c>
      <c r="O138">
        <f t="shared" si="29"/>
        <v>1.1839918770689979</v>
      </c>
      <c r="P138">
        <f t="shared" si="30"/>
        <v>1.5624525058411232</v>
      </c>
      <c r="Q138">
        <f t="shared" si="31"/>
        <v>1.7518553418860665</v>
      </c>
      <c r="R138">
        <f t="shared" si="32"/>
        <v>1.1839918770689979</v>
      </c>
      <c r="S138" t="str">
        <f t="shared" si="33"/>
        <v>Cluster 1</v>
      </c>
    </row>
    <row r="139" spans="1:19" x14ac:dyDescent="0.3">
      <c r="A139" s="1" t="s">
        <v>10</v>
      </c>
      <c r="B139" s="1" t="s">
        <v>9</v>
      </c>
      <c r="C139" s="2">
        <v>3087</v>
      </c>
      <c r="D139" s="2">
        <v>8080</v>
      </c>
      <c r="E139" s="2">
        <v>8282</v>
      </c>
      <c r="F139" s="2">
        <v>661</v>
      </c>
      <c r="G139" s="2">
        <v>721</v>
      </c>
      <c r="H139" s="2">
        <v>36</v>
      </c>
      <c r="I139">
        <f t="shared" si="23"/>
        <v>-0.7047573303707666</v>
      </c>
      <c r="J139">
        <f t="shared" si="24"/>
        <v>0.30943324939783812</v>
      </c>
      <c r="K139">
        <f t="shared" si="25"/>
        <v>3.4801332274733317E-2</v>
      </c>
      <c r="L139">
        <f t="shared" si="26"/>
        <v>-0.49662081318546608</v>
      </c>
      <c r="M139">
        <f t="shared" si="27"/>
        <v>-0.45313740287685722</v>
      </c>
      <c r="N139">
        <f t="shared" si="28"/>
        <v>-0.52794841314871921</v>
      </c>
      <c r="O139">
        <f t="shared" si="29"/>
        <v>1.0381931305549335</v>
      </c>
      <c r="P139">
        <f t="shared" si="30"/>
        <v>1.722130728466672</v>
      </c>
      <c r="Q139">
        <f t="shared" si="31"/>
        <v>2.0534865714822832</v>
      </c>
      <c r="R139">
        <f t="shared" si="32"/>
        <v>1.0381931305549335</v>
      </c>
      <c r="S139" t="str">
        <f t="shared" si="33"/>
        <v>Cluster 1</v>
      </c>
    </row>
    <row r="140" spans="1:19" x14ac:dyDescent="0.3">
      <c r="A140" s="1" t="s">
        <v>10</v>
      </c>
      <c r="B140" s="1" t="s">
        <v>9</v>
      </c>
      <c r="C140" s="2">
        <v>13537</v>
      </c>
      <c r="D140" s="2">
        <v>4257</v>
      </c>
      <c r="E140" s="2">
        <v>5034</v>
      </c>
      <c r="F140" s="2">
        <v>155</v>
      </c>
      <c r="G140" s="2">
        <v>249</v>
      </c>
      <c r="H140" s="2">
        <v>3271</v>
      </c>
      <c r="I140">
        <f t="shared" si="23"/>
        <v>0.12150409696157843</v>
      </c>
      <c r="J140">
        <f t="shared" si="24"/>
        <v>-0.20856195729324842</v>
      </c>
      <c r="K140">
        <f t="shared" si="25"/>
        <v>-0.30697961565244369</v>
      </c>
      <c r="L140">
        <f t="shared" si="26"/>
        <v>-0.60085027731911134</v>
      </c>
      <c r="M140">
        <f t="shared" si="27"/>
        <v>-0.55213371351454388</v>
      </c>
      <c r="N140">
        <f t="shared" si="28"/>
        <v>0.61917161419947941</v>
      </c>
      <c r="O140">
        <f t="shared" si="29"/>
        <v>1.1421174909574983</v>
      </c>
      <c r="P140">
        <f t="shared" si="30"/>
        <v>2.2638285852450961</v>
      </c>
      <c r="Q140">
        <f t="shared" si="31"/>
        <v>1.3362310744288932</v>
      </c>
      <c r="R140">
        <f t="shared" si="32"/>
        <v>1.1421174909574983</v>
      </c>
      <c r="S140" t="str">
        <f t="shared" si="33"/>
        <v>Cluster 1</v>
      </c>
    </row>
    <row r="141" spans="1:19" x14ac:dyDescent="0.3">
      <c r="A141" s="1" t="s">
        <v>10</v>
      </c>
      <c r="B141" s="1" t="s">
        <v>9</v>
      </c>
      <c r="C141" s="2">
        <v>5387</v>
      </c>
      <c r="D141" s="2">
        <v>4979</v>
      </c>
      <c r="E141" s="2">
        <v>3343</v>
      </c>
      <c r="F141" s="2">
        <v>825</v>
      </c>
      <c r="G141" s="2">
        <v>637</v>
      </c>
      <c r="H141" s="2">
        <v>929</v>
      </c>
      <c r="I141">
        <f t="shared" si="23"/>
        <v>-0.5229007482784801</v>
      </c>
      <c r="J141">
        <f t="shared" si="24"/>
        <v>-0.11073497868195768</v>
      </c>
      <c r="K141">
        <f t="shared" si="25"/>
        <v>-0.48492037394827386</v>
      </c>
      <c r="L141">
        <f t="shared" si="26"/>
        <v>-0.46283893152950206</v>
      </c>
      <c r="M141">
        <f t="shared" si="27"/>
        <v>-0.47075539036322517</v>
      </c>
      <c r="N141">
        <f t="shared" si="28"/>
        <v>-0.21129364207547616</v>
      </c>
      <c r="O141">
        <f t="shared" si="29"/>
        <v>0.41690511649364609</v>
      </c>
      <c r="P141">
        <f t="shared" si="30"/>
        <v>2.0800347014190095</v>
      </c>
      <c r="Q141">
        <f t="shared" si="31"/>
        <v>1.684712829594299</v>
      </c>
      <c r="R141">
        <f t="shared" si="32"/>
        <v>0.41690511649364609</v>
      </c>
      <c r="S141" t="str">
        <f t="shared" si="33"/>
        <v>Cluster 1</v>
      </c>
    </row>
    <row r="142" spans="1:19" x14ac:dyDescent="0.3">
      <c r="A142" s="1" t="s">
        <v>10</v>
      </c>
      <c r="B142" s="1" t="s">
        <v>9</v>
      </c>
      <c r="C142" s="2">
        <v>17623</v>
      </c>
      <c r="D142" s="2">
        <v>4280</v>
      </c>
      <c r="E142" s="2">
        <v>7305</v>
      </c>
      <c r="F142" s="2">
        <v>2279</v>
      </c>
      <c r="G142" s="2">
        <v>960</v>
      </c>
      <c r="H142" s="2">
        <v>2616</v>
      </c>
      <c r="I142">
        <f t="shared" si="23"/>
        <v>0.44457626845248388</v>
      </c>
      <c r="J142">
        <f t="shared" si="24"/>
        <v>-0.20544558539842891</v>
      </c>
      <c r="K142">
        <f t="shared" si="25"/>
        <v>-6.8006545226760501E-2</v>
      </c>
      <c r="L142">
        <f t="shared" si="26"/>
        <v>-0.1633337124577231</v>
      </c>
      <c r="M142">
        <f t="shared" si="27"/>
        <v>-0.40301003371921507</v>
      </c>
      <c r="N142">
        <f t="shared" si="28"/>
        <v>0.38691083586468183</v>
      </c>
      <c r="O142">
        <f t="shared" si="29"/>
        <v>1.1968064515817673</v>
      </c>
      <c r="P142">
        <f t="shared" si="30"/>
        <v>2.1163005645002393</v>
      </c>
      <c r="Q142">
        <f t="shared" si="31"/>
        <v>0.81084731368886198</v>
      </c>
      <c r="R142">
        <f t="shared" si="32"/>
        <v>0.81084731368886198</v>
      </c>
      <c r="S142" t="str">
        <f t="shared" si="33"/>
        <v>Cluster 3</v>
      </c>
    </row>
    <row r="143" spans="1:19" x14ac:dyDescent="0.3">
      <c r="A143" s="1" t="s">
        <v>10</v>
      </c>
      <c r="B143" s="1" t="s">
        <v>9</v>
      </c>
      <c r="C143" s="2">
        <v>30379</v>
      </c>
      <c r="D143" s="2">
        <v>13252</v>
      </c>
      <c r="E143" s="2">
        <v>5189</v>
      </c>
      <c r="F143" s="2">
        <v>321</v>
      </c>
      <c r="G143" s="2">
        <v>51</v>
      </c>
      <c r="H143" s="2">
        <v>1450</v>
      </c>
      <c r="I143">
        <f t="shared" si="23"/>
        <v>1.4531686863521385</v>
      </c>
      <c r="J143">
        <f t="shared" si="24"/>
        <v>1.0102104424415994</v>
      </c>
      <c r="K143">
        <f t="shared" si="25"/>
        <v>-0.29066925637636226</v>
      </c>
      <c r="L143">
        <f t="shared" si="26"/>
        <v>-0.56665642149661111</v>
      </c>
      <c r="M143">
        <f t="shared" si="27"/>
        <v>-0.59366182687526825</v>
      </c>
      <c r="N143">
        <f t="shared" si="28"/>
        <v>-2.6548809232072298E-2</v>
      </c>
      <c r="O143">
        <f t="shared" si="29"/>
        <v>2.4194428601121145</v>
      </c>
      <c r="P143">
        <f t="shared" si="30"/>
        <v>2.8024466158742247</v>
      </c>
      <c r="Q143">
        <f t="shared" si="31"/>
        <v>1.6336593542791007</v>
      </c>
      <c r="R143">
        <f t="shared" si="32"/>
        <v>1.6336593542791007</v>
      </c>
      <c r="S143" t="str">
        <f t="shared" si="33"/>
        <v>Cluster 3</v>
      </c>
    </row>
    <row r="144" spans="1:19" x14ac:dyDescent="0.3">
      <c r="A144" s="1" t="s">
        <v>10</v>
      </c>
      <c r="B144" s="1" t="s">
        <v>9</v>
      </c>
      <c r="C144" s="2">
        <v>37036</v>
      </c>
      <c r="D144" s="2">
        <v>7152</v>
      </c>
      <c r="E144" s="2">
        <v>8253</v>
      </c>
      <c r="F144" s="2">
        <v>2995</v>
      </c>
      <c r="G144" s="2">
        <v>20</v>
      </c>
      <c r="H144" s="2">
        <v>3</v>
      </c>
      <c r="I144">
        <f t="shared" si="23"/>
        <v>1.9795248893905522</v>
      </c>
      <c r="J144">
        <f t="shared" si="24"/>
        <v>0.18369441816338133</v>
      </c>
      <c r="K144">
        <f t="shared" si="25"/>
        <v>3.1749716668240668E-2</v>
      </c>
      <c r="L144">
        <f t="shared" si="26"/>
        <v>-1.5846960837782441E-2</v>
      </c>
      <c r="M144">
        <f t="shared" si="27"/>
        <v>-0.60016370320952317</v>
      </c>
      <c r="N144">
        <f t="shared" si="28"/>
        <v>-0.53965010121749535</v>
      </c>
      <c r="O144">
        <f t="shared" si="29"/>
        <v>2.5667980652853113</v>
      </c>
      <c r="P144">
        <f t="shared" si="30"/>
        <v>3.1618347272398699</v>
      </c>
      <c r="Q144">
        <f t="shared" si="31"/>
        <v>1.3660622453972218</v>
      </c>
      <c r="R144">
        <f t="shared" si="32"/>
        <v>1.3660622453972218</v>
      </c>
      <c r="S144" t="str">
        <f t="shared" si="33"/>
        <v>Cluster 3</v>
      </c>
    </row>
    <row r="145" spans="1:19" x14ac:dyDescent="0.3">
      <c r="A145" s="1" t="s">
        <v>10</v>
      </c>
      <c r="B145" s="1" t="s">
        <v>9</v>
      </c>
      <c r="C145" s="2">
        <v>10405</v>
      </c>
      <c r="D145" s="2">
        <v>1596</v>
      </c>
      <c r="E145" s="2">
        <v>1096</v>
      </c>
      <c r="F145" s="2">
        <v>8425</v>
      </c>
      <c r="G145" s="2">
        <v>399</v>
      </c>
      <c r="H145" s="2">
        <v>318</v>
      </c>
      <c r="I145">
        <f t="shared" si="23"/>
        <v>-0.12613712700061339</v>
      </c>
      <c r="J145">
        <f t="shared" si="24"/>
        <v>-0.56911263608084484</v>
      </c>
      <c r="K145">
        <f t="shared" si="25"/>
        <v>-0.7213679693892735</v>
      </c>
      <c r="L145">
        <f t="shared" si="26"/>
        <v>1.1026629013078568</v>
      </c>
      <c r="M145">
        <f t="shared" si="27"/>
        <v>-0.52067302157460105</v>
      </c>
      <c r="N145">
        <f t="shared" si="28"/>
        <v>-0.42795216965190563</v>
      </c>
      <c r="O145">
        <f t="shared" si="29"/>
        <v>1.4239829756093703</v>
      </c>
      <c r="P145">
        <f t="shared" si="30"/>
        <v>2.9097288730491493</v>
      </c>
      <c r="Q145">
        <f t="shared" si="31"/>
        <v>1.5354789484093494</v>
      </c>
      <c r="R145">
        <f t="shared" si="32"/>
        <v>1.4239829756093703</v>
      </c>
      <c r="S145" t="str">
        <f t="shared" si="33"/>
        <v>Cluster 1</v>
      </c>
    </row>
    <row r="146" spans="1:19" x14ac:dyDescent="0.3">
      <c r="A146" s="1" t="s">
        <v>10</v>
      </c>
      <c r="B146" s="1" t="s">
        <v>9</v>
      </c>
      <c r="C146" s="2">
        <v>18827</v>
      </c>
      <c r="D146" s="2">
        <v>3677</v>
      </c>
      <c r="E146" s="2">
        <v>1988</v>
      </c>
      <c r="F146" s="2">
        <v>118</v>
      </c>
      <c r="G146" s="2">
        <v>516</v>
      </c>
      <c r="H146" s="2">
        <v>201</v>
      </c>
      <c r="I146">
        <f t="shared" si="23"/>
        <v>0.53977423577383732</v>
      </c>
      <c r="J146">
        <f t="shared" si="24"/>
        <v>-0.28714872681478393</v>
      </c>
      <c r="K146">
        <f t="shared" si="25"/>
        <v>-0.62750448245853396</v>
      </c>
      <c r="L146">
        <f t="shared" si="26"/>
        <v>-0.60847179940003004</v>
      </c>
      <c r="M146">
        <f t="shared" si="27"/>
        <v>-0.49613368186144569</v>
      </c>
      <c r="N146">
        <f t="shared" si="28"/>
        <v>-0.46943997280483896</v>
      </c>
      <c r="O146">
        <f t="shared" si="29"/>
        <v>1.0593982957145132</v>
      </c>
      <c r="P146">
        <f t="shared" si="30"/>
        <v>2.5515941682578247</v>
      </c>
      <c r="Q146">
        <f t="shared" si="31"/>
        <v>1.1152080080260769</v>
      </c>
      <c r="R146">
        <f t="shared" si="32"/>
        <v>1.0593982957145132</v>
      </c>
      <c r="S146" t="str">
        <f t="shared" si="33"/>
        <v>Cluster 1</v>
      </c>
    </row>
    <row r="147" spans="1:19" x14ac:dyDescent="0.3">
      <c r="A147" s="1" t="s">
        <v>8</v>
      </c>
      <c r="B147" s="1" t="s">
        <v>9</v>
      </c>
      <c r="C147" s="2">
        <v>22039</v>
      </c>
      <c r="D147" s="2">
        <v>8384</v>
      </c>
      <c r="E147" s="2">
        <v>34792</v>
      </c>
      <c r="F147" s="2">
        <v>42</v>
      </c>
      <c r="G147" s="2">
        <v>12591</v>
      </c>
      <c r="H147" s="2">
        <v>4430</v>
      </c>
      <c r="I147">
        <f t="shared" si="23"/>
        <v>0.79374090606967385</v>
      </c>
      <c r="J147">
        <f t="shared" si="24"/>
        <v>0.35062355618153945</v>
      </c>
      <c r="K147">
        <f t="shared" si="25"/>
        <v>2.8243989091064643</v>
      </c>
      <c r="L147">
        <f t="shared" si="26"/>
        <v>-0.62412681772840362</v>
      </c>
      <c r="M147">
        <f t="shared" si="27"/>
        <v>2.0364520193039475</v>
      </c>
      <c r="N147">
        <f t="shared" si="28"/>
        <v>1.0301490830392204</v>
      </c>
      <c r="O147">
        <f t="shared" si="29"/>
        <v>4.5999613347237318</v>
      </c>
      <c r="P147">
        <f t="shared" si="30"/>
        <v>2.8520191342547361</v>
      </c>
      <c r="Q147">
        <f t="shared" si="31"/>
        <v>4.2983092588011589</v>
      </c>
      <c r="R147">
        <f t="shared" si="32"/>
        <v>2.8520191342547361</v>
      </c>
      <c r="S147" t="str">
        <f t="shared" si="33"/>
        <v>Cluster 2</v>
      </c>
    </row>
    <row r="148" spans="1:19" x14ac:dyDescent="0.3">
      <c r="A148" s="1" t="s">
        <v>10</v>
      </c>
      <c r="B148" s="1" t="s">
        <v>9</v>
      </c>
      <c r="C148" s="2">
        <v>7769</v>
      </c>
      <c r="D148" s="2">
        <v>1936</v>
      </c>
      <c r="E148" s="2">
        <v>2177</v>
      </c>
      <c r="F148" s="2">
        <v>926</v>
      </c>
      <c r="G148" s="2">
        <v>73</v>
      </c>
      <c r="H148" s="2">
        <v>520</v>
      </c>
      <c r="I148">
        <f t="shared" si="23"/>
        <v>-0.33456058369420777</v>
      </c>
      <c r="J148">
        <f t="shared" si="24"/>
        <v>-0.52304452980959992</v>
      </c>
      <c r="K148">
        <f t="shared" si="25"/>
        <v>-0.60761636695415078</v>
      </c>
      <c r="L148">
        <f t="shared" si="26"/>
        <v>-0.4420342361194266</v>
      </c>
      <c r="M148">
        <f t="shared" si="27"/>
        <v>-0.58904759205740997</v>
      </c>
      <c r="N148">
        <f t="shared" si="28"/>
        <v>-0.35632365480667033</v>
      </c>
      <c r="O148">
        <f t="shared" si="29"/>
        <v>0.29210463779946949</v>
      </c>
      <c r="P148">
        <f t="shared" si="30"/>
        <v>2.4300299604765945</v>
      </c>
      <c r="Q148">
        <f t="shared" si="31"/>
        <v>1.566097309806606</v>
      </c>
      <c r="R148">
        <f t="shared" si="32"/>
        <v>0.29210463779946949</v>
      </c>
      <c r="S148" t="str">
        <f t="shared" si="33"/>
        <v>Cluster 1</v>
      </c>
    </row>
    <row r="149" spans="1:19" x14ac:dyDescent="0.3">
      <c r="A149" s="1" t="s">
        <v>10</v>
      </c>
      <c r="B149" s="1" t="s">
        <v>9</v>
      </c>
      <c r="C149" s="2">
        <v>9203</v>
      </c>
      <c r="D149" s="2">
        <v>3373</v>
      </c>
      <c r="E149" s="2">
        <v>2707</v>
      </c>
      <c r="F149" s="2">
        <v>1286</v>
      </c>
      <c r="G149" s="2">
        <v>1082</v>
      </c>
      <c r="H149" s="2">
        <v>526</v>
      </c>
      <c r="I149">
        <f t="shared" si="23"/>
        <v>-0.2211769581636257</v>
      </c>
      <c r="J149">
        <f t="shared" si="24"/>
        <v>-0.32833903359848526</v>
      </c>
      <c r="K149">
        <f t="shared" si="25"/>
        <v>-0.55184546104238852</v>
      </c>
      <c r="L149">
        <f t="shared" si="26"/>
        <v>-0.36787888614292014</v>
      </c>
      <c r="M149">
        <f t="shared" si="27"/>
        <v>-0.37742200427472827</v>
      </c>
      <c r="N149">
        <f t="shared" si="28"/>
        <v>-0.35419607515780199</v>
      </c>
      <c r="O149">
        <f t="shared" si="29"/>
        <v>0.28145851177106429</v>
      </c>
      <c r="P149">
        <f t="shared" si="30"/>
        <v>2.1911853954579987</v>
      </c>
      <c r="Q149">
        <f t="shared" si="31"/>
        <v>1.4075396273540093</v>
      </c>
      <c r="R149">
        <f t="shared" si="32"/>
        <v>0.28145851177106429</v>
      </c>
      <c r="S149" t="str">
        <f t="shared" si="33"/>
        <v>Cluster 1</v>
      </c>
    </row>
    <row r="150" spans="1:19" x14ac:dyDescent="0.3">
      <c r="A150" s="1" t="s">
        <v>10</v>
      </c>
      <c r="B150" s="1" t="s">
        <v>9</v>
      </c>
      <c r="C150" s="2">
        <v>5924</v>
      </c>
      <c r="D150" s="2">
        <v>584</v>
      </c>
      <c r="E150" s="2">
        <v>542</v>
      </c>
      <c r="F150" s="2">
        <v>4052</v>
      </c>
      <c r="G150" s="2">
        <v>283</v>
      </c>
      <c r="H150" s="2">
        <v>434</v>
      </c>
      <c r="I150">
        <f t="shared" si="23"/>
        <v>-0.48044118976388978</v>
      </c>
      <c r="J150">
        <f t="shared" si="24"/>
        <v>-0.70623299945290341</v>
      </c>
      <c r="K150">
        <f t="shared" si="25"/>
        <v>-0.77966435028571934</v>
      </c>
      <c r="L150">
        <f t="shared" si="26"/>
        <v>0.20188138617657131</v>
      </c>
      <c r="M150">
        <f t="shared" si="27"/>
        <v>-0.54500262334149008</v>
      </c>
      <c r="N150">
        <f t="shared" si="28"/>
        <v>-0.38681896310711705</v>
      </c>
      <c r="O150">
        <f t="shared" si="29"/>
        <v>0.61679555996827229</v>
      </c>
      <c r="P150">
        <f t="shared" si="30"/>
        <v>2.6538941655527544</v>
      </c>
      <c r="Q150">
        <f t="shared" si="31"/>
        <v>1.6195975884311913</v>
      </c>
      <c r="R150">
        <f t="shared" si="32"/>
        <v>0.61679555996827229</v>
      </c>
      <c r="S150" t="str">
        <f t="shared" si="33"/>
        <v>Cluster 1</v>
      </c>
    </row>
    <row r="151" spans="1:19" x14ac:dyDescent="0.3">
      <c r="A151" s="1" t="s">
        <v>10</v>
      </c>
      <c r="B151" s="1" t="s">
        <v>9</v>
      </c>
      <c r="C151" s="2">
        <v>31812</v>
      </c>
      <c r="D151" s="2">
        <v>1433</v>
      </c>
      <c r="E151" s="2">
        <v>1651</v>
      </c>
      <c r="F151" s="2">
        <v>800</v>
      </c>
      <c r="G151" s="2">
        <v>113</v>
      </c>
      <c r="H151" s="2">
        <v>1440</v>
      </c>
      <c r="I151">
        <f t="shared" si="23"/>
        <v>1.56647324380355</v>
      </c>
      <c r="J151">
        <f t="shared" si="24"/>
        <v>-0.59119822820500056</v>
      </c>
      <c r="K151">
        <f t="shared" si="25"/>
        <v>-0.66296636036846579</v>
      </c>
      <c r="L151">
        <f t="shared" si="26"/>
        <v>-0.46798860861120389</v>
      </c>
      <c r="M151">
        <f t="shared" si="27"/>
        <v>-0.58065807420675863</v>
      </c>
      <c r="N151">
        <f t="shared" si="28"/>
        <v>-3.0094775313519589E-2</v>
      </c>
      <c r="O151">
        <f t="shared" si="29"/>
        <v>2.0238181879937969</v>
      </c>
      <c r="P151">
        <f t="shared" si="30"/>
        <v>3.2475059698631159</v>
      </c>
      <c r="Q151">
        <f t="shared" si="31"/>
        <v>1.0289943651899021</v>
      </c>
      <c r="R151">
        <f t="shared" si="32"/>
        <v>1.0289943651899021</v>
      </c>
      <c r="S151" t="str">
        <f t="shared" si="33"/>
        <v>Cluster 3</v>
      </c>
    </row>
    <row r="152" spans="1:19" x14ac:dyDescent="0.3">
      <c r="A152" s="1" t="s">
        <v>10</v>
      </c>
      <c r="B152" s="1" t="s">
        <v>9</v>
      </c>
      <c r="C152" s="2">
        <v>16225</v>
      </c>
      <c r="D152" s="2">
        <v>1825</v>
      </c>
      <c r="E152" s="2">
        <v>1765</v>
      </c>
      <c r="F152" s="2">
        <v>853</v>
      </c>
      <c r="G152" s="2">
        <v>170</v>
      </c>
      <c r="H152" s="2">
        <v>1067</v>
      </c>
      <c r="I152">
        <f t="shared" si="23"/>
        <v>0.33403909377204194</v>
      </c>
      <c r="J152">
        <f t="shared" si="24"/>
        <v>-0.53808441156285935</v>
      </c>
      <c r="K152">
        <f t="shared" si="25"/>
        <v>-0.65097035419121885</v>
      </c>
      <c r="L152">
        <f t="shared" si="26"/>
        <v>-0.457071293197996</v>
      </c>
      <c r="M152">
        <f t="shared" si="27"/>
        <v>-0.56870301126958034</v>
      </c>
      <c r="N152">
        <f t="shared" si="28"/>
        <v>-0.16235931015150354</v>
      </c>
      <c r="O152">
        <f t="shared" si="29"/>
        <v>0.81152155393952641</v>
      </c>
      <c r="P152">
        <f t="shared" si="30"/>
        <v>2.5802596983154573</v>
      </c>
      <c r="Q152">
        <f t="shared" si="31"/>
        <v>1.0415891263600536</v>
      </c>
      <c r="R152">
        <f t="shared" si="32"/>
        <v>0.81152155393952641</v>
      </c>
      <c r="S152" t="str">
        <f t="shared" si="33"/>
        <v>Cluster 1</v>
      </c>
    </row>
    <row r="153" spans="1:19" x14ac:dyDescent="0.3">
      <c r="A153" s="1" t="s">
        <v>10</v>
      </c>
      <c r="B153" s="1" t="s">
        <v>9</v>
      </c>
      <c r="C153" s="2">
        <v>1289</v>
      </c>
      <c r="D153" s="2">
        <v>3328</v>
      </c>
      <c r="E153" s="2">
        <v>2022</v>
      </c>
      <c r="F153" s="2">
        <v>531</v>
      </c>
      <c r="G153" s="2">
        <v>255</v>
      </c>
      <c r="H153" s="2">
        <v>1774</v>
      </c>
      <c r="I153">
        <f t="shared" si="23"/>
        <v>-0.84692173671943227</v>
      </c>
      <c r="J153">
        <f t="shared" si="24"/>
        <v>-0.33443628295791478</v>
      </c>
      <c r="K153">
        <f t="shared" si="25"/>
        <v>-0.62392672623023226</v>
      </c>
      <c r="L153">
        <f t="shared" si="26"/>
        <v>-0.52339913401031568</v>
      </c>
      <c r="M153">
        <f t="shared" si="27"/>
        <v>-0.55087528583694612</v>
      </c>
      <c r="N153">
        <f t="shared" si="28"/>
        <v>8.8340491806819924E-2</v>
      </c>
      <c r="O153">
        <f t="shared" si="29"/>
        <v>0.65000622258192065</v>
      </c>
      <c r="P153">
        <f t="shared" si="30"/>
        <v>2.3228611058549693</v>
      </c>
      <c r="Q153">
        <f t="shared" si="31"/>
        <v>1.9899511130929388</v>
      </c>
      <c r="R153">
        <f t="shared" si="32"/>
        <v>0.65000622258192065</v>
      </c>
      <c r="S153" t="str">
        <f t="shared" si="33"/>
        <v>Cluster 1</v>
      </c>
    </row>
    <row r="154" spans="1:19" x14ac:dyDescent="0.3">
      <c r="A154" s="1" t="s">
        <v>10</v>
      </c>
      <c r="B154" s="1" t="s">
        <v>9</v>
      </c>
      <c r="C154" s="2">
        <v>18840</v>
      </c>
      <c r="D154" s="2">
        <v>1371</v>
      </c>
      <c r="E154" s="2">
        <v>3135</v>
      </c>
      <c r="F154" s="2">
        <v>3001</v>
      </c>
      <c r="G154" s="2">
        <v>352</v>
      </c>
      <c r="H154" s="2">
        <v>184</v>
      </c>
      <c r="I154">
        <f t="shared" si="23"/>
        <v>0.54080212080305456</v>
      </c>
      <c r="J154">
        <f t="shared" si="24"/>
        <v>-0.59959888287799223</v>
      </c>
      <c r="K154">
        <f t="shared" si="25"/>
        <v>-0.50680782381553147</v>
      </c>
      <c r="L154">
        <f t="shared" si="26"/>
        <v>-1.4611038338174001E-2</v>
      </c>
      <c r="M154">
        <f t="shared" si="27"/>
        <v>-0.53053070504911648</v>
      </c>
      <c r="N154">
        <f t="shared" si="28"/>
        <v>-0.47546811514329934</v>
      </c>
      <c r="O154">
        <f t="shared" si="29"/>
        <v>1.0236595822579799</v>
      </c>
      <c r="P154">
        <f t="shared" si="30"/>
        <v>2.642391965154097</v>
      </c>
      <c r="Q154">
        <f t="shared" si="31"/>
        <v>0.79541449860299063</v>
      </c>
      <c r="R154">
        <f t="shared" si="32"/>
        <v>0.79541449860299063</v>
      </c>
      <c r="S154" t="str">
        <f t="shared" si="33"/>
        <v>Cluster 3</v>
      </c>
    </row>
    <row r="155" spans="1:19" x14ac:dyDescent="0.3">
      <c r="A155" s="1" t="s">
        <v>10</v>
      </c>
      <c r="B155" s="1" t="s">
        <v>9</v>
      </c>
      <c r="C155" s="2">
        <v>3463</v>
      </c>
      <c r="D155" s="2">
        <v>9250</v>
      </c>
      <c r="E155" s="2">
        <v>2368</v>
      </c>
      <c r="F155" s="2">
        <v>779</v>
      </c>
      <c r="G155" s="2">
        <v>302</v>
      </c>
      <c r="H155" s="2">
        <v>1627</v>
      </c>
      <c r="I155">
        <f t="shared" si="23"/>
        <v>-0.67502773260263627</v>
      </c>
      <c r="J155">
        <f t="shared" si="24"/>
        <v>0.46796173274300457</v>
      </c>
      <c r="K155">
        <f t="shared" si="25"/>
        <v>-0.58751779520104408</v>
      </c>
      <c r="L155">
        <f t="shared" si="26"/>
        <v>-0.47231433735983341</v>
      </c>
      <c r="M155">
        <f t="shared" si="27"/>
        <v>-0.54101760236243068</v>
      </c>
      <c r="N155">
        <f t="shared" si="28"/>
        <v>3.6214790409544749E-2</v>
      </c>
      <c r="O155">
        <f t="shared" si="29"/>
        <v>1.0330817489348834</v>
      </c>
      <c r="P155">
        <f t="shared" si="30"/>
        <v>2.0709835739806728</v>
      </c>
      <c r="Q155">
        <f t="shared" si="31"/>
        <v>1.9675081368131482</v>
      </c>
      <c r="R155">
        <f t="shared" si="32"/>
        <v>1.0330817489348834</v>
      </c>
      <c r="S155" t="str">
        <f t="shared" si="33"/>
        <v>Cluster 1</v>
      </c>
    </row>
    <row r="156" spans="1:19" x14ac:dyDescent="0.3">
      <c r="A156" s="1" t="s">
        <v>10</v>
      </c>
      <c r="B156" s="1" t="s">
        <v>9</v>
      </c>
      <c r="C156" s="2">
        <v>622</v>
      </c>
      <c r="D156" s="2">
        <v>55</v>
      </c>
      <c r="E156" s="2">
        <v>137</v>
      </c>
      <c r="F156" s="2">
        <v>75</v>
      </c>
      <c r="G156" s="2">
        <v>7</v>
      </c>
      <c r="H156" s="2">
        <v>8</v>
      </c>
      <c r="I156">
        <f t="shared" si="23"/>
        <v>-0.89966014552619533</v>
      </c>
      <c r="J156">
        <f t="shared" si="24"/>
        <v>-0.77790955303375209</v>
      </c>
      <c r="K156">
        <f t="shared" si="25"/>
        <v>-0.82228174065225457</v>
      </c>
      <c r="L156">
        <f t="shared" si="26"/>
        <v>-0.61732924398055722</v>
      </c>
      <c r="M156">
        <f t="shared" si="27"/>
        <v>-0.6028902965109848</v>
      </c>
      <c r="N156">
        <f t="shared" si="28"/>
        <v>-0.53787711817677164</v>
      </c>
      <c r="O156">
        <f t="shared" si="29"/>
        <v>0.81751349737106616</v>
      </c>
      <c r="P156">
        <f t="shared" si="30"/>
        <v>2.7495168662188103</v>
      </c>
      <c r="Q156">
        <f t="shared" si="31"/>
        <v>2.2405180881673616</v>
      </c>
      <c r="R156">
        <f t="shared" si="32"/>
        <v>0.81751349737106616</v>
      </c>
      <c r="S156" t="str">
        <f t="shared" si="33"/>
        <v>Cluster 1</v>
      </c>
    </row>
    <row r="157" spans="1:19" x14ac:dyDescent="0.3">
      <c r="A157" s="1" t="s">
        <v>8</v>
      </c>
      <c r="B157" s="1" t="s">
        <v>9</v>
      </c>
      <c r="C157" s="2">
        <v>1989</v>
      </c>
      <c r="D157" s="2">
        <v>10690</v>
      </c>
      <c r="E157" s="2">
        <v>19460</v>
      </c>
      <c r="F157" s="2">
        <v>233</v>
      </c>
      <c r="G157" s="2">
        <v>11577</v>
      </c>
      <c r="H157" s="2">
        <v>2153</v>
      </c>
      <c r="I157">
        <f t="shared" si="23"/>
        <v>-0.7915740813000407</v>
      </c>
      <c r="J157">
        <f t="shared" si="24"/>
        <v>0.66307371224474787</v>
      </c>
      <c r="K157">
        <f t="shared" si="25"/>
        <v>1.2110413063911079</v>
      </c>
      <c r="L157">
        <f t="shared" si="26"/>
        <v>-0.58478328482420161</v>
      </c>
      <c r="M157">
        <f t="shared" si="27"/>
        <v>1.8237777417899346</v>
      </c>
      <c r="N157">
        <f t="shared" si="28"/>
        <v>0.22273260629367225</v>
      </c>
      <c r="O157">
        <f t="shared" si="29"/>
        <v>3.1326915106419491</v>
      </c>
      <c r="P157">
        <f t="shared" si="30"/>
        <v>1.0538819934038182</v>
      </c>
      <c r="Q157">
        <f t="shared" si="31"/>
        <v>3.5120926312221679</v>
      </c>
      <c r="R157">
        <f t="shared" si="32"/>
        <v>1.0538819934038182</v>
      </c>
      <c r="S157" t="str">
        <f t="shared" si="33"/>
        <v>Cluster 2</v>
      </c>
    </row>
    <row r="158" spans="1:19" x14ac:dyDescent="0.3">
      <c r="A158" s="1" t="s">
        <v>8</v>
      </c>
      <c r="B158" s="1" t="s">
        <v>9</v>
      </c>
      <c r="C158" s="2">
        <v>3830</v>
      </c>
      <c r="D158" s="2">
        <v>5291</v>
      </c>
      <c r="E158" s="2">
        <v>14855</v>
      </c>
      <c r="F158" s="2">
        <v>317</v>
      </c>
      <c r="G158" s="2">
        <v>6694</v>
      </c>
      <c r="H158" s="2">
        <v>3182</v>
      </c>
      <c r="I158">
        <f t="shared" si="23"/>
        <v>-0.64600974754704099</v>
      </c>
      <c r="J158">
        <f t="shared" si="24"/>
        <v>-6.8460716456579973E-2</v>
      </c>
      <c r="K158">
        <f t="shared" si="25"/>
        <v>0.72646579370494713</v>
      </c>
      <c r="L158">
        <f t="shared" si="26"/>
        <v>-0.56748036982968342</v>
      </c>
      <c r="M158">
        <f t="shared" si="27"/>
        <v>0.79962735017166398</v>
      </c>
      <c r="N158">
        <f t="shared" si="28"/>
        <v>0.58761251607459852</v>
      </c>
      <c r="O158">
        <f t="shared" si="29"/>
        <v>2.0219389510127188</v>
      </c>
      <c r="P158">
        <f t="shared" si="30"/>
        <v>0.95477132382829233</v>
      </c>
      <c r="Q158">
        <f t="shared" si="31"/>
        <v>2.5151862495309669</v>
      </c>
      <c r="R158">
        <f t="shared" si="32"/>
        <v>0.95477132382829233</v>
      </c>
      <c r="S158" t="str">
        <f t="shared" si="33"/>
        <v>Cluster 2</v>
      </c>
    </row>
    <row r="159" spans="1:19" x14ac:dyDescent="0.3">
      <c r="A159" s="1" t="s">
        <v>10</v>
      </c>
      <c r="B159" s="1" t="s">
        <v>9</v>
      </c>
      <c r="C159" s="2">
        <v>17773</v>
      </c>
      <c r="D159" s="2">
        <v>1366</v>
      </c>
      <c r="E159" s="2">
        <v>2474</v>
      </c>
      <c r="F159" s="2">
        <v>3378</v>
      </c>
      <c r="G159" s="2">
        <v>811</v>
      </c>
      <c r="H159" s="2">
        <v>418</v>
      </c>
      <c r="I159">
        <f t="shared" si="23"/>
        <v>0.45643648032806777</v>
      </c>
      <c r="J159">
        <f t="shared" si="24"/>
        <v>-0.60027635502903998</v>
      </c>
      <c r="K159">
        <f t="shared" si="25"/>
        <v>-0.57636361401869163</v>
      </c>
      <c r="L159">
        <f t="shared" si="26"/>
        <v>6.3046092053889724E-2</v>
      </c>
      <c r="M159">
        <f t="shared" si="27"/>
        <v>-0.43426098771289157</v>
      </c>
      <c r="N159">
        <f t="shared" si="28"/>
        <v>-0.39249250883743275</v>
      </c>
      <c r="O159">
        <f t="shared" si="29"/>
        <v>0.95265601375332576</v>
      </c>
      <c r="P159">
        <f t="shared" si="30"/>
        <v>2.5926965801019346</v>
      </c>
      <c r="Q159">
        <f t="shared" si="31"/>
        <v>0.78266275925988971</v>
      </c>
      <c r="R159">
        <f t="shared" si="32"/>
        <v>0.78266275925988971</v>
      </c>
      <c r="S159" t="str">
        <f t="shared" si="33"/>
        <v>Cluster 3</v>
      </c>
    </row>
    <row r="160" spans="1:19" x14ac:dyDescent="0.3">
      <c r="A160" s="1" t="s">
        <v>8</v>
      </c>
      <c r="B160" s="1" t="s">
        <v>9</v>
      </c>
      <c r="C160" s="2">
        <v>2861</v>
      </c>
      <c r="D160" s="2">
        <v>6570</v>
      </c>
      <c r="E160" s="2">
        <v>9618</v>
      </c>
      <c r="F160" s="2">
        <v>930</v>
      </c>
      <c r="G160" s="2">
        <v>4004</v>
      </c>
      <c r="H160" s="2">
        <v>1682</v>
      </c>
      <c r="I160">
        <f t="shared" si="23"/>
        <v>-0.72262671626331298</v>
      </c>
      <c r="J160">
        <f t="shared" si="24"/>
        <v>0.10483665978142674</v>
      </c>
      <c r="K160">
        <f t="shared" si="25"/>
        <v>0.17538610642211894</v>
      </c>
      <c r="L160">
        <f t="shared" si="26"/>
        <v>-0.44121028778635429</v>
      </c>
      <c r="M160">
        <f t="shared" si="27"/>
        <v>0.23543227471535691</v>
      </c>
      <c r="N160">
        <f t="shared" si="28"/>
        <v>5.5717603857504849E-2</v>
      </c>
      <c r="O160">
        <f t="shared" si="29"/>
        <v>1.2103314304353583</v>
      </c>
      <c r="P160">
        <f t="shared" si="30"/>
        <v>1.1134780898850234</v>
      </c>
      <c r="Q160">
        <f t="shared" si="31"/>
        <v>2.0579623400611951</v>
      </c>
      <c r="R160">
        <f t="shared" si="32"/>
        <v>1.1134780898850234</v>
      </c>
      <c r="S160" t="str">
        <f t="shared" si="33"/>
        <v>Cluster 2</v>
      </c>
    </row>
    <row r="161" spans="1:19" x14ac:dyDescent="0.3">
      <c r="A161" s="1" t="s">
        <v>8</v>
      </c>
      <c r="B161" s="1" t="s">
        <v>9</v>
      </c>
      <c r="C161" s="2">
        <v>355</v>
      </c>
      <c r="D161" s="2">
        <v>7704</v>
      </c>
      <c r="E161" s="2">
        <v>14682</v>
      </c>
      <c r="F161" s="2">
        <v>398</v>
      </c>
      <c r="G161" s="2">
        <v>8077</v>
      </c>
      <c r="H161" s="2">
        <v>303</v>
      </c>
      <c r="I161">
        <f t="shared" si="23"/>
        <v>-0.92077132266473471</v>
      </c>
      <c r="J161">
        <f t="shared" si="24"/>
        <v>0.25848734363904957</v>
      </c>
      <c r="K161">
        <f t="shared" si="25"/>
        <v>0.70826132819035303</v>
      </c>
      <c r="L161">
        <f t="shared" si="26"/>
        <v>-0.5507954160849694</v>
      </c>
      <c r="M161">
        <f t="shared" si="27"/>
        <v>1.0896949298579364</v>
      </c>
      <c r="N161">
        <f t="shared" si="28"/>
        <v>-0.43327111877407659</v>
      </c>
      <c r="O161">
        <f t="shared" si="29"/>
        <v>2.1662121877126079</v>
      </c>
      <c r="P161">
        <f t="shared" si="30"/>
        <v>0.72907377882192448</v>
      </c>
      <c r="Q161">
        <f t="shared" si="31"/>
        <v>2.8667062069445604</v>
      </c>
      <c r="R161">
        <f t="shared" si="32"/>
        <v>0.72907377882192448</v>
      </c>
      <c r="S161" t="str">
        <f t="shared" si="33"/>
        <v>Cluster 2</v>
      </c>
    </row>
    <row r="162" spans="1:19" x14ac:dyDescent="0.3">
      <c r="A162" s="1" t="s">
        <v>8</v>
      </c>
      <c r="B162" s="1" t="s">
        <v>9</v>
      </c>
      <c r="C162" s="2">
        <v>1725</v>
      </c>
      <c r="D162" s="2">
        <v>3651</v>
      </c>
      <c r="E162" s="2">
        <v>12822</v>
      </c>
      <c r="F162" s="2">
        <v>824</v>
      </c>
      <c r="G162" s="2">
        <v>4424</v>
      </c>
      <c r="H162" s="2">
        <v>2157</v>
      </c>
      <c r="I162">
        <f t="shared" si="23"/>
        <v>-0.81244805420106836</v>
      </c>
      <c r="J162">
        <f t="shared" si="24"/>
        <v>-0.29067158200023208</v>
      </c>
      <c r="K162">
        <f t="shared" si="25"/>
        <v>0.51253701687737607</v>
      </c>
      <c r="L162">
        <f t="shared" si="26"/>
        <v>-0.46304491861277014</v>
      </c>
      <c r="M162">
        <f t="shared" si="27"/>
        <v>0.32352221214719667</v>
      </c>
      <c r="N162">
        <f t="shared" si="28"/>
        <v>0.22415099272625116</v>
      </c>
      <c r="O162">
        <f t="shared" si="29"/>
        <v>1.445709871220672</v>
      </c>
      <c r="P162">
        <f t="shared" si="30"/>
        <v>1.1945719896875371</v>
      </c>
      <c r="Q162">
        <f t="shared" si="31"/>
        <v>2.2460952780977537</v>
      </c>
      <c r="R162">
        <f t="shared" si="32"/>
        <v>1.1945719896875371</v>
      </c>
      <c r="S162" t="str">
        <f t="shared" si="33"/>
        <v>Cluster 2</v>
      </c>
    </row>
    <row r="163" spans="1:19" x14ac:dyDescent="0.3">
      <c r="A163" s="1" t="s">
        <v>10</v>
      </c>
      <c r="B163" s="1" t="s">
        <v>9</v>
      </c>
      <c r="C163" s="2">
        <v>12434</v>
      </c>
      <c r="D163" s="2">
        <v>540</v>
      </c>
      <c r="E163" s="2">
        <v>283</v>
      </c>
      <c r="F163" s="2">
        <v>1092</v>
      </c>
      <c r="G163" s="2">
        <v>3</v>
      </c>
      <c r="H163" s="2">
        <v>2233</v>
      </c>
      <c r="I163">
        <f t="shared" si="23"/>
        <v>3.4292005636451489E-2</v>
      </c>
      <c r="J163">
        <f t="shared" si="24"/>
        <v>-0.71219475438212332</v>
      </c>
      <c r="K163">
        <f t="shared" si="25"/>
        <v>-0.80691843449542955</v>
      </c>
      <c r="L163">
        <f t="shared" si="26"/>
        <v>-0.40784038029692643</v>
      </c>
      <c r="M163">
        <f t="shared" si="27"/>
        <v>-0.60372924829605001</v>
      </c>
      <c r="N163">
        <f t="shared" si="28"/>
        <v>0.25110033494525058</v>
      </c>
      <c r="O163">
        <f t="shared" si="29"/>
        <v>0.824810304674234</v>
      </c>
      <c r="P163">
        <f t="shared" si="30"/>
        <v>2.6996535449520063</v>
      </c>
      <c r="Q163">
        <f t="shared" si="31"/>
        <v>1.3116259977448093</v>
      </c>
      <c r="R163">
        <f t="shared" si="32"/>
        <v>0.824810304674234</v>
      </c>
      <c r="S163" t="str">
        <f t="shared" si="33"/>
        <v>Cluster 1</v>
      </c>
    </row>
    <row r="164" spans="1:19" x14ac:dyDescent="0.3">
      <c r="A164" s="1" t="s">
        <v>10</v>
      </c>
      <c r="B164" s="1" t="s">
        <v>9</v>
      </c>
      <c r="C164" s="2">
        <v>15177</v>
      </c>
      <c r="D164" s="2">
        <v>2024</v>
      </c>
      <c r="E164" s="2">
        <v>3810</v>
      </c>
      <c r="F164" s="2">
        <v>2665</v>
      </c>
      <c r="G164" s="2">
        <v>232</v>
      </c>
      <c r="H164" s="2">
        <v>610</v>
      </c>
      <c r="I164">
        <f t="shared" si="23"/>
        <v>0.25117574680129573</v>
      </c>
      <c r="J164">
        <f t="shared" si="24"/>
        <v>-0.5111210199511601</v>
      </c>
      <c r="K164">
        <f t="shared" si="25"/>
        <v>-0.43577883987130595</v>
      </c>
      <c r="L164">
        <f t="shared" si="26"/>
        <v>-8.382269831624671E-2</v>
      </c>
      <c r="M164">
        <f t="shared" si="27"/>
        <v>-0.55569925860107072</v>
      </c>
      <c r="N164">
        <f t="shared" si="28"/>
        <v>-0.32440996007364475</v>
      </c>
      <c r="O164">
        <f t="shared" si="29"/>
        <v>0.70716031665894341</v>
      </c>
      <c r="P164">
        <f t="shared" si="30"/>
        <v>2.4388450500309613</v>
      </c>
      <c r="Q164">
        <f t="shared" si="31"/>
        <v>0.90392794816562683</v>
      </c>
      <c r="R164">
        <f t="shared" si="32"/>
        <v>0.70716031665894341</v>
      </c>
      <c r="S164" t="str">
        <f t="shared" si="33"/>
        <v>Cluster 1</v>
      </c>
    </row>
    <row r="165" spans="1:19" x14ac:dyDescent="0.3">
      <c r="A165" s="1" t="s">
        <v>8</v>
      </c>
      <c r="B165" s="1" t="s">
        <v>9</v>
      </c>
      <c r="C165" s="2">
        <v>5531</v>
      </c>
      <c r="D165" s="2">
        <v>15726</v>
      </c>
      <c r="E165" s="2">
        <v>26870</v>
      </c>
      <c r="F165" s="2">
        <v>2367</v>
      </c>
      <c r="G165" s="2">
        <v>13726</v>
      </c>
      <c r="H165" s="2">
        <v>446</v>
      </c>
      <c r="I165">
        <f t="shared" si="23"/>
        <v>-0.5115149448779196</v>
      </c>
      <c r="J165">
        <f t="shared" si="24"/>
        <v>1.3454236627800111</v>
      </c>
      <c r="K165">
        <f t="shared" si="25"/>
        <v>1.9907817079121612</v>
      </c>
      <c r="L165">
        <f t="shared" si="26"/>
        <v>-0.14520684913013263</v>
      </c>
      <c r="M165">
        <f t="shared" si="27"/>
        <v>2.2745045883161814</v>
      </c>
      <c r="N165">
        <f t="shared" si="28"/>
        <v>-0.38256380380938032</v>
      </c>
      <c r="O165">
        <f t="shared" si="29"/>
        <v>4.1081626141967087</v>
      </c>
      <c r="P165">
        <f t="shared" si="30"/>
        <v>1.9567132844159565</v>
      </c>
      <c r="Q165">
        <f t="shared" si="31"/>
        <v>4.259695405651744</v>
      </c>
      <c r="R165">
        <f t="shared" si="32"/>
        <v>1.9567132844159565</v>
      </c>
      <c r="S165" t="str">
        <f t="shared" si="33"/>
        <v>Cluster 2</v>
      </c>
    </row>
    <row r="166" spans="1:19" x14ac:dyDescent="0.3">
      <c r="A166" s="1" t="s">
        <v>8</v>
      </c>
      <c r="B166" s="1" t="s">
        <v>9</v>
      </c>
      <c r="C166" s="2">
        <v>5224</v>
      </c>
      <c r="D166" s="2">
        <v>7603</v>
      </c>
      <c r="E166" s="2">
        <v>8584</v>
      </c>
      <c r="F166" s="2">
        <v>2540</v>
      </c>
      <c r="G166" s="2">
        <v>3674</v>
      </c>
      <c r="H166" s="2">
        <v>238</v>
      </c>
      <c r="I166">
        <f t="shared" si="23"/>
        <v>-0.53578884518328129</v>
      </c>
      <c r="J166">
        <f t="shared" si="24"/>
        <v>0.24480240618788565</v>
      </c>
      <c r="K166">
        <f t="shared" si="25"/>
        <v>6.6580225832001627E-2</v>
      </c>
      <c r="L166">
        <f t="shared" si="26"/>
        <v>-0.10957108372475591</v>
      </c>
      <c r="M166">
        <f t="shared" si="27"/>
        <v>0.16621875244748283</v>
      </c>
      <c r="N166">
        <f t="shared" si="28"/>
        <v>-0.45631989830348396</v>
      </c>
      <c r="O166">
        <f t="shared" si="29"/>
        <v>1.1198974663316354</v>
      </c>
      <c r="P166">
        <f t="shared" si="30"/>
        <v>1.2634010313208193</v>
      </c>
      <c r="Q166">
        <f t="shared" si="31"/>
        <v>1.8674225858165603</v>
      </c>
      <c r="R166">
        <f t="shared" si="32"/>
        <v>1.1198974663316354</v>
      </c>
      <c r="S166" t="str">
        <f t="shared" si="33"/>
        <v>Cluster 1</v>
      </c>
    </row>
    <row r="167" spans="1:19" x14ac:dyDescent="0.3">
      <c r="A167" s="1" t="s">
        <v>8</v>
      </c>
      <c r="B167" s="1" t="s">
        <v>9</v>
      </c>
      <c r="C167" s="2">
        <v>15615</v>
      </c>
      <c r="D167" s="2">
        <v>12653</v>
      </c>
      <c r="E167" s="2">
        <v>19858</v>
      </c>
      <c r="F167" s="2">
        <v>4425</v>
      </c>
      <c r="G167" s="2">
        <v>7108</v>
      </c>
      <c r="H167" s="2">
        <v>2379</v>
      </c>
      <c r="I167">
        <f t="shared" si="23"/>
        <v>0.28580756547800074</v>
      </c>
      <c r="J167">
        <f t="shared" si="24"/>
        <v>0.92904927874608256</v>
      </c>
      <c r="K167">
        <f t="shared" si="25"/>
        <v>1.2529220998871105</v>
      </c>
      <c r="L167">
        <f t="shared" si="26"/>
        <v>0.27871456823556273</v>
      </c>
      <c r="M167">
        <f t="shared" si="27"/>
        <v>0.88645885992590612</v>
      </c>
      <c r="N167">
        <f t="shared" si="28"/>
        <v>0.30287143973438102</v>
      </c>
      <c r="O167">
        <f t="shared" si="29"/>
        <v>2.8054258881198102</v>
      </c>
      <c r="P167">
        <f t="shared" si="30"/>
        <v>1.2069366780800199</v>
      </c>
      <c r="Q167">
        <f t="shared" si="31"/>
        <v>2.5359529466001751</v>
      </c>
      <c r="R167">
        <f t="shared" si="32"/>
        <v>1.2069366780800199</v>
      </c>
      <c r="S167" t="str">
        <f t="shared" si="33"/>
        <v>Cluster 2</v>
      </c>
    </row>
    <row r="168" spans="1:19" x14ac:dyDescent="0.3">
      <c r="A168" s="1" t="s">
        <v>8</v>
      </c>
      <c r="B168" s="1" t="s">
        <v>9</v>
      </c>
      <c r="C168" s="2">
        <v>4822</v>
      </c>
      <c r="D168" s="2">
        <v>6721</v>
      </c>
      <c r="E168" s="2">
        <v>9170</v>
      </c>
      <c r="F168" s="2">
        <v>993</v>
      </c>
      <c r="G168" s="2">
        <v>4973</v>
      </c>
      <c r="H168" s="2">
        <v>3637</v>
      </c>
      <c r="I168">
        <f t="shared" si="23"/>
        <v>-0.56757421300984612</v>
      </c>
      <c r="J168">
        <f t="shared" si="24"/>
        <v>0.12529631874306787</v>
      </c>
      <c r="K168">
        <f t="shared" si="25"/>
        <v>0.12824390670802555</v>
      </c>
      <c r="L168">
        <f t="shared" si="26"/>
        <v>-0.42823310154046568</v>
      </c>
      <c r="M168">
        <f t="shared" si="27"/>
        <v>0.43866834464738724</v>
      </c>
      <c r="N168">
        <f t="shared" si="28"/>
        <v>0.74895397278045017</v>
      </c>
      <c r="O168">
        <f t="shared" si="29"/>
        <v>1.6116743982502153</v>
      </c>
      <c r="P168">
        <f t="shared" si="30"/>
        <v>1.2637464901113011</v>
      </c>
      <c r="Q168">
        <f t="shared" si="31"/>
        <v>2.1196888278616846</v>
      </c>
      <c r="R168">
        <f t="shared" si="32"/>
        <v>1.2637464901113011</v>
      </c>
      <c r="S168" t="str">
        <f t="shared" si="33"/>
        <v>Cluster 2</v>
      </c>
    </row>
    <row r="169" spans="1:19" x14ac:dyDescent="0.3">
      <c r="A169" s="1" t="s">
        <v>10</v>
      </c>
      <c r="B169" s="1" t="s">
        <v>9</v>
      </c>
      <c r="C169" s="2">
        <v>2926</v>
      </c>
      <c r="D169" s="2">
        <v>3195</v>
      </c>
      <c r="E169" s="2">
        <v>3268</v>
      </c>
      <c r="F169" s="2">
        <v>405</v>
      </c>
      <c r="G169" s="2">
        <v>1680</v>
      </c>
      <c r="H169" s="2">
        <v>693</v>
      </c>
      <c r="I169">
        <f t="shared" si="23"/>
        <v>-0.71748729111722664</v>
      </c>
      <c r="J169">
        <f t="shared" si="24"/>
        <v>-0.35245704217578411</v>
      </c>
      <c r="K169">
        <f t="shared" si="25"/>
        <v>-0.49281248327541</v>
      </c>
      <c r="L169">
        <f t="shared" si="26"/>
        <v>-0.54935350650209291</v>
      </c>
      <c r="M169">
        <f t="shared" si="27"/>
        <v>-0.25199871240748978</v>
      </c>
      <c r="N169">
        <f t="shared" si="28"/>
        <v>-0.2949784415976322</v>
      </c>
      <c r="O169">
        <f t="shared" si="29"/>
        <v>0.47197906357577812</v>
      </c>
      <c r="P169">
        <f t="shared" si="30"/>
        <v>2.0712481113240666</v>
      </c>
      <c r="Q169">
        <f t="shared" si="31"/>
        <v>1.9053892833468371</v>
      </c>
      <c r="R169">
        <f t="shared" si="32"/>
        <v>0.47197906357577812</v>
      </c>
      <c r="S169" t="str">
        <f t="shared" si="33"/>
        <v>Cluster 1</v>
      </c>
    </row>
    <row r="170" spans="1:19" x14ac:dyDescent="0.3">
      <c r="A170" s="1" t="s">
        <v>10</v>
      </c>
      <c r="B170" s="1" t="s">
        <v>9</v>
      </c>
      <c r="C170" s="2">
        <v>5809</v>
      </c>
      <c r="D170" s="2">
        <v>735</v>
      </c>
      <c r="E170" s="2">
        <v>803</v>
      </c>
      <c r="F170" s="2">
        <v>1393</v>
      </c>
      <c r="G170" s="2">
        <v>79</v>
      </c>
      <c r="H170" s="2">
        <v>429</v>
      </c>
      <c r="I170">
        <f t="shared" si="23"/>
        <v>-0.48953401886850412</v>
      </c>
      <c r="J170">
        <f t="shared" si="24"/>
        <v>-0.68577334049126226</v>
      </c>
      <c r="K170">
        <f t="shared" si="25"/>
        <v>-0.7521998098272854</v>
      </c>
      <c r="L170">
        <f t="shared" si="26"/>
        <v>-0.34583826823323627</v>
      </c>
      <c r="M170">
        <f t="shared" si="27"/>
        <v>-0.58778916437981232</v>
      </c>
      <c r="N170">
        <f t="shared" si="28"/>
        <v>-0.38859194614784071</v>
      </c>
      <c r="O170">
        <f t="shared" si="29"/>
        <v>0.40570202221474028</v>
      </c>
      <c r="P170">
        <f t="shared" si="30"/>
        <v>2.5916462881702604</v>
      </c>
      <c r="Q170">
        <f t="shared" si="31"/>
        <v>1.7234065887976078</v>
      </c>
      <c r="R170">
        <f t="shared" si="32"/>
        <v>0.40570202221474028</v>
      </c>
      <c r="S170" t="str">
        <f t="shared" si="33"/>
        <v>Cluster 1</v>
      </c>
    </row>
    <row r="171" spans="1:19" x14ac:dyDescent="0.3">
      <c r="A171" s="1" t="s">
        <v>10</v>
      </c>
      <c r="B171" s="1" t="s">
        <v>9</v>
      </c>
      <c r="C171" s="2">
        <v>5414</v>
      </c>
      <c r="D171" s="2">
        <v>717</v>
      </c>
      <c r="E171" s="2">
        <v>2155</v>
      </c>
      <c r="F171" s="2">
        <v>2399</v>
      </c>
      <c r="G171" s="2">
        <v>69</v>
      </c>
      <c r="H171" s="2">
        <v>750</v>
      </c>
      <c r="I171">
        <f t="shared" si="23"/>
        <v>-0.52076591014087503</v>
      </c>
      <c r="J171">
        <f t="shared" si="24"/>
        <v>-0.68821224023503402</v>
      </c>
      <c r="K171">
        <f t="shared" si="25"/>
        <v>-0.60993138569011074</v>
      </c>
      <c r="L171">
        <f t="shared" si="26"/>
        <v>-0.13861526246555428</v>
      </c>
      <c r="M171">
        <f t="shared" si="27"/>
        <v>-0.58988654384247519</v>
      </c>
      <c r="N171">
        <f t="shared" si="28"/>
        <v>-0.27476643493338265</v>
      </c>
      <c r="O171">
        <f t="shared" si="29"/>
        <v>0.33742004369365458</v>
      </c>
      <c r="P171">
        <f t="shared" si="30"/>
        <v>2.5018660383195024</v>
      </c>
      <c r="Q171">
        <f t="shared" si="31"/>
        <v>1.6398567891593416</v>
      </c>
      <c r="R171">
        <f t="shared" si="32"/>
        <v>0.33742004369365458</v>
      </c>
      <c r="S171" t="str">
        <f t="shared" si="33"/>
        <v>Cluster 1</v>
      </c>
    </row>
    <row r="172" spans="1:19" x14ac:dyDescent="0.3">
      <c r="A172" s="1" t="s">
        <v>8</v>
      </c>
      <c r="B172" s="1" t="s">
        <v>9</v>
      </c>
      <c r="C172" s="2">
        <v>260</v>
      </c>
      <c r="D172" s="2">
        <v>8675</v>
      </c>
      <c r="E172" s="2">
        <v>13430</v>
      </c>
      <c r="F172" s="2">
        <v>1116</v>
      </c>
      <c r="G172" s="2">
        <v>7015</v>
      </c>
      <c r="H172" s="2">
        <v>323</v>
      </c>
      <c r="I172">
        <f t="shared" si="23"/>
        <v>-0.92828279018593784</v>
      </c>
      <c r="J172">
        <f t="shared" si="24"/>
        <v>0.39005243537251677</v>
      </c>
      <c r="K172">
        <f t="shared" si="25"/>
        <v>0.57651571648935995</v>
      </c>
      <c r="L172">
        <f t="shared" si="26"/>
        <v>-0.40289669029849262</v>
      </c>
      <c r="M172">
        <f t="shared" si="27"/>
        <v>0.86695323092314158</v>
      </c>
      <c r="N172">
        <f t="shared" si="28"/>
        <v>-0.42617918661118198</v>
      </c>
      <c r="O172">
        <f t="shared" si="29"/>
        <v>1.9752662514457846</v>
      </c>
      <c r="P172">
        <f t="shared" si="30"/>
        <v>0.67083719983215528</v>
      </c>
      <c r="Q172">
        <f t="shared" si="31"/>
        <v>2.701653740206686</v>
      </c>
      <c r="R172">
        <f t="shared" si="32"/>
        <v>0.67083719983215528</v>
      </c>
      <c r="S172" t="str">
        <f t="shared" si="33"/>
        <v>Cluster 2</v>
      </c>
    </row>
    <row r="173" spans="1:19" x14ac:dyDescent="0.3">
      <c r="A173" s="1" t="s">
        <v>8</v>
      </c>
      <c r="B173" s="1" t="s">
        <v>9</v>
      </c>
      <c r="C173" s="2">
        <v>200</v>
      </c>
      <c r="D173" s="2">
        <v>25862</v>
      </c>
      <c r="E173" s="2">
        <v>19816</v>
      </c>
      <c r="F173" s="2">
        <v>651</v>
      </c>
      <c r="G173" s="2">
        <v>8773</v>
      </c>
      <c r="H173" s="2">
        <v>6250</v>
      </c>
      <c r="I173">
        <f t="shared" si="23"/>
        <v>-0.93302687493617142</v>
      </c>
      <c r="J173">
        <f t="shared" si="24"/>
        <v>2.7187952073839488</v>
      </c>
      <c r="K173">
        <f t="shared" si="25"/>
        <v>1.2485025186639143</v>
      </c>
      <c r="L173">
        <f t="shared" si="26"/>
        <v>-0.49868068401814686</v>
      </c>
      <c r="M173">
        <f t="shared" si="27"/>
        <v>1.235672540459271</v>
      </c>
      <c r="N173">
        <f t="shared" si="28"/>
        <v>1.6755149098626272</v>
      </c>
      <c r="O173">
        <f t="shared" si="29"/>
        <v>4.4772703455739027</v>
      </c>
      <c r="P173">
        <f t="shared" si="30"/>
        <v>2.7733401947264031</v>
      </c>
      <c r="Q173">
        <f t="shared" si="31"/>
        <v>4.6236998622686576</v>
      </c>
      <c r="R173">
        <f t="shared" si="32"/>
        <v>2.7733401947264031</v>
      </c>
      <c r="S173" t="str">
        <f t="shared" si="33"/>
        <v>Cluster 2</v>
      </c>
    </row>
    <row r="174" spans="1:19" x14ac:dyDescent="0.3">
      <c r="A174" s="1" t="s">
        <v>10</v>
      </c>
      <c r="B174" s="1" t="s">
        <v>9</v>
      </c>
      <c r="C174" s="2">
        <v>955</v>
      </c>
      <c r="D174" s="2">
        <v>5479</v>
      </c>
      <c r="E174" s="2">
        <v>6536</v>
      </c>
      <c r="F174" s="2">
        <v>333</v>
      </c>
      <c r="G174" s="2">
        <v>2840</v>
      </c>
      <c r="H174" s="2">
        <v>707</v>
      </c>
      <c r="I174">
        <f t="shared" si="23"/>
        <v>-0.87333047516239914</v>
      </c>
      <c r="J174">
        <f t="shared" si="24"/>
        <v>-4.2987763577185714E-2</v>
      </c>
      <c r="K174">
        <f t="shared" si="25"/>
        <v>-0.14892697286099668</v>
      </c>
      <c r="L174">
        <f t="shared" si="26"/>
        <v>-0.56418457649739417</v>
      </c>
      <c r="M174">
        <f t="shared" si="27"/>
        <v>-8.7026947385989949E-3</v>
      </c>
      <c r="N174">
        <f t="shared" si="28"/>
        <v>-0.29001408908360604</v>
      </c>
      <c r="O174">
        <f t="shared" si="29"/>
        <v>0.88616260214906917</v>
      </c>
      <c r="P174">
        <f t="shared" si="30"/>
        <v>1.5936770616911113</v>
      </c>
      <c r="Q174">
        <f t="shared" si="31"/>
        <v>2.1091487152824828</v>
      </c>
      <c r="R174">
        <f t="shared" si="32"/>
        <v>0.88616260214906917</v>
      </c>
      <c r="S174" t="str">
        <f t="shared" si="33"/>
        <v>Cluster 1</v>
      </c>
    </row>
    <row r="175" spans="1:19" x14ac:dyDescent="0.3">
      <c r="A175" s="1" t="s">
        <v>8</v>
      </c>
      <c r="B175" s="1" t="s">
        <v>9</v>
      </c>
      <c r="C175" s="2">
        <v>514</v>
      </c>
      <c r="D175" s="2">
        <v>7677</v>
      </c>
      <c r="E175" s="2">
        <v>19805</v>
      </c>
      <c r="F175" s="2">
        <v>937</v>
      </c>
      <c r="G175" s="2">
        <v>9836</v>
      </c>
      <c r="H175" s="2">
        <v>716</v>
      </c>
      <c r="I175">
        <f t="shared" si="23"/>
        <v>-0.90819949807661571</v>
      </c>
      <c r="J175">
        <f t="shared" si="24"/>
        <v>0.25482899402339187</v>
      </c>
      <c r="K175">
        <f t="shared" si="25"/>
        <v>1.2473450092959344</v>
      </c>
      <c r="L175">
        <f t="shared" si="26"/>
        <v>-0.43976837820347781</v>
      </c>
      <c r="M175">
        <f t="shared" si="27"/>
        <v>1.458623977340332</v>
      </c>
      <c r="N175">
        <f t="shared" si="28"/>
        <v>-0.28682271961030348</v>
      </c>
      <c r="O175">
        <f t="shared" si="29"/>
        <v>2.7314535342133044</v>
      </c>
      <c r="P175">
        <f t="shared" si="30"/>
        <v>0.88076543469735757</v>
      </c>
      <c r="Q175">
        <f t="shared" si="31"/>
        <v>3.2549438116002363</v>
      </c>
      <c r="R175">
        <f t="shared" si="32"/>
        <v>0.88076543469735757</v>
      </c>
      <c r="S175" t="str">
        <f t="shared" si="33"/>
        <v>Cluster 2</v>
      </c>
    </row>
    <row r="176" spans="1:19" x14ac:dyDescent="0.3">
      <c r="A176" s="1" t="s">
        <v>10</v>
      </c>
      <c r="B176" s="1" t="s">
        <v>9</v>
      </c>
      <c r="C176" s="2">
        <v>286</v>
      </c>
      <c r="D176" s="2">
        <v>1208</v>
      </c>
      <c r="E176" s="2">
        <v>5241</v>
      </c>
      <c r="F176" s="2">
        <v>2515</v>
      </c>
      <c r="G176" s="2">
        <v>153</v>
      </c>
      <c r="H176" s="2">
        <v>1442</v>
      </c>
      <c r="I176">
        <f t="shared" si="23"/>
        <v>-0.92622702012750324</v>
      </c>
      <c r="J176">
        <f t="shared" si="24"/>
        <v>-0.62168447500214796</v>
      </c>
      <c r="K176">
        <f t="shared" si="25"/>
        <v>-0.28519739390954785</v>
      </c>
      <c r="L176">
        <f t="shared" si="26"/>
        <v>-0.11472076080645774</v>
      </c>
      <c r="M176">
        <f t="shared" si="27"/>
        <v>-0.57226855635610718</v>
      </c>
      <c r="N176">
        <f t="shared" si="28"/>
        <v>-2.9385582097230131E-2</v>
      </c>
      <c r="O176">
        <f t="shared" si="29"/>
        <v>0.65689539699218125</v>
      </c>
      <c r="P176">
        <f t="shared" si="30"/>
        <v>2.2939052870682262</v>
      </c>
      <c r="Q176">
        <f t="shared" si="31"/>
        <v>1.9605438319202895</v>
      </c>
      <c r="R176">
        <f t="shared" si="32"/>
        <v>0.65689539699218125</v>
      </c>
      <c r="S176" t="str">
        <f t="shared" si="33"/>
        <v>Cluster 1</v>
      </c>
    </row>
    <row r="177" spans="1:19" x14ac:dyDescent="0.3">
      <c r="A177" s="1" t="s">
        <v>8</v>
      </c>
      <c r="B177" s="1" t="s">
        <v>9</v>
      </c>
      <c r="C177" s="2">
        <v>2343</v>
      </c>
      <c r="D177" s="2">
        <v>7845</v>
      </c>
      <c r="E177" s="2">
        <v>11874</v>
      </c>
      <c r="F177" s="2">
        <v>52</v>
      </c>
      <c r="G177" s="2">
        <v>4196</v>
      </c>
      <c r="H177" s="2">
        <v>1697</v>
      </c>
      <c r="I177">
        <f t="shared" si="23"/>
        <v>-0.76358398127366278</v>
      </c>
      <c r="J177">
        <f t="shared" si="24"/>
        <v>0.27759205829859529</v>
      </c>
      <c r="K177">
        <f t="shared" si="25"/>
        <v>0.41278075498237488</v>
      </c>
      <c r="L177">
        <f t="shared" si="26"/>
        <v>-0.62206694689572295</v>
      </c>
      <c r="M177">
        <f t="shared" si="27"/>
        <v>0.27570196039848366</v>
      </c>
      <c r="N177">
        <f t="shared" si="28"/>
        <v>6.1036552979675786E-2</v>
      </c>
      <c r="O177">
        <f t="shared" si="29"/>
        <v>1.5005952745509565</v>
      </c>
      <c r="P177">
        <f t="shared" si="30"/>
        <v>0.92105964132552043</v>
      </c>
      <c r="Q177">
        <f t="shared" si="31"/>
        <v>2.2800784946997661</v>
      </c>
      <c r="R177">
        <f t="shared" si="32"/>
        <v>0.92105964132552043</v>
      </c>
      <c r="S177" t="str">
        <f t="shared" si="33"/>
        <v>Cluster 2</v>
      </c>
    </row>
    <row r="178" spans="1:19" x14ac:dyDescent="0.3">
      <c r="A178" s="1" t="s">
        <v>10</v>
      </c>
      <c r="B178" s="1" t="s">
        <v>9</v>
      </c>
      <c r="C178" s="2">
        <v>45640</v>
      </c>
      <c r="D178" s="2">
        <v>6958</v>
      </c>
      <c r="E178" s="2">
        <v>6536</v>
      </c>
      <c r="F178" s="2">
        <v>7368</v>
      </c>
      <c r="G178" s="2">
        <v>1532</v>
      </c>
      <c r="H178" s="2">
        <v>230</v>
      </c>
      <c r="I178">
        <f t="shared" si="23"/>
        <v>2.6598266425740444</v>
      </c>
      <c r="J178">
        <f t="shared" si="24"/>
        <v>0.1574084987027298</v>
      </c>
      <c r="K178">
        <f t="shared" si="25"/>
        <v>-0.14892697286099668</v>
      </c>
      <c r="L178">
        <f t="shared" si="26"/>
        <v>0.88493455429350321</v>
      </c>
      <c r="M178">
        <f t="shared" si="27"/>
        <v>-0.28303992845489995</v>
      </c>
      <c r="N178">
        <f t="shared" si="28"/>
        <v>-0.45915667116864178</v>
      </c>
      <c r="O178">
        <f t="shared" si="29"/>
        <v>3.365768943164297</v>
      </c>
      <c r="P178">
        <f t="shared" si="30"/>
        <v>3.840682140255137</v>
      </c>
      <c r="Q178">
        <f t="shared" si="31"/>
        <v>1.9542476369416446</v>
      </c>
      <c r="R178">
        <f t="shared" si="32"/>
        <v>1.9542476369416446</v>
      </c>
      <c r="S178" t="str">
        <f t="shared" si="33"/>
        <v>Cluster 3</v>
      </c>
    </row>
    <row r="179" spans="1:19" x14ac:dyDescent="0.3">
      <c r="A179" s="1" t="s">
        <v>10</v>
      </c>
      <c r="B179" s="1" t="s">
        <v>9</v>
      </c>
      <c r="C179" s="2">
        <v>12759</v>
      </c>
      <c r="D179" s="2">
        <v>7330</v>
      </c>
      <c r="E179" s="2">
        <v>4533</v>
      </c>
      <c r="F179" s="2">
        <v>1752</v>
      </c>
      <c r="G179" s="2">
        <v>20</v>
      </c>
      <c r="H179" s="2">
        <v>2631</v>
      </c>
      <c r="I179">
        <f t="shared" si="23"/>
        <v>5.9989131366883275E-2</v>
      </c>
      <c r="J179">
        <f t="shared" si="24"/>
        <v>0.20781242674068015</v>
      </c>
      <c r="K179">
        <f t="shared" si="25"/>
        <v>-0.35969890595771331</v>
      </c>
      <c r="L179">
        <f t="shared" si="26"/>
        <v>-0.27188890533999788</v>
      </c>
      <c r="M179">
        <f t="shared" si="27"/>
        <v>-0.60016370320952317</v>
      </c>
      <c r="N179">
        <f t="shared" si="28"/>
        <v>0.39222978498685274</v>
      </c>
      <c r="O179">
        <f t="shared" si="29"/>
        <v>1.0694266001631818</v>
      </c>
      <c r="P179">
        <f t="shared" si="30"/>
        <v>2.1249447782460504</v>
      </c>
      <c r="Q179">
        <f t="shared" si="31"/>
        <v>1.2263909903122898</v>
      </c>
      <c r="R179">
        <f t="shared" si="32"/>
        <v>1.0694266001631818</v>
      </c>
      <c r="S179" t="str">
        <f t="shared" si="33"/>
        <v>Cluster 1</v>
      </c>
    </row>
    <row r="180" spans="1:19" x14ac:dyDescent="0.3">
      <c r="A180" s="1" t="s">
        <v>10</v>
      </c>
      <c r="B180" s="1" t="s">
        <v>9</v>
      </c>
      <c r="C180" s="2">
        <v>11002</v>
      </c>
      <c r="D180" s="2">
        <v>7075</v>
      </c>
      <c r="E180" s="2">
        <v>4945</v>
      </c>
      <c r="F180" s="2">
        <v>1152</v>
      </c>
      <c r="G180" s="2">
        <v>120</v>
      </c>
      <c r="H180" s="2">
        <v>395</v>
      </c>
      <c r="I180">
        <f t="shared" si="23"/>
        <v>-7.893348373578947E-2</v>
      </c>
      <c r="J180">
        <f t="shared" si="24"/>
        <v>0.17326134703724644</v>
      </c>
      <c r="K180">
        <f t="shared" si="25"/>
        <v>-0.3163449187206453</v>
      </c>
      <c r="L180">
        <f t="shared" si="26"/>
        <v>-0.39548115530084199</v>
      </c>
      <c r="M180">
        <f t="shared" si="27"/>
        <v>-0.57918990858289465</v>
      </c>
      <c r="N180">
        <f t="shared" si="28"/>
        <v>-0.40064823082476148</v>
      </c>
      <c r="O180">
        <f t="shared" si="29"/>
        <v>0.77109342288512761</v>
      </c>
      <c r="P180">
        <f t="shared" si="30"/>
        <v>2.051192099189485</v>
      </c>
      <c r="Q180">
        <f t="shared" si="31"/>
        <v>1.3991997858957701</v>
      </c>
      <c r="R180">
        <f t="shared" si="32"/>
        <v>0.77109342288512761</v>
      </c>
      <c r="S180" t="str">
        <f t="shared" si="33"/>
        <v>Cluster 1</v>
      </c>
    </row>
    <row r="181" spans="1:19" x14ac:dyDescent="0.3">
      <c r="A181" s="1" t="s">
        <v>10</v>
      </c>
      <c r="B181" s="1" t="s">
        <v>9</v>
      </c>
      <c r="C181" s="2">
        <v>3157</v>
      </c>
      <c r="D181" s="2">
        <v>4888</v>
      </c>
      <c r="E181" s="2">
        <v>2500</v>
      </c>
      <c r="F181" s="2">
        <v>4477</v>
      </c>
      <c r="G181" s="2">
        <v>273</v>
      </c>
      <c r="H181" s="2">
        <v>2165</v>
      </c>
      <c r="I181">
        <f t="shared" si="23"/>
        <v>-0.69922256482882739</v>
      </c>
      <c r="J181">
        <f t="shared" si="24"/>
        <v>-0.12306497183102619</v>
      </c>
      <c r="K181">
        <f t="shared" si="25"/>
        <v>-0.57362768278528442</v>
      </c>
      <c r="L181">
        <f t="shared" si="26"/>
        <v>0.28942589656550255</v>
      </c>
      <c r="M181">
        <f t="shared" si="27"/>
        <v>-0.54710000280415294</v>
      </c>
      <c r="N181">
        <f t="shared" si="28"/>
        <v>0.22698776559140901</v>
      </c>
      <c r="O181">
        <f t="shared" si="29"/>
        <v>0.86503179773637795</v>
      </c>
      <c r="P181">
        <f t="shared" si="30"/>
        <v>2.2914133247940782</v>
      </c>
      <c r="Q181">
        <f t="shared" si="31"/>
        <v>1.7033968755796633</v>
      </c>
      <c r="R181">
        <f t="shared" si="32"/>
        <v>0.86503179773637795</v>
      </c>
      <c r="S181" t="str">
        <f t="shared" si="33"/>
        <v>Cluster 1</v>
      </c>
    </row>
    <row r="182" spans="1:19" x14ac:dyDescent="0.3">
      <c r="A182" s="1" t="s">
        <v>10</v>
      </c>
      <c r="B182" s="1" t="s">
        <v>9</v>
      </c>
      <c r="C182" s="2">
        <v>12356</v>
      </c>
      <c r="D182" s="2">
        <v>6036</v>
      </c>
      <c r="E182" s="2">
        <v>8887</v>
      </c>
      <c r="F182" s="2">
        <v>402</v>
      </c>
      <c r="G182" s="2">
        <v>1382</v>
      </c>
      <c r="H182" s="2">
        <v>2794</v>
      </c>
      <c r="I182">
        <f t="shared" si="23"/>
        <v>2.8124695461147865E-2</v>
      </c>
      <c r="J182">
        <f t="shared" si="24"/>
        <v>3.2482634049530272E-2</v>
      </c>
      <c r="K182">
        <f t="shared" si="25"/>
        <v>9.8464347513631742E-2</v>
      </c>
      <c r="L182">
        <f t="shared" si="26"/>
        <v>-0.5499714677518972</v>
      </c>
      <c r="M182">
        <f t="shared" si="27"/>
        <v>-0.31450062039484272</v>
      </c>
      <c r="N182">
        <f t="shared" si="28"/>
        <v>0.45002903211444362</v>
      </c>
      <c r="O182">
        <f t="shared" si="29"/>
        <v>1.1888996726901753</v>
      </c>
      <c r="P182">
        <f t="shared" si="30"/>
        <v>1.7414226907337296</v>
      </c>
      <c r="Q182">
        <f t="shared" si="31"/>
        <v>1.4225166000628788</v>
      </c>
      <c r="R182">
        <f t="shared" si="32"/>
        <v>1.1888996726901753</v>
      </c>
      <c r="S182" t="str">
        <f t="shared" si="33"/>
        <v>Cluster 1</v>
      </c>
    </row>
    <row r="183" spans="1:19" x14ac:dyDescent="0.3">
      <c r="A183" s="1" t="s">
        <v>10</v>
      </c>
      <c r="B183" s="1" t="s">
        <v>9</v>
      </c>
      <c r="C183" s="2">
        <v>112151</v>
      </c>
      <c r="D183" s="2">
        <v>29627</v>
      </c>
      <c r="E183" s="2">
        <v>18148</v>
      </c>
      <c r="F183" s="2">
        <v>16745</v>
      </c>
      <c r="G183" s="2">
        <v>4948</v>
      </c>
      <c r="H183" s="2">
        <v>8550</v>
      </c>
      <c r="I183">
        <f t="shared" si="23"/>
        <v>7.9187236562871162</v>
      </c>
      <c r="J183">
        <f t="shared" si="24"/>
        <v>3.2289317371228821</v>
      </c>
      <c r="K183">
        <f t="shared" si="25"/>
        <v>1.0729820072284058</v>
      </c>
      <c r="L183">
        <f t="shared" si="26"/>
        <v>2.816475434098229</v>
      </c>
      <c r="M183">
        <f t="shared" si="27"/>
        <v>0.43342489599073009</v>
      </c>
      <c r="N183">
        <f t="shared" si="28"/>
        <v>2.4910871085955044</v>
      </c>
      <c r="O183">
        <f t="shared" si="29"/>
        <v>10.16573733188066</v>
      </c>
      <c r="P183">
        <f t="shared" si="30"/>
        <v>9.7594730097587075</v>
      </c>
      <c r="Q183">
        <f t="shared" si="31"/>
        <v>8.7333338727792231</v>
      </c>
      <c r="R183">
        <f t="shared" si="32"/>
        <v>8.7333338727792231</v>
      </c>
      <c r="S183" t="str">
        <f t="shared" si="33"/>
        <v>Cluster 3</v>
      </c>
    </row>
    <row r="184" spans="1:19" x14ac:dyDescent="0.3">
      <c r="A184" s="1" t="s">
        <v>10</v>
      </c>
      <c r="B184" s="1" t="s">
        <v>9</v>
      </c>
      <c r="C184" s="2">
        <v>694</v>
      </c>
      <c r="D184" s="2">
        <v>8533</v>
      </c>
      <c r="E184" s="2">
        <v>10518</v>
      </c>
      <c r="F184" s="2">
        <v>443</v>
      </c>
      <c r="G184" s="2">
        <v>6907</v>
      </c>
      <c r="H184" s="2">
        <v>156</v>
      </c>
      <c r="I184">
        <f t="shared" si="23"/>
        <v>-0.89396724382591508</v>
      </c>
      <c r="J184">
        <f t="shared" si="24"/>
        <v>0.3708122262827615</v>
      </c>
      <c r="K184">
        <f t="shared" si="25"/>
        <v>0.27009141834775297</v>
      </c>
      <c r="L184">
        <f t="shared" si="26"/>
        <v>-0.54152599733790618</v>
      </c>
      <c r="M184">
        <f t="shared" si="27"/>
        <v>0.84430153272638275</v>
      </c>
      <c r="N184">
        <f t="shared" si="28"/>
        <v>-0.48539682017135177</v>
      </c>
      <c r="O184">
        <f t="shared" si="29"/>
        <v>1.813739055997051</v>
      </c>
      <c r="P184">
        <f t="shared" si="30"/>
        <v>0.89155982424882119</v>
      </c>
      <c r="Q184">
        <f t="shared" si="31"/>
        <v>2.6185600781059781</v>
      </c>
      <c r="R184">
        <f t="shared" si="32"/>
        <v>0.89155982424882119</v>
      </c>
      <c r="S184" t="str">
        <f t="shared" si="33"/>
        <v>Cluster 2</v>
      </c>
    </row>
    <row r="185" spans="1:19" x14ac:dyDescent="0.3">
      <c r="A185" s="1" t="s">
        <v>10</v>
      </c>
      <c r="B185" s="1" t="s">
        <v>9</v>
      </c>
      <c r="C185" s="2">
        <v>36847</v>
      </c>
      <c r="D185" s="2">
        <v>43950</v>
      </c>
      <c r="E185" s="2">
        <v>20170</v>
      </c>
      <c r="F185" s="2">
        <v>36534</v>
      </c>
      <c r="G185" s="2">
        <v>239</v>
      </c>
      <c r="H185" s="2">
        <v>47943</v>
      </c>
      <c r="I185">
        <f t="shared" si="23"/>
        <v>1.9645810224273164</v>
      </c>
      <c r="J185">
        <f t="shared" si="24"/>
        <v>5.1696184610141804</v>
      </c>
      <c r="K185">
        <f t="shared" si="25"/>
        <v>1.2857532746879969</v>
      </c>
      <c r="L185">
        <f t="shared" si="26"/>
        <v>6.8927538248901365</v>
      </c>
      <c r="M185">
        <f t="shared" si="27"/>
        <v>-0.55423109297720663</v>
      </c>
      <c r="N185">
        <f t="shared" si="28"/>
        <v>16.459711293240819</v>
      </c>
      <c r="O185">
        <f t="shared" si="29"/>
        <v>19.272809348895407</v>
      </c>
      <c r="P185">
        <f t="shared" si="30"/>
        <v>18.796044309764106</v>
      </c>
      <c r="Q185">
        <f t="shared" si="31"/>
        <v>18.639157590658264</v>
      </c>
      <c r="R185">
        <f t="shared" si="32"/>
        <v>18.639157590658264</v>
      </c>
      <c r="S185" t="str">
        <f t="shared" si="33"/>
        <v>Cluster 3</v>
      </c>
    </row>
    <row r="186" spans="1:19" x14ac:dyDescent="0.3">
      <c r="A186" s="1" t="s">
        <v>10</v>
      </c>
      <c r="B186" s="1" t="s">
        <v>9</v>
      </c>
      <c r="C186" s="2">
        <v>327</v>
      </c>
      <c r="D186" s="2">
        <v>918</v>
      </c>
      <c r="E186" s="2">
        <v>4710</v>
      </c>
      <c r="F186" s="2">
        <v>74</v>
      </c>
      <c r="G186" s="2">
        <v>334</v>
      </c>
      <c r="H186" s="2">
        <v>11</v>
      </c>
      <c r="I186">
        <f t="shared" si="23"/>
        <v>-0.92298522888151036</v>
      </c>
      <c r="J186">
        <f t="shared" si="24"/>
        <v>-0.66097785976291568</v>
      </c>
      <c r="K186">
        <f t="shared" si="25"/>
        <v>-0.34107352794567197</v>
      </c>
      <c r="L186">
        <f t="shared" si="26"/>
        <v>-0.61753523106382524</v>
      </c>
      <c r="M186">
        <f t="shared" si="27"/>
        <v>-0.53430598808190954</v>
      </c>
      <c r="N186">
        <f t="shared" si="28"/>
        <v>-0.53681332835233742</v>
      </c>
      <c r="O186">
        <f t="shared" si="29"/>
        <v>0.7329317830442591</v>
      </c>
      <c r="P186">
        <f t="shared" si="30"/>
        <v>2.3801236618690123</v>
      </c>
      <c r="Q186">
        <f t="shared" si="31"/>
        <v>2.1880744077159044</v>
      </c>
      <c r="R186">
        <f t="shared" si="32"/>
        <v>0.7329317830442591</v>
      </c>
      <c r="S186" t="str">
        <f t="shared" si="33"/>
        <v>Cluster 1</v>
      </c>
    </row>
    <row r="187" spans="1:19" x14ac:dyDescent="0.3">
      <c r="A187" s="1" t="s">
        <v>10</v>
      </c>
      <c r="B187" s="1" t="s">
        <v>9</v>
      </c>
      <c r="C187" s="2">
        <v>8170</v>
      </c>
      <c r="D187" s="2">
        <v>6448</v>
      </c>
      <c r="E187" s="2">
        <v>1139</v>
      </c>
      <c r="F187" s="2">
        <v>2181</v>
      </c>
      <c r="G187" s="2">
        <v>58</v>
      </c>
      <c r="H187" s="2">
        <v>247</v>
      </c>
      <c r="I187">
        <f t="shared" si="23"/>
        <v>-0.30285428394681352</v>
      </c>
      <c r="J187">
        <f t="shared" si="24"/>
        <v>8.8306339295862374E-2</v>
      </c>
      <c r="K187">
        <f t="shared" si="25"/>
        <v>-0.71684316004171544</v>
      </c>
      <c r="L187">
        <f t="shared" si="26"/>
        <v>-0.1835204466179943</v>
      </c>
      <c r="M187">
        <f t="shared" si="27"/>
        <v>-0.59219366125140427</v>
      </c>
      <c r="N187">
        <f t="shared" si="28"/>
        <v>-0.4531285288301814</v>
      </c>
      <c r="O187">
        <f t="shared" si="29"/>
        <v>0.64114109180111811</v>
      </c>
      <c r="P187">
        <f t="shared" si="30"/>
        <v>2.3120577453484166</v>
      </c>
      <c r="Q187">
        <f t="shared" si="31"/>
        <v>1.5320508913493001</v>
      </c>
      <c r="R187">
        <f t="shared" si="32"/>
        <v>0.64114109180111811</v>
      </c>
      <c r="S187" t="str">
        <f t="shared" si="33"/>
        <v>Cluster 1</v>
      </c>
    </row>
    <row r="188" spans="1:19" x14ac:dyDescent="0.3">
      <c r="A188" s="1" t="s">
        <v>10</v>
      </c>
      <c r="B188" s="1" t="s">
        <v>9</v>
      </c>
      <c r="C188" s="2">
        <v>3009</v>
      </c>
      <c r="D188" s="2">
        <v>521</v>
      </c>
      <c r="E188" s="2">
        <v>854</v>
      </c>
      <c r="F188" s="2">
        <v>3470</v>
      </c>
      <c r="G188" s="2">
        <v>949</v>
      </c>
      <c r="H188" s="2">
        <v>727</v>
      </c>
      <c r="I188">
        <f t="shared" si="23"/>
        <v>-0.71092464054607019</v>
      </c>
      <c r="J188">
        <f t="shared" si="24"/>
        <v>-0.71476914855610463</v>
      </c>
      <c r="K188">
        <f t="shared" si="25"/>
        <v>-0.74683317548483286</v>
      </c>
      <c r="L188">
        <f t="shared" si="26"/>
        <v>8.1996903714552496E-2</v>
      </c>
      <c r="M188">
        <f t="shared" si="27"/>
        <v>-0.4053171511281442</v>
      </c>
      <c r="N188">
        <f t="shared" si="28"/>
        <v>-0.28292215692071143</v>
      </c>
      <c r="O188">
        <f t="shared" si="29"/>
        <v>0.57608824606226883</v>
      </c>
      <c r="P188">
        <f t="shared" si="30"/>
        <v>2.5303797435509257</v>
      </c>
      <c r="Q188">
        <f t="shared" si="31"/>
        <v>1.8048134424319262</v>
      </c>
      <c r="R188">
        <f t="shared" si="32"/>
        <v>0.57608824606226883</v>
      </c>
      <c r="S188" t="str">
        <f t="shared" si="33"/>
        <v>Cluster 1</v>
      </c>
    </row>
    <row r="189" spans="1:19" x14ac:dyDescent="0.3">
      <c r="A189" s="1" t="s">
        <v>10</v>
      </c>
      <c r="B189" s="1" t="s">
        <v>9</v>
      </c>
      <c r="C189" s="2">
        <v>2438</v>
      </c>
      <c r="D189" s="2">
        <v>8002</v>
      </c>
      <c r="E189" s="2">
        <v>9819</v>
      </c>
      <c r="F189" s="2">
        <v>6269</v>
      </c>
      <c r="G189" s="2">
        <v>3459</v>
      </c>
      <c r="H189" s="2">
        <v>3</v>
      </c>
      <c r="I189">
        <f t="shared" si="23"/>
        <v>-0.75607251375245965</v>
      </c>
      <c r="J189">
        <f t="shared" si="24"/>
        <v>0.29886468384149367</v>
      </c>
      <c r="K189">
        <f t="shared" si="25"/>
        <v>0.19653695941884386</v>
      </c>
      <c r="L189">
        <f t="shared" si="26"/>
        <v>0.65855474978189033</v>
      </c>
      <c r="M189">
        <f t="shared" si="27"/>
        <v>0.12112509400023151</v>
      </c>
      <c r="N189">
        <f t="shared" si="28"/>
        <v>-0.53965010121749535</v>
      </c>
      <c r="O189">
        <f t="shared" si="29"/>
        <v>1.5499287577975667</v>
      </c>
      <c r="P189">
        <f t="shared" si="30"/>
        <v>1.5890725009218245</v>
      </c>
      <c r="Q189">
        <f t="shared" si="31"/>
        <v>2.1161356957053172</v>
      </c>
      <c r="R189">
        <f t="shared" si="32"/>
        <v>1.5499287577975667</v>
      </c>
      <c r="S189" t="str">
        <f t="shared" si="33"/>
        <v>Cluster 1</v>
      </c>
    </row>
    <row r="190" spans="1:19" x14ac:dyDescent="0.3">
      <c r="A190" s="1" t="s">
        <v>8</v>
      </c>
      <c r="B190" s="1" t="s">
        <v>9</v>
      </c>
      <c r="C190" s="2">
        <v>8040</v>
      </c>
      <c r="D190" s="2">
        <v>7639</v>
      </c>
      <c r="E190" s="2">
        <v>11687</v>
      </c>
      <c r="F190" s="2">
        <v>2758</v>
      </c>
      <c r="G190" s="2">
        <v>6839</v>
      </c>
      <c r="H190" s="2">
        <v>404</v>
      </c>
      <c r="I190">
        <f t="shared" si="23"/>
        <v>-0.3131331342389862</v>
      </c>
      <c r="J190">
        <f t="shared" si="24"/>
        <v>0.24968020567542923</v>
      </c>
      <c r="K190">
        <f t="shared" si="25"/>
        <v>0.39310309572671537</v>
      </c>
      <c r="L190">
        <f t="shared" si="26"/>
        <v>-6.4665899572315874E-2</v>
      </c>
      <c r="M190">
        <f t="shared" si="27"/>
        <v>0.83003935238027537</v>
      </c>
      <c r="N190">
        <f t="shared" si="28"/>
        <v>-0.39745686135145891</v>
      </c>
      <c r="O190">
        <f t="shared" si="29"/>
        <v>1.727255569214118</v>
      </c>
      <c r="P190">
        <f t="shared" si="30"/>
        <v>0.81025745636978619</v>
      </c>
      <c r="Q190">
        <f t="shared" si="31"/>
        <v>2.1005419441749029</v>
      </c>
      <c r="R190">
        <f t="shared" si="32"/>
        <v>0.81025745636978619</v>
      </c>
      <c r="S190" t="str">
        <f t="shared" si="33"/>
        <v>Cluster 2</v>
      </c>
    </row>
    <row r="191" spans="1:19" x14ac:dyDescent="0.3">
      <c r="A191" s="1" t="s">
        <v>8</v>
      </c>
      <c r="B191" s="1" t="s">
        <v>9</v>
      </c>
      <c r="C191" s="2">
        <v>834</v>
      </c>
      <c r="D191" s="2">
        <v>11577</v>
      </c>
      <c r="E191" s="2">
        <v>11522</v>
      </c>
      <c r="F191" s="2">
        <v>275</v>
      </c>
      <c r="G191" s="2">
        <v>4027</v>
      </c>
      <c r="H191" s="2">
        <v>1856</v>
      </c>
      <c r="I191">
        <f t="shared" si="23"/>
        <v>-0.88289771274203677</v>
      </c>
      <c r="J191">
        <f t="shared" si="24"/>
        <v>0.78325727184061333</v>
      </c>
      <c r="K191">
        <f t="shared" si="25"/>
        <v>0.37574045520701582</v>
      </c>
      <c r="L191">
        <f t="shared" si="26"/>
        <v>-0.57613182732694246</v>
      </c>
      <c r="M191">
        <f t="shared" si="27"/>
        <v>0.24025624747948149</v>
      </c>
      <c r="N191">
        <f t="shared" si="28"/>
        <v>0.11741741367468772</v>
      </c>
      <c r="O191">
        <f t="shared" si="29"/>
        <v>1.7984752278352012</v>
      </c>
      <c r="P191">
        <f t="shared" si="30"/>
        <v>0.94806411940386259</v>
      </c>
      <c r="Q191">
        <f t="shared" si="31"/>
        <v>2.5093087019656206</v>
      </c>
      <c r="R191">
        <f t="shared" si="32"/>
        <v>0.94806411940386259</v>
      </c>
      <c r="S191" t="str">
        <f t="shared" si="33"/>
        <v>Cluster 2</v>
      </c>
    </row>
    <row r="192" spans="1:19" x14ac:dyDescent="0.3">
      <c r="A192" s="1" t="s">
        <v>10</v>
      </c>
      <c r="B192" s="1" t="s">
        <v>9</v>
      </c>
      <c r="C192" s="2">
        <v>16936</v>
      </c>
      <c r="D192" s="2">
        <v>6250</v>
      </c>
      <c r="E192" s="2">
        <v>1981</v>
      </c>
      <c r="F192" s="2">
        <v>7332</v>
      </c>
      <c r="G192" s="2">
        <v>118</v>
      </c>
      <c r="H192" s="2">
        <v>64</v>
      </c>
      <c r="I192">
        <f t="shared" si="23"/>
        <v>0.39025649806230961</v>
      </c>
      <c r="J192">
        <f t="shared" si="24"/>
        <v>6.1478442114372679E-2</v>
      </c>
      <c r="K192">
        <f t="shared" si="25"/>
        <v>-0.6282410793290667</v>
      </c>
      <c r="L192">
        <f t="shared" si="26"/>
        <v>0.87751901929585252</v>
      </c>
      <c r="M192">
        <f t="shared" si="27"/>
        <v>-0.5796093844754272</v>
      </c>
      <c r="N192">
        <f t="shared" si="28"/>
        <v>-0.51801970812066678</v>
      </c>
      <c r="O192">
        <f t="shared" si="29"/>
        <v>1.5163078742957636</v>
      </c>
      <c r="P192">
        <f t="shared" si="30"/>
        <v>2.7285777781910552</v>
      </c>
      <c r="Q192">
        <f t="shared" si="31"/>
        <v>1.1306742797117766</v>
      </c>
      <c r="R192">
        <f t="shared" si="32"/>
        <v>1.1306742797117766</v>
      </c>
      <c r="S192" t="str">
        <f t="shared" si="33"/>
        <v>Cluster 3</v>
      </c>
    </row>
    <row r="193" spans="1:19" x14ac:dyDescent="0.3">
      <c r="A193" s="1" t="s">
        <v>10</v>
      </c>
      <c r="B193" s="1" t="s">
        <v>9</v>
      </c>
      <c r="C193" s="2">
        <v>13624</v>
      </c>
      <c r="D193" s="2">
        <v>295</v>
      </c>
      <c r="E193" s="2">
        <v>1381</v>
      </c>
      <c r="F193" s="2">
        <v>890</v>
      </c>
      <c r="G193" s="2">
        <v>43</v>
      </c>
      <c r="H193" s="2">
        <v>84</v>
      </c>
      <c r="I193">
        <f t="shared" si="23"/>
        <v>0.12838301984941711</v>
      </c>
      <c r="J193">
        <f t="shared" si="24"/>
        <v>-0.74539088978346157</v>
      </c>
      <c r="K193">
        <f t="shared" si="25"/>
        <v>-0.69137795394615598</v>
      </c>
      <c r="L193">
        <f t="shared" si="26"/>
        <v>-0.44944977111707723</v>
      </c>
      <c r="M193">
        <f t="shared" si="27"/>
        <v>-0.59533973044539856</v>
      </c>
      <c r="N193">
        <f t="shared" si="28"/>
        <v>-0.51092777595777228</v>
      </c>
      <c r="O193">
        <f t="shared" si="29"/>
        <v>0.73257660663075075</v>
      </c>
      <c r="P193">
        <f t="shared" si="30"/>
        <v>2.6987984753687284</v>
      </c>
      <c r="Q193">
        <f t="shared" si="31"/>
        <v>1.3467469014752753</v>
      </c>
      <c r="R193">
        <f t="shared" si="32"/>
        <v>0.73257660663075075</v>
      </c>
      <c r="S193" t="str">
        <f t="shared" si="33"/>
        <v>Cluster 1</v>
      </c>
    </row>
    <row r="194" spans="1:19" x14ac:dyDescent="0.3">
      <c r="A194" s="1" t="s">
        <v>10</v>
      </c>
      <c r="B194" s="1" t="s">
        <v>9</v>
      </c>
      <c r="C194" s="2">
        <v>5509</v>
      </c>
      <c r="D194" s="2">
        <v>1461</v>
      </c>
      <c r="E194" s="2">
        <v>2251</v>
      </c>
      <c r="F194" s="2">
        <v>547</v>
      </c>
      <c r="G194" s="2">
        <v>187</v>
      </c>
      <c r="H194" s="2">
        <v>409</v>
      </c>
      <c r="I194">
        <f t="shared" si="23"/>
        <v>-0.5132544426196719</v>
      </c>
      <c r="J194">
        <f t="shared" si="24"/>
        <v>-0.58740438415913332</v>
      </c>
      <c r="K194">
        <f t="shared" si="25"/>
        <v>-0.59982948575137651</v>
      </c>
      <c r="L194">
        <f t="shared" si="26"/>
        <v>-0.52010334067802644</v>
      </c>
      <c r="M194">
        <f t="shared" si="27"/>
        <v>-0.56513746618305349</v>
      </c>
      <c r="N194">
        <f t="shared" si="28"/>
        <v>-0.39568387831073526</v>
      </c>
      <c r="O194">
        <f t="shared" si="29"/>
        <v>0.36981430067551241</v>
      </c>
      <c r="P194">
        <f t="shared" si="30"/>
        <v>2.4418453274703102</v>
      </c>
      <c r="Q194">
        <f t="shared" si="31"/>
        <v>1.7655381380440547</v>
      </c>
      <c r="R194">
        <f t="shared" si="32"/>
        <v>0.36981430067551241</v>
      </c>
      <c r="S194" t="str">
        <f t="shared" si="33"/>
        <v>Cluster 1</v>
      </c>
    </row>
    <row r="195" spans="1:19" x14ac:dyDescent="0.3">
      <c r="A195" s="1" t="s">
        <v>8</v>
      </c>
      <c r="B195" s="1" t="s">
        <v>9</v>
      </c>
      <c r="C195" s="2">
        <v>180</v>
      </c>
      <c r="D195" s="2">
        <v>3485</v>
      </c>
      <c r="E195" s="2">
        <v>20292</v>
      </c>
      <c r="F195" s="2">
        <v>959</v>
      </c>
      <c r="G195" s="2">
        <v>5618</v>
      </c>
      <c r="H195" s="2">
        <v>666</v>
      </c>
      <c r="I195">
        <f t="shared" ref="I195:I258" si="34">STANDARDIZE(C195,AVERAGE($C$2:$C$441),STDEV($C$2:$C$441))</f>
        <v>-0.93460823651958258</v>
      </c>
      <c r="J195">
        <f t="shared" ref="J195:J258" si="35">STANDARDIZE(D195,AVERAGE($D$2:$D$441),STDEV($D$2:$D$441))</f>
        <v>-0.31316365741501634</v>
      </c>
      <c r="K195">
        <f t="shared" ref="K195:K258" si="36">STANDARDIZE(E195,AVERAGE($E$2:$E$441),STDEV($E$2:$E$441))</f>
        <v>1.2985911058601385</v>
      </c>
      <c r="L195">
        <f t="shared" ref="L195:L258" si="37">STANDARDIZE(F195,AVERAGE($F$2:$F$441),STDEV($F$2:$F$441))</f>
        <v>-0.43523666237158021</v>
      </c>
      <c r="M195">
        <f t="shared" ref="M195:M258" si="38">STANDARDIZE(G195,AVERAGE($G$2:$G$441),STDEV($G$2:$G$441))</f>
        <v>0.57394931998914112</v>
      </c>
      <c r="N195">
        <f t="shared" ref="N195:N258" si="39">STANDARDIZE(H195,AVERAGE($H$2:$H$441),STDEV($H$2:$H$441))</f>
        <v>-0.30455255001753989</v>
      </c>
      <c r="O195">
        <f t="shared" ref="O195:O258" si="40">SQRT((I195-$W$2)^2+(J195-$X$2)^2+(K195-$Y$2)^2+(L195-$Z$2)^2+(M195-$AA$2)^2+(N195-$AB$2)^2)</f>
        <v>2.1464644115524774</v>
      </c>
      <c r="P195">
        <f t="shared" ref="P195:P258" si="41">SQRT((I195-$W$3)^2+(J195-$X$3)^2+(K195-$Y$3)^2+(L195-$Z$3)^2+(M195-$AA$3)^2+(N195-$AB$3)^2)</f>
        <v>1.1815077451928806</v>
      </c>
      <c r="Q195">
        <f t="shared" ref="Q195:Q258" si="42">SQRT((I195-$W$4)^2+(J195-$X$4)^2+(K195-$Y$4)^2+(L195-$Z$4)^2+(M195-$AA$4)^2+(N195-$AB$4)^2)</f>
        <v>2.8269091685870165</v>
      </c>
      <c r="R195">
        <f t="shared" ref="R195:R258" si="43">MIN(O195:Q195)</f>
        <v>1.1815077451928806</v>
      </c>
      <c r="S195" t="str">
        <f t="shared" ref="S195:S258" si="44">INDEX($O$1:$Q$1,MATCH(R195,O195:Q195,0))</f>
        <v>Cluster 2</v>
      </c>
    </row>
    <row r="196" spans="1:19" x14ac:dyDescent="0.3">
      <c r="A196" s="1" t="s">
        <v>10</v>
      </c>
      <c r="B196" s="1" t="s">
        <v>9</v>
      </c>
      <c r="C196" s="2">
        <v>7107</v>
      </c>
      <c r="D196" s="2">
        <v>1012</v>
      </c>
      <c r="E196" s="2">
        <v>2974</v>
      </c>
      <c r="F196" s="2">
        <v>806</v>
      </c>
      <c r="G196" s="2">
        <v>355</v>
      </c>
      <c r="H196" s="2">
        <v>1142</v>
      </c>
      <c r="I196">
        <f t="shared" si="34"/>
        <v>-0.38690365210511807</v>
      </c>
      <c r="J196">
        <f t="shared" si="35"/>
        <v>-0.64824138332321857</v>
      </c>
      <c r="K196">
        <f t="shared" si="36"/>
        <v>-0.52374955183778382</v>
      </c>
      <c r="L196">
        <f t="shared" si="37"/>
        <v>-0.46675268611159543</v>
      </c>
      <c r="M196">
        <f t="shared" si="38"/>
        <v>-0.5299014912103176</v>
      </c>
      <c r="N196">
        <f t="shared" si="39"/>
        <v>-0.13576456454064886</v>
      </c>
      <c r="O196">
        <f t="shared" si="40"/>
        <v>0.32963084181894614</v>
      </c>
      <c r="P196">
        <f t="shared" si="41"/>
        <v>2.3815661559534824</v>
      </c>
      <c r="Q196">
        <f t="shared" si="42"/>
        <v>1.5871323340737851</v>
      </c>
      <c r="R196">
        <f t="shared" si="43"/>
        <v>0.32963084181894614</v>
      </c>
      <c r="S196" t="str">
        <f t="shared" si="44"/>
        <v>Cluster 1</v>
      </c>
    </row>
    <row r="197" spans="1:19" x14ac:dyDescent="0.3">
      <c r="A197" s="1" t="s">
        <v>10</v>
      </c>
      <c r="B197" s="1" t="s">
        <v>9</v>
      </c>
      <c r="C197" s="2">
        <v>17023</v>
      </c>
      <c r="D197" s="2">
        <v>5139</v>
      </c>
      <c r="E197" s="2">
        <v>5230</v>
      </c>
      <c r="F197" s="2">
        <v>7888</v>
      </c>
      <c r="G197" s="2">
        <v>330</v>
      </c>
      <c r="H197" s="2">
        <v>1755</v>
      </c>
      <c r="I197">
        <f t="shared" si="34"/>
        <v>0.39713542095014825</v>
      </c>
      <c r="J197">
        <f t="shared" si="35"/>
        <v>-8.9055869848430655E-2</v>
      </c>
      <c r="K197">
        <f t="shared" si="36"/>
        <v>-0.28635490327752783</v>
      </c>
      <c r="L197">
        <f t="shared" si="37"/>
        <v>0.99204783759290138</v>
      </c>
      <c r="M197">
        <f t="shared" si="38"/>
        <v>-0.53514493986697476</v>
      </c>
      <c r="N197">
        <f t="shared" si="39"/>
        <v>8.1603156252070069E-2</v>
      </c>
      <c r="O197">
        <f t="shared" si="40"/>
        <v>1.5919112222706493</v>
      </c>
      <c r="P197">
        <f t="shared" si="41"/>
        <v>2.5803620708375909</v>
      </c>
      <c r="Q197">
        <f t="shared" si="42"/>
        <v>0.97637909978606452</v>
      </c>
      <c r="R197">
        <f t="shared" si="43"/>
        <v>0.97637909978606452</v>
      </c>
      <c r="S197" t="str">
        <f t="shared" si="44"/>
        <v>Cluster 3</v>
      </c>
    </row>
    <row r="198" spans="1:19" x14ac:dyDescent="0.3">
      <c r="A198" s="1" t="s">
        <v>10</v>
      </c>
      <c r="B198" s="1" t="s">
        <v>11</v>
      </c>
      <c r="C198" s="2">
        <v>30624</v>
      </c>
      <c r="D198" s="2">
        <v>7209</v>
      </c>
      <c r="E198" s="2">
        <v>4897</v>
      </c>
      <c r="F198" s="2">
        <v>18711</v>
      </c>
      <c r="G198" s="2">
        <v>763</v>
      </c>
      <c r="H198" s="2">
        <v>2876</v>
      </c>
      <c r="I198">
        <f t="shared" si="34"/>
        <v>1.4725403657489256</v>
      </c>
      <c r="J198">
        <f t="shared" si="35"/>
        <v>0.19141760068532532</v>
      </c>
      <c r="K198">
        <f t="shared" si="36"/>
        <v>-0.32139586869001241</v>
      </c>
      <c r="L198">
        <f t="shared" si="37"/>
        <v>3.2214460398032614</v>
      </c>
      <c r="M198">
        <f t="shared" si="38"/>
        <v>-0.44432840913367327</v>
      </c>
      <c r="N198">
        <f t="shared" si="39"/>
        <v>0.47910595398231137</v>
      </c>
      <c r="O198">
        <f t="shared" si="40"/>
        <v>4.0840577201326314</v>
      </c>
      <c r="P198">
        <f t="shared" si="41"/>
        <v>4.5369196315316689</v>
      </c>
      <c r="Q198">
        <f t="shared" si="42"/>
        <v>3.0930763108499781</v>
      </c>
      <c r="R198">
        <f t="shared" si="43"/>
        <v>3.0930763108499781</v>
      </c>
      <c r="S198" t="str">
        <f t="shared" si="44"/>
        <v>Cluster 3</v>
      </c>
    </row>
    <row r="199" spans="1:19" x14ac:dyDescent="0.3">
      <c r="A199" s="1" t="s">
        <v>8</v>
      </c>
      <c r="B199" s="1" t="s">
        <v>11</v>
      </c>
      <c r="C199" s="2">
        <v>2427</v>
      </c>
      <c r="D199" s="2">
        <v>7097</v>
      </c>
      <c r="E199" s="2">
        <v>10391</v>
      </c>
      <c r="F199" s="2">
        <v>1127</v>
      </c>
      <c r="G199" s="2">
        <v>4314</v>
      </c>
      <c r="H199" s="2">
        <v>1468</v>
      </c>
      <c r="I199">
        <f t="shared" si="34"/>
        <v>-0.75694226262333575</v>
      </c>
      <c r="J199">
        <f t="shared" si="35"/>
        <v>0.17624222450185639</v>
      </c>
      <c r="K199">
        <f t="shared" si="36"/>
        <v>0.25672744655380236</v>
      </c>
      <c r="L199">
        <f t="shared" si="37"/>
        <v>-0.40063083238254382</v>
      </c>
      <c r="M199">
        <f t="shared" si="38"/>
        <v>0.3004510380579053</v>
      </c>
      <c r="N199">
        <f t="shared" si="39"/>
        <v>-2.0166070285467175E-2</v>
      </c>
      <c r="O199">
        <f t="shared" si="40"/>
        <v>1.3132948635701811</v>
      </c>
      <c r="P199">
        <f t="shared" si="41"/>
        <v>0.99241305741424712</v>
      </c>
      <c r="Q199">
        <f t="shared" si="42"/>
        <v>2.1337481877617348</v>
      </c>
      <c r="R199">
        <f t="shared" si="43"/>
        <v>0.99241305741424712</v>
      </c>
      <c r="S199" t="str">
        <f t="shared" si="44"/>
        <v>Cluster 2</v>
      </c>
    </row>
    <row r="200" spans="1:19" x14ac:dyDescent="0.3">
      <c r="A200" s="1" t="s">
        <v>10</v>
      </c>
      <c r="B200" s="1" t="s">
        <v>11</v>
      </c>
      <c r="C200" s="2">
        <v>11686</v>
      </c>
      <c r="D200" s="2">
        <v>2154</v>
      </c>
      <c r="E200" s="2">
        <v>6824</v>
      </c>
      <c r="F200" s="2">
        <v>3527</v>
      </c>
      <c r="G200" s="2">
        <v>592</v>
      </c>
      <c r="H200" s="2">
        <v>697</v>
      </c>
      <c r="I200">
        <f t="shared" si="34"/>
        <v>-2.4850917583126887E-2</v>
      </c>
      <c r="J200">
        <f t="shared" si="35"/>
        <v>-0.49350674402391936</v>
      </c>
      <c r="K200">
        <f t="shared" si="36"/>
        <v>-0.11862127304479381</v>
      </c>
      <c r="L200">
        <f t="shared" si="37"/>
        <v>9.3738167460832689E-2</v>
      </c>
      <c r="M200">
        <f t="shared" si="38"/>
        <v>-0.480193597945208</v>
      </c>
      <c r="N200">
        <f t="shared" si="39"/>
        <v>-0.29356005516505329</v>
      </c>
      <c r="O200">
        <f t="shared" si="40"/>
        <v>0.6556971345630237</v>
      </c>
      <c r="P200">
        <f t="shared" si="41"/>
        <v>2.1694043125666482</v>
      </c>
      <c r="Q200">
        <f t="shared" si="42"/>
        <v>1.1049061752032363</v>
      </c>
      <c r="R200">
        <f t="shared" si="43"/>
        <v>0.6556971345630237</v>
      </c>
      <c r="S200" t="str">
        <f t="shared" si="44"/>
        <v>Cluster 1</v>
      </c>
    </row>
    <row r="201" spans="1:19" x14ac:dyDescent="0.3">
      <c r="A201" s="1" t="s">
        <v>10</v>
      </c>
      <c r="B201" s="1" t="s">
        <v>11</v>
      </c>
      <c r="C201" s="2">
        <v>9670</v>
      </c>
      <c r="D201" s="2">
        <v>2280</v>
      </c>
      <c r="E201" s="2">
        <v>2112</v>
      </c>
      <c r="F201" s="2">
        <v>520</v>
      </c>
      <c r="G201" s="2">
        <v>402</v>
      </c>
      <c r="H201" s="2">
        <v>347</v>
      </c>
      <c r="I201">
        <f t="shared" si="34"/>
        <v>-0.18425216519097451</v>
      </c>
      <c r="J201">
        <f t="shared" si="35"/>
        <v>-0.47643444581751682</v>
      </c>
      <c r="K201">
        <f t="shared" si="36"/>
        <v>-0.6144561950376688</v>
      </c>
      <c r="L201">
        <f t="shared" si="37"/>
        <v>-0.52566499192626448</v>
      </c>
      <c r="M201">
        <f t="shared" si="38"/>
        <v>-0.52004380773580217</v>
      </c>
      <c r="N201">
        <f t="shared" si="39"/>
        <v>-0.41766886801570852</v>
      </c>
      <c r="O201">
        <f t="shared" si="40"/>
        <v>0.40794019528079722</v>
      </c>
      <c r="P201">
        <f t="shared" si="41"/>
        <v>2.4031780018357711</v>
      </c>
      <c r="Q201">
        <f t="shared" si="42"/>
        <v>1.4922787192433034</v>
      </c>
      <c r="R201">
        <f t="shared" si="43"/>
        <v>0.40794019528079722</v>
      </c>
      <c r="S201" t="str">
        <f t="shared" si="44"/>
        <v>Cluster 1</v>
      </c>
    </row>
    <row r="202" spans="1:19" x14ac:dyDescent="0.3">
      <c r="A202" s="1" t="s">
        <v>8</v>
      </c>
      <c r="B202" s="1" t="s">
        <v>11</v>
      </c>
      <c r="C202" s="2">
        <v>3067</v>
      </c>
      <c r="D202" s="2">
        <v>13240</v>
      </c>
      <c r="E202" s="2">
        <v>23127</v>
      </c>
      <c r="F202" s="2">
        <v>3941</v>
      </c>
      <c r="G202" s="2">
        <v>9959</v>
      </c>
      <c r="H202" s="2">
        <v>731</v>
      </c>
      <c r="I202">
        <f t="shared" si="34"/>
        <v>-0.70633869195417776</v>
      </c>
      <c r="J202">
        <f t="shared" si="35"/>
        <v>1.0085845092790848</v>
      </c>
      <c r="K202">
        <f t="shared" si="36"/>
        <v>1.5969128384258857</v>
      </c>
      <c r="L202">
        <f t="shared" si="37"/>
        <v>0.17901681993381513</v>
      </c>
      <c r="M202">
        <f t="shared" si="38"/>
        <v>1.484421744731085</v>
      </c>
      <c r="N202">
        <f t="shared" si="39"/>
        <v>-0.28150377048813252</v>
      </c>
      <c r="O202">
        <f t="shared" si="40"/>
        <v>3.2464712494602828</v>
      </c>
      <c r="P202">
        <f t="shared" si="41"/>
        <v>1.1800269677956878</v>
      </c>
      <c r="Q202">
        <f t="shared" si="42"/>
        <v>3.4901218265968819</v>
      </c>
      <c r="R202">
        <f t="shared" si="43"/>
        <v>1.1800269677956878</v>
      </c>
      <c r="S202" t="str">
        <f t="shared" si="44"/>
        <v>Cluster 2</v>
      </c>
    </row>
    <row r="203" spans="1:19" x14ac:dyDescent="0.3">
      <c r="A203" s="1" t="s">
        <v>8</v>
      </c>
      <c r="B203" s="1" t="s">
        <v>11</v>
      </c>
      <c r="C203" s="2">
        <v>4484</v>
      </c>
      <c r="D203" s="2">
        <v>14399</v>
      </c>
      <c r="E203" s="2">
        <v>24708</v>
      </c>
      <c r="F203" s="2">
        <v>3549</v>
      </c>
      <c r="G203" s="2">
        <v>14235</v>
      </c>
      <c r="H203" s="2">
        <v>1681</v>
      </c>
      <c r="I203">
        <f t="shared" si="34"/>
        <v>-0.59429922376949518</v>
      </c>
      <c r="J203">
        <f t="shared" si="35"/>
        <v>1.1656225538919465</v>
      </c>
      <c r="K203">
        <f t="shared" si="36"/>
        <v>1.7632785030419158</v>
      </c>
      <c r="L203">
        <f t="shared" si="37"/>
        <v>9.8269883292730301E-2</v>
      </c>
      <c r="M203">
        <f t="shared" si="38"/>
        <v>2.3812612029657205</v>
      </c>
      <c r="N203">
        <f t="shared" si="39"/>
        <v>5.5363007249360122E-2</v>
      </c>
      <c r="O203">
        <f t="shared" si="40"/>
        <v>3.9999358511788148</v>
      </c>
      <c r="P203">
        <f t="shared" si="41"/>
        <v>1.862515547345901</v>
      </c>
      <c r="Q203">
        <f t="shared" si="42"/>
        <v>4.1338022338655254</v>
      </c>
      <c r="R203">
        <f t="shared" si="43"/>
        <v>1.862515547345901</v>
      </c>
      <c r="S203" t="str">
        <f t="shared" si="44"/>
        <v>Cluster 2</v>
      </c>
    </row>
    <row r="204" spans="1:19" x14ac:dyDescent="0.3">
      <c r="A204" s="1" t="s">
        <v>10</v>
      </c>
      <c r="B204" s="1" t="s">
        <v>11</v>
      </c>
      <c r="C204" s="2">
        <v>25203</v>
      </c>
      <c r="D204" s="2">
        <v>11487</v>
      </c>
      <c r="E204" s="2">
        <v>9490</v>
      </c>
      <c r="F204" s="2">
        <v>5065</v>
      </c>
      <c r="G204" s="2">
        <v>284</v>
      </c>
      <c r="H204" s="2">
        <v>6854</v>
      </c>
      <c r="I204">
        <f t="shared" si="34"/>
        <v>1.0439123085653237</v>
      </c>
      <c r="J204">
        <f t="shared" si="35"/>
        <v>0.77106277312175442</v>
      </c>
      <c r="K204">
        <f t="shared" si="36"/>
        <v>0.16191690650380655</v>
      </c>
      <c r="L204">
        <f t="shared" si="37"/>
        <v>0.41054630152712979</v>
      </c>
      <c r="M204">
        <f t="shared" si="38"/>
        <v>-0.54479288539522386</v>
      </c>
      <c r="N204">
        <f t="shared" si="39"/>
        <v>1.8896912611820436</v>
      </c>
      <c r="O204">
        <f t="shared" si="40"/>
        <v>3.0307438490010825</v>
      </c>
      <c r="P204">
        <f t="shared" si="41"/>
        <v>3.068174356373055</v>
      </c>
      <c r="Q204">
        <f t="shared" si="42"/>
        <v>2.2130498300806729</v>
      </c>
      <c r="R204">
        <f t="shared" si="43"/>
        <v>2.2130498300806729</v>
      </c>
      <c r="S204" t="str">
        <f t="shared" si="44"/>
        <v>Cluster 3</v>
      </c>
    </row>
    <row r="205" spans="1:19" x14ac:dyDescent="0.3">
      <c r="A205" s="1" t="s">
        <v>10</v>
      </c>
      <c r="B205" s="1" t="s">
        <v>11</v>
      </c>
      <c r="C205" s="2">
        <v>583</v>
      </c>
      <c r="D205" s="2">
        <v>685</v>
      </c>
      <c r="E205" s="2">
        <v>2216</v>
      </c>
      <c r="F205" s="2">
        <v>469</v>
      </c>
      <c r="G205" s="2">
        <v>954</v>
      </c>
      <c r="H205" s="2">
        <v>18</v>
      </c>
      <c r="I205">
        <f t="shared" si="34"/>
        <v>-0.90274380061384718</v>
      </c>
      <c r="J205">
        <f t="shared" si="35"/>
        <v>-0.69254806200173946</v>
      </c>
      <c r="K205">
        <f t="shared" si="36"/>
        <v>-0.60351247010403997</v>
      </c>
      <c r="L205">
        <f t="shared" si="37"/>
        <v>-0.53617033317293628</v>
      </c>
      <c r="M205">
        <f t="shared" si="38"/>
        <v>-0.40426846139681277</v>
      </c>
      <c r="N205">
        <f t="shared" si="39"/>
        <v>-0.53433115209532434</v>
      </c>
      <c r="O205">
        <f t="shared" si="40"/>
        <v>0.67391868322024895</v>
      </c>
      <c r="P205">
        <f t="shared" si="41"/>
        <v>2.4570139597079086</v>
      </c>
      <c r="Q205">
        <f t="shared" si="42"/>
        <v>2.1545888839237062</v>
      </c>
      <c r="R205">
        <f t="shared" si="43"/>
        <v>0.67391868322024895</v>
      </c>
      <c r="S205" t="str">
        <f t="shared" si="44"/>
        <v>Cluster 1</v>
      </c>
    </row>
    <row r="206" spans="1:19" x14ac:dyDescent="0.3">
      <c r="A206" s="1" t="s">
        <v>10</v>
      </c>
      <c r="B206" s="1" t="s">
        <v>11</v>
      </c>
      <c r="C206" s="2">
        <v>1956</v>
      </c>
      <c r="D206" s="2">
        <v>891</v>
      </c>
      <c r="E206" s="2">
        <v>5226</v>
      </c>
      <c r="F206" s="2">
        <v>1383</v>
      </c>
      <c r="G206" s="2">
        <v>5</v>
      </c>
      <c r="H206" s="2">
        <v>1328</v>
      </c>
      <c r="I206">
        <f t="shared" si="34"/>
        <v>-0.79418332791266921</v>
      </c>
      <c r="J206">
        <f t="shared" si="35"/>
        <v>-0.66463620937857337</v>
      </c>
      <c r="K206">
        <f t="shared" si="36"/>
        <v>-0.28677581577497513</v>
      </c>
      <c r="L206">
        <f t="shared" si="37"/>
        <v>-0.34789813906591699</v>
      </c>
      <c r="M206">
        <f t="shared" si="38"/>
        <v>-0.60330977240351735</v>
      </c>
      <c r="N206">
        <f t="shared" si="39"/>
        <v>-6.9809595425729246E-2</v>
      </c>
      <c r="O206">
        <f t="shared" si="40"/>
        <v>0.55583674480533196</v>
      </c>
      <c r="P206">
        <f t="shared" si="41"/>
        <v>2.3090538699774608</v>
      </c>
      <c r="Q206">
        <f t="shared" si="42"/>
        <v>1.9048016450698495</v>
      </c>
      <c r="R206">
        <f t="shared" si="43"/>
        <v>0.55583674480533196</v>
      </c>
      <c r="S206" t="str">
        <f t="shared" si="44"/>
        <v>Cluster 1</v>
      </c>
    </row>
    <row r="207" spans="1:19" x14ac:dyDescent="0.3">
      <c r="A207" s="1" t="s">
        <v>8</v>
      </c>
      <c r="B207" s="1" t="s">
        <v>11</v>
      </c>
      <c r="C207" s="2">
        <v>1107</v>
      </c>
      <c r="D207" s="2">
        <v>11711</v>
      </c>
      <c r="E207" s="2">
        <v>23596</v>
      </c>
      <c r="F207" s="2">
        <v>955</v>
      </c>
      <c r="G207" s="2">
        <v>9265</v>
      </c>
      <c r="H207" s="2">
        <v>710</v>
      </c>
      <c r="I207">
        <f t="shared" si="34"/>
        <v>-0.86131212712847405</v>
      </c>
      <c r="J207">
        <f t="shared" si="35"/>
        <v>0.80141352548869216</v>
      </c>
      <c r="K207">
        <f t="shared" si="36"/>
        <v>1.6462648287515771</v>
      </c>
      <c r="L207">
        <f t="shared" si="37"/>
        <v>-0.43606061070465246</v>
      </c>
      <c r="M207">
        <f t="shared" si="38"/>
        <v>1.3388636100222833</v>
      </c>
      <c r="N207">
        <f t="shared" si="39"/>
        <v>-0.28895029925917182</v>
      </c>
      <c r="O207">
        <f t="shared" si="40"/>
        <v>3.0987818676153465</v>
      </c>
      <c r="P207">
        <f t="shared" si="41"/>
        <v>0.99886671786615189</v>
      </c>
      <c r="Q207">
        <f t="shared" si="42"/>
        <v>3.5132767789896859</v>
      </c>
      <c r="R207">
        <f t="shared" si="43"/>
        <v>0.99886671786615189</v>
      </c>
      <c r="S207" t="str">
        <f t="shared" si="44"/>
        <v>Cluster 2</v>
      </c>
    </row>
    <row r="208" spans="1:19" x14ac:dyDescent="0.3">
      <c r="A208" s="1" t="s">
        <v>10</v>
      </c>
      <c r="B208" s="1" t="s">
        <v>11</v>
      </c>
      <c r="C208" s="2">
        <v>6373</v>
      </c>
      <c r="D208" s="2">
        <v>780</v>
      </c>
      <c r="E208" s="2">
        <v>950</v>
      </c>
      <c r="F208" s="2">
        <v>878</v>
      </c>
      <c r="G208" s="2">
        <v>288</v>
      </c>
      <c r="H208" s="2">
        <v>285</v>
      </c>
      <c r="I208">
        <f t="shared" si="34"/>
        <v>-0.44493962221630862</v>
      </c>
      <c r="J208">
        <f t="shared" si="35"/>
        <v>-0.6796760911318328</v>
      </c>
      <c r="K208">
        <f t="shared" si="36"/>
        <v>-0.73673127554609852</v>
      </c>
      <c r="L208">
        <f t="shared" si="37"/>
        <v>-0.45192161611629417</v>
      </c>
      <c r="M208">
        <f t="shared" si="38"/>
        <v>-0.54395393361015876</v>
      </c>
      <c r="N208">
        <f t="shared" si="39"/>
        <v>-0.43965385772068172</v>
      </c>
      <c r="O208">
        <f t="shared" si="40"/>
        <v>0.42877932214680037</v>
      </c>
      <c r="P208">
        <f t="shared" si="41"/>
        <v>2.5650299861560812</v>
      </c>
      <c r="Q208">
        <f t="shared" si="42"/>
        <v>1.7312633578716452</v>
      </c>
      <c r="R208">
        <f t="shared" si="43"/>
        <v>0.42877932214680037</v>
      </c>
      <c r="S208" t="str">
        <f t="shared" si="44"/>
        <v>Cluster 1</v>
      </c>
    </row>
    <row r="209" spans="1:19" x14ac:dyDescent="0.3">
      <c r="A209" s="1" t="s">
        <v>8</v>
      </c>
      <c r="B209" s="1" t="s">
        <v>11</v>
      </c>
      <c r="C209" s="2">
        <v>2541</v>
      </c>
      <c r="D209" s="2">
        <v>4737</v>
      </c>
      <c r="E209" s="2">
        <v>6089</v>
      </c>
      <c r="F209" s="2">
        <v>2946</v>
      </c>
      <c r="G209" s="2">
        <v>5316</v>
      </c>
      <c r="H209" s="2">
        <v>120</v>
      </c>
      <c r="I209">
        <f t="shared" si="34"/>
        <v>-0.74792850159789204</v>
      </c>
      <c r="J209">
        <f t="shared" si="35"/>
        <v>-0.14352463079266733</v>
      </c>
      <c r="K209">
        <f t="shared" si="36"/>
        <v>-0.19596394445072826</v>
      </c>
      <c r="L209">
        <f t="shared" si="37"/>
        <v>-2.5940327917918046E-2</v>
      </c>
      <c r="M209">
        <f t="shared" si="38"/>
        <v>0.51060846021672301</v>
      </c>
      <c r="N209">
        <f t="shared" si="39"/>
        <v>-0.49816229806456197</v>
      </c>
      <c r="O209">
        <f t="shared" si="40"/>
        <v>1.1473247117222174</v>
      </c>
      <c r="P209">
        <f t="shared" si="41"/>
        <v>1.5000144258902339</v>
      </c>
      <c r="Q209">
        <f t="shared" si="42"/>
        <v>2.0620836117461061</v>
      </c>
      <c r="R209">
        <f t="shared" si="43"/>
        <v>1.1473247117222174</v>
      </c>
      <c r="S209" t="str">
        <f t="shared" si="44"/>
        <v>Cluster 1</v>
      </c>
    </row>
    <row r="210" spans="1:19" x14ac:dyDescent="0.3">
      <c r="A210" s="1" t="s">
        <v>10</v>
      </c>
      <c r="B210" s="1" t="s">
        <v>11</v>
      </c>
      <c r="C210" s="2">
        <v>1537</v>
      </c>
      <c r="D210" s="2">
        <v>3748</v>
      </c>
      <c r="E210" s="2">
        <v>5838</v>
      </c>
      <c r="F210" s="2">
        <v>1859</v>
      </c>
      <c r="G210" s="2">
        <v>3381</v>
      </c>
      <c r="H210" s="2">
        <v>806</v>
      </c>
      <c r="I210">
        <f t="shared" si="34"/>
        <v>-0.82731285308513358</v>
      </c>
      <c r="J210">
        <f t="shared" si="35"/>
        <v>-0.27752862226990632</v>
      </c>
      <c r="K210">
        <f t="shared" si="36"/>
        <v>-0.22237620366554398</v>
      </c>
      <c r="L210">
        <f t="shared" si="37"/>
        <v>-0.24984828743031398</v>
      </c>
      <c r="M210">
        <f t="shared" si="38"/>
        <v>0.10476553419146127</v>
      </c>
      <c r="N210">
        <f t="shared" si="39"/>
        <v>-0.25490902487727785</v>
      </c>
      <c r="O210">
        <f t="shared" si="40"/>
        <v>0.76112311285773149</v>
      </c>
      <c r="P210">
        <f t="shared" si="41"/>
        <v>1.6681699481214916</v>
      </c>
      <c r="Q210">
        <f t="shared" si="42"/>
        <v>1.9652701306973954</v>
      </c>
      <c r="R210">
        <f t="shared" si="43"/>
        <v>0.76112311285773149</v>
      </c>
      <c r="S210" t="str">
        <f t="shared" si="44"/>
        <v>Cluster 1</v>
      </c>
    </row>
    <row r="211" spans="1:19" x14ac:dyDescent="0.3">
      <c r="A211" s="1" t="s">
        <v>8</v>
      </c>
      <c r="B211" s="1" t="s">
        <v>11</v>
      </c>
      <c r="C211" s="2">
        <v>5550</v>
      </c>
      <c r="D211" s="2">
        <v>12729</v>
      </c>
      <c r="E211" s="2">
        <v>16767</v>
      </c>
      <c r="F211" s="2">
        <v>864</v>
      </c>
      <c r="G211" s="2">
        <v>12420</v>
      </c>
      <c r="H211" s="2">
        <v>797</v>
      </c>
      <c r="I211">
        <f t="shared" si="34"/>
        <v>-0.5100126513736789</v>
      </c>
      <c r="J211">
        <f t="shared" si="35"/>
        <v>0.93934685544200791</v>
      </c>
      <c r="K211">
        <f t="shared" si="36"/>
        <v>0.9276619674847385</v>
      </c>
      <c r="L211">
        <f t="shared" si="37"/>
        <v>-0.4548054352820472</v>
      </c>
      <c r="M211">
        <f t="shared" si="38"/>
        <v>2.0005868304924128</v>
      </c>
      <c r="N211">
        <f t="shared" si="39"/>
        <v>-0.25810039435058041</v>
      </c>
      <c r="O211">
        <f t="shared" si="40"/>
        <v>3.1631422316035938</v>
      </c>
      <c r="P211">
        <f t="shared" si="41"/>
        <v>1.1669370059194024</v>
      </c>
      <c r="Q211">
        <f t="shared" si="42"/>
        <v>3.451342524256769</v>
      </c>
      <c r="R211">
        <f t="shared" si="43"/>
        <v>1.1669370059194024</v>
      </c>
      <c r="S211" t="str">
        <f t="shared" si="44"/>
        <v>Cluster 2</v>
      </c>
    </row>
    <row r="212" spans="1:19" x14ac:dyDescent="0.3">
      <c r="A212" s="1" t="s">
        <v>10</v>
      </c>
      <c r="B212" s="1" t="s">
        <v>11</v>
      </c>
      <c r="C212" s="2">
        <v>18567</v>
      </c>
      <c r="D212" s="2">
        <v>1895</v>
      </c>
      <c r="E212" s="2">
        <v>1393</v>
      </c>
      <c r="F212" s="2">
        <v>1801</v>
      </c>
      <c r="G212" s="2">
        <v>244</v>
      </c>
      <c r="H212" s="2">
        <v>2100</v>
      </c>
      <c r="I212">
        <f t="shared" si="34"/>
        <v>0.51921653518949185</v>
      </c>
      <c r="J212">
        <f t="shared" si="35"/>
        <v>-0.5285998014481913</v>
      </c>
      <c r="K212">
        <f t="shared" si="36"/>
        <v>-0.69011521645381424</v>
      </c>
      <c r="L212">
        <f t="shared" si="37"/>
        <v>-0.26179553825986224</v>
      </c>
      <c r="M212">
        <f t="shared" si="38"/>
        <v>-0.5531824032458752</v>
      </c>
      <c r="N212">
        <f t="shared" si="39"/>
        <v>0.20393898606200161</v>
      </c>
      <c r="O212">
        <f t="shared" si="40"/>
        <v>1.0726801586323254</v>
      </c>
      <c r="P212">
        <f t="shared" si="41"/>
        <v>2.6639657850414351</v>
      </c>
      <c r="Q212">
        <f t="shared" si="42"/>
        <v>0.80426161811178998</v>
      </c>
      <c r="R212">
        <f t="shared" si="43"/>
        <v>0.80426161811178998</v>
      </c>
      <c r="S212" t="str">
        <f t="shared" si="44"/>
        <v>Cluster 3</v>
      </c>
    </row>
    <row r="213" spans="1:19" x14ac:dyDescent="0.3">
      <c r="A213" s="1" t="s">
        <v>8</v>
      </c>
      <c r="B213" s="1" t="s">
        <v>11</v>
      </c>
      <c r="C213" s="2">
        <v>12119</v>
      </c>
      <c r="D213" s="2">
        <v>28326</v>
      </c>
      <c r="E213" s="2">
        <v>39694</v>
      </c>
      <c r="F213" s="2">
        <v>4736</v>
      </c>
      <c r="G213" s="2">
        <v>19410</v>
      </c>
      <c r="H213" s="2">
        <v>2870</v>
      </c>
      <c r="I213">
        <f t="shared" si="34"/>
        <v>9.3855606977253023E-3</v>
      </c>
      <c r="J213">
        <f t="shared" si="35"/>
        <v>3.0526534834202654</v>
      </c>
      <c r="K213">
        <f t="shared" si="36"/>
        <v>3.3402271747280841</v>
      </c>
      <c r="L213">
        <f t="shared" si="37"/>
        <v>0.34277655113193362</v>
      </c>
      <c r="M213">
        <f t="shared" si="38"/>
        <v>3.4666550748937457</v>
      </c>
      <c r="N213">
        <f t="shared" si="39"/>
        <v>0.47697837433344303</v>
      </c>
      <c r="O213">
        <f t="shared" si="40"/>
        <v>6.5914181127439262</v>
      </c>
      <c r="P213">
        <f t="shared" si="41"/>
        <v>4.4293351534057654</v>
      </c>
      <c r="Q213">
        <f t="shared" si="42"/>
        <v>6.4314297380828025</v>
      </c>
      <c r="R213">
        <f t="shared" si="43"/>
        <v>4.4293351534057654</v>
      </c>
      <c r="S213" t="str">
        <f t="shared" si="44"/>
        <v>Cluster 2</v>
      </c>
    </row>
    <row r="214" spans="1:19" x14ac:dyDescent="0.3">
      <c r="A214" s="1" t="s">
        <v>10</v>
      </c>
      <c r="B214" s="1" t="s">
        <v>11</v>
      </c>
      <c r="C214" s="2">
        <v>7291</v>
      </c>
      <c r="D214" s="2">
        <v>1012</v>
      </c>
      <c r="E214" s="2">
        <v>2062</v>
      </c>
      <c r="F214" s="2">
        <v>1291</v>
      </c>
      <c r="G214" s="2">
        <v>240</v>
      </c>
      <c r="H214" s="2">
        <v>1775</v>
      </c>
      <c r="I214">
        <f t="shared" si="34"/>
        <v>-0.37235512553773514</v>
      </c>
      <c r="J214">
        <f t="shared" si="35"/>
        <v>-0.64824138332321857</v>
      </c>
      <c r="K214">
        <f t="shared" si="36"/>
        <v>-0.61971760125575959</v>
      </c>
      <c r="L214">
        <f t="shared" si="37"/>
        <v>-0.36684895072657975</v>
      </c>
      <c r="M214">
        <f t="shared" si="38"/>
        <v>-0.55402135503094041</v>
      </c>
      <c r="N214">
        <f t="shared" si="39"/>
        <v>8.8695088414964651E-2</v>
      </c>
      <c r="O214">
        <f t="shared" si="40"/>
        <v>0.45326422626309831</v>
      </c>
      <c r="P214">
        <f t="shared" si="41"/>
        <v>2.4507393244616624</v>
      </c>
      <c r="Q214">
        <f t="shared" si="42"/>
        <v>1.5366461166329912</v>
      </c>
      <c r="R214">
        <f t="shared" si="43"/>
        <v>0.45326422626309831</v>
      </c>
      <c r="S214" t="str">
        <f t="shared" si="44"/>
        <v>Cluster 1</v>
      </c>
    </row>
    <row r="215" spans="1:19" x14ac:dyDescent="0.3">
      <c r="A215" s="1" t="s">
        <v>10</v>
      </c>
      <c r="B215" s="1" t="s">
        <v>11</v>
      </c>
      <c r="C215" s="2">
        <v>3317</v>
      </c>
      <c r="D215" s="2">
        <v>6602</v>
      </c>
      <c r="E215" s="2">
        <v>6861</v>
      </c>
      <c r="F215" s="2">
        <v>1329</v>
      </c>
      <c r="G215" s="2">
        <v>3961</v>
      </c>
      <c r="H215" s="2">
        <v>1215</v>
      </c>
      <c r="I215">
        <f t="shared" si="34"/>
        <v>-0.68657167216153792</v>
      </c>
      <c r="J215">
        <f t="shared" si="35"/>
        <v>0.10917248154813215</v>
      </c>
      <c r="K215">
        <f t="shared" si="36"/>
        <v>-0.11472783244340662</v>
      </c>
      <c r="L215">
        <f t="shared" si="37"/>
        <v>-0.35902144156239296</v>
      </c>
      <c r="M215">
        <f t="shared" si="38"/>
        <v>0.22641354302590666</v>
      </c>
      <c r="N215">
        <f t="shared" si="39"/>
        <v>-0.10987901214608363</v>
      </c>
      <c r="O215">
        <f t="shared" si="40"/>
        <v>1.0114386049828079</v>
      </c>
      <c r="P215">
        <f t="shared" si="41"/>
        <v>1.3117167350598238</v>
      </c>
      <c r="Q215">
        <f t="shared" si="42"/>
        <v>1.9474044619110074</v>
      </c>
      <c r="R215">
        <f t="shared" si="43"/>
        <v>1.0114386049828079</v>
      </c>
      <c r="S215" t="str">
        <f t="shared" si="44"/>
        <v>Cluster 1</v>
      </c>
    </row>
    <row r="216" spans="1:19" x14ac:dyDescent="0.3">
      <c r="A216" s="1" t="s">
        <v>8</v>
      </c>
      <c r="B216" s="1" t="s">
        <v>11</v>
      </c>
      <c r="C216" s="2">
        <v>2362</v>
      </c>
      <c r="D216" s="2">
        <v>6551</v>
      </c>
      <c r="E216" s="2">
        <v>11364</v>
      </c>
      <c r="F216" s="2">
        <v>913</v>
      </c>
      <c r="G216" s="2">
        <v>5957</v>
      </c>
      <c r="H216" s="2">
        <v>791</v>
      </c>
      <c r="I216">
        <f t="shared" si="34"/>
        <v>-0.76208168776942209</v>
      </c>
      <c r="J216">
        <f t="shared" si="35"/>
        <v>0.1022622656074454</v>
      </c>
      <c r="K216">
        <f t="shared" si="36"/>
        <v>0.35911441155784896</v>
      </c>
      <c r="L216">
        <f t="shared" si="37"/>
        <v>-0.44471206820191156</v>
      </c>
      <c r="M216">
        <f t="shared" si="38"/>
        <v>0.64505048377341179</v>
      </c>
      <c r="N216">
        <f t="shared" si="39"/>
        <v>-0.26022797399944875</v>
      </c>
      <c r="O216">
        <f t="shared" si="40"/>
        <v>1.5464572961920857</v>
      </c>
      <c r="P216">
        <f t="shared" si="41"/>
        <v>0.83990172904602323</v>
      </c>
      <c r="Q216">
        <f t="shared" si="42"/>
        <v>2.326663899382055</v>
      </c>
      <c r="R216">
        <f t="shared" si="43"/>
        <v>0.83990172904602323</v>
      </c>
      <c r="S216" t="str">
        <f t="shared" si="44"/>
        <v>Cluster 2</v>
      </c>
    </row>
    <row r="217" spans="1:19" x14ac:dyDescent="0.3">
      <c r="A217" s="1" t="s">
        <v>10</v>
      </c>
      <c r="B217" s="1" t="s">
        <v>11</v>
      </c>
      <c r="C217" s="2">
        <v>2806</v>
      </c>
      <c r="D217" s="2">
        <v>10765</v>
      </c>
      <c r="E217" s="2">
        <v>15538</v>
      </c>
      <c r="F217" s="2">
        <v>1374</v>
      </c>
      <c r="G217" s="2">
        <v>5828</v>
      </c>
      <c r="H217" s="2">
        <v>2388</v>
      </c>
      <c r="I217">
        <f t="shared" si="34"/>
        <v>-0.7269754606176938</v>
      </c>
      <c r="J217">
        <f t="shared" si="35"/>
        <v>0.67323579451046367</v>
      </c>
      <c r="K217">
        <f t="shared" si="36"/>
        <v>0.79833660264406714</v>
      </c>
      <c r="L217">
        <f t="shared" si="37"/>
        <v>-0.34975202281532969</v>
      </c>
      <c r="M217">
        <f t="shared" si="38"/>
        <v>0.61799428870506101</v>
      </c>
      <c r="N217">
        <f t="shared" si="39"/>
        <v>0.30606280920768358</v>
      </c>
      <c r="O217">
        <f t="shared" si="40"/>
        <v>2.1269333640476837</v>
      </c>
      <c r="P217">
        <f t="shared" si="41"/>
        <v>0.47656063911443569</v>
      </c>
      <c r="Q217">
        <f t="shared" si="42"/>
        <v>2.5917639808741346</v>
      </c>
      <c r="R217">
        <f t="shared" si="43"/>
        <v>0.47656063911443569</v>
      </c>
      <c r="S217" t="str">
        <f t="shared" si="44"/>
        <v>Cluster 2</v>
      </c>
    </row>
    <row r="218" spans="1:19" x14ac:dyDescent="0.3">
      <c r="A218" s="1" t="s">
        <v>8</v>
      </c>
      <c r="B218" s="1" t="s">
        <v>11</v>
      </c>
      <c r="C218" s="2">
        <v>2532</v>
      </c>
      <c r="D218" s="2">
        <v>16599</v>
      </c>
      <c r="E218" s="2">
        <v>36486</v>
      </c>
      <c r="F218" s="2">
        <v>179</v>
      </c>
      <c r="G218" s="2">
        <v>13308</v>
      </c>
      <c r="H218" s="2">
        <v>674</v>
      </c>
      <c r="I218">
        <f t="shared" si="34"/>
        <v>-0.74864011431042699</v>
      </c>
      <c r="J218">
        <f t="shared" si="35"/>
        <v>1.463710300352943</v>
      </c>
      <c r="K218">
        <f t="shared" si="36"/>
        <v>3.0026553517753798</v>
      </c>
      <c r="L218">
        <f t="shared" si="37"/>
        <v>-0.59590658732067758</v>
      </c>
      <c r="M218">
        <f t="shared" si="38"/>
        <v>2.1868341267768741</v>
      </c>
      <c r="N218">
        <f t="shared" si="39"/>
        <v>-0.30171577715238207</v>
      </c>
      <c r="O218">
        <f t="shared" si="40"/>
        <v>4.8075643891721196</v>
      </c>
      <c r="P218">
        <f t="shared" si="41"/>
        <v>2.6603020073708943</v>
      </c>
      <c r="Q218">
        <f t="shared" si="42"/>
        <v>5.0132456694641423</v>
      </c>
      <c r="R218">
        <f t="shared" si="43"/>
        <v>2.6603020073708943</v>
      </c>
      <c r="S218" t="str">
        <f t="shared" si="44"/>
        <v>Cluster 2</v>
      </c>
    </row>
    <row r="219" spans="1:19" x14ac:dyDescent="0.3">
      <c r="A219" s="1" t="s">
        <v>10</v>
      </c>
      <c r="B219" s="1" t="s">
        <v>11</v>
      </c>
      <c r="C219" s="2">
        <v>18044</v>
      </c>
      <c r="D219" s="2">
        <v>1475</v>
      </c>
      <c r="E219" s="2">
        <v>2046</v>
      </c>
      <c r="F219" s="2">
        <v>2532</v>
      </c>
      <c r="G219" s="2">
        <v>130</v>
      </c>
      <c r="H219" s="2">
        <v>1158</v>
      </c>
      <c r="I219">
        <f t="shared" si="34"/>
        <v>0.47786392978328934</v>
      </c>
      <c r="J219">
        <f t="shared" si="35"/>
        <v>-0.58550746213619975</v>
      </c>
      <c r="K219">
        <f t="shared" si="36"/>
        <v>-0.62140125124554868</v>
      </c>
      <c r="L219">
        <f t="shared" si="37"/>
        <v>-0.1112189803909005</v>
      </c>
      <c r="M219">
        <f t="shared" si="38"/>
        <v>-0.57709252912023179</v>
      </c>
      <c r="N219">
        <f t="shared" si="39"/>
        <v>-0.13009101881033319</v>
      </c>
      <c r="O219">
        <f t="shared" si="40"/>
        <v>0.9432593920458755</v>
      </c>
      <c r="P219">
        <f t="shared" si="41"/>
        <v>2.6499141660994487</v>
      </c>
      <c r="Q219">
        <f t="shared" si="42"/>
        <v>0.74641139673561241</v>
      </c>
      <c r="R219">
        <f t="shared" si="43"/>
        <v>0.74641139673561241</v>
      </c>
      <c r="S219" t="str">
        <f t="shared" si="44"/>
        <v>Cluster 3</v>
      </c>
    </row>
    <row r="220" spans="1:19" x14ac:dyDescent="0.3">
      <c r="A220" s="1" t="s">
        <v>8</v>
      </c>
      <c r="B220" s="1" t="s">
        <v>11</v>
      </c>
      <c r="C220" s="2">
        <v>18</v>
      </c>
      <c r="D220" s="2">
        <v>7504</v>
      </c>
      <c r="E220" s="2">
        <v>15205</v>
      </c>
      <c r="F220" s="2">
        <v>1285</v>
      </c>
      <c r="G220" s="2">
        <v>4797</v>
      </c>
      <c r="H220" s="2">
        <v>6372</v>
      </c>
      <c r="I220">
        <f t="shared" si="34"/>
        <v>-0.9474172653452132</v>
      </c>
      <c r="J220">
        <f t="shared" si="35"/>
        <v>0.2313884575971408</v>
      </c>
      <c r="K220">
        <f t="shared" si="36"/>
        <v>0.76329563723158256</v>
      </c>
      <c r="L220">
        <f t="shared" si="37"/>
        <v>-0.36808487322618821</v>
      </c>
      <c r="M220">
        <f t="shared" si="38"/>
        <v>0.40175446610452104</v>
      </c>
      <c r="N220">
        <f t="shared" si="39"/>
        <v>1.7187756960562843</v>
      </c>
      <c r="O220">
        <f t="shared" si="40"/>
        <v>2.651548912808249</v>
      </c>
      <c r="P220">
        <f t="shared" si="41"/>
        <v>1.8894666588684876</v>
      </c>
      <c r="Q220">
        <f t="shared" si="42"/>
        <v>3.0179737763702512</v>
      </c>
      <c r="R220">
        <f t="shared" si="43"/>
        <v>1.8894666588684876</v>
      </c>
      <c r="S220" t="str">
        <f t="shared" si="44"/>
        <v>Cluster 2</v>
      </c>
    </row>
    <row r="221" spans="1:19" x14ac:dyDescent="0.3">
      <c r="A221" s="1" t="s">
        <v>10</v>
      </c>
      <c r="B221" s="1" t="s">
        <v>11</v>
      </c>
      <c r="C221" s="2">
        <v>4155</v>
      </c>
      <c r="D221" s="2">
        <v>367</v>
      </c>
      <c r="E221" s="2">
        <v>1390</v>
      </c>
      <c r="F221" s="2">
        <v>2306</v>
      </c>
      <c r="G221" s="2">
        <v>86</v>
      </c>
      <c r="H221" s="2">
        <v>130</v>
      </c>
      <c r="I221">
        <f t="shared" si="34"/>
        <v>-0.62031262181660918</v>
      </c>
      <c r="J221">
        <f t="shared" si="35"/>
        <v>-0.73563529080837442</v>
      </c>
      <c r="K221">
        <f t="shared" si="36"/>
        <v>-0.69043090082689973</v>
      </c>
      <c r="L221">
        <f t="shared" si="37"/>
        <v>-0.15777206120948511</v>
      </c>
      <c r="M221">
        <f t="shared" si="38"/>
        <v>-0.58632099875594834</v>
      </c>
      <c r="N221">
        <f t="shared" si="39"/>
        <v>-0.49461633198311472</v>
      </c>
      <c r="O221">
        <f t="shared" si="40"/>
        <v>0.48847539269777895</v>
      </c>
      <c r="P221">
        <f t="shared" si="41"/>
        <v>2.6033968176955038</v>
      </c>
      <c r="Q221">
        <f t="shared" si="42"/>
        <v>1.8115020056956925</v>
      </c>
      <c r="R221">
        <f t="shared" si="43"/>
        <v>0.48847539269777895</v>
      </c>
      <c r="S221" t="str">
        <f t="shared" si="44"/>
        <v>Cluster 1</v>
      </c>
    </row>
    <row r="222" spans="1:19" x14ac:dyDescent="0.3">
      <c r="A222" s="1" t="s">
        <v>10</v>
      </c>
      <c r="B222" s="1" t="s">
        <v>11</v>
      </c>
      <c r="C222" s="2">
        <v>14755</v>
      </c>
      <c r="D222" s="2">
        <v>899</v>
      </c>
      <c r="E222" s="2">
        <v>1382</v>
      </c>
      <c r="F222" s="2">
        <v>1765</v>
      </c>
      <c r="G222" s="2">
        <v>56</v>
      </c>
      <c r="H222" s="2">
        <v>749</v>
      </c>
      <c r="I222">
        <f t="shared" si="34"/>
        <v>0.21780901739131969</v>
      </c>
      <c r="J222">
        <f t="shared" si="35"/>
        <v>-0.66355225393689699</v>
      </c>
      <c r="K222">
        <f t="shared" si="36"/>
        <v>-0.69127272582179422</v>
      </c>
      <c r="L222">
        <f t="shared" si="37"/>
        <v>-0.26921107325751292</v>
      </c>
      <c r="M222">
        <f t="shared" si="38"/>
        <v>-0.59261313714393682</v>
      </c>
      <c r="N222">
        <f t="shared" si="39"/>
        <v>-0.27512103154152739</v>
      </c>
      <c r="O222">
        <f t="shared" si="40"/>
        <v>0.71022744416508043</v>
      </c>
      <c r="P222">
        <f t="shared" si="41"/>
        <v>2.6473210105682115</v>
      </c>
      <c r="Q222">
        <f t="shared" si="42"/>
        <v>1.0872735066205821</v>
      </c>
      <c r="R222">
        <f t="shared" si="43"/>
        <v>0.71022744416508043</v>
      </c>
      <c r="S222" t="str">
        <f t="shared" si="44"/>
        <v>Cluster 1</v>
      </c>
    </row>
    <row r="223" spans="1:19" x14ac:dyDescent="0.3">
      <c r="A223" s="1" t="s">
        <v>10</v>
      </c>
      <c r="B223" s="1" t="s">
        <v>11</v>
      </c>
      <c r="C223" s="2">
        <v>5396</v>
      </c>
      <c r="D223" s="2">
        <v>7503</v>
      </c>
      <c r="E223" s="2">
        <v>10646</v>
      </c>
      <c r="F223" s="2">
        <v>91</v>
      </c>
      <c r="G223" s="2">
        <v>4167</v>
      </c>
      <c r="H223" s="2">
        <v>239</v>
      </c>
      <c r="I223">
        <f t="shared" si="34"/>
        <v>-0.52218913556594504</v>
      </c>
      <c r="J223">
        <f t="shared" si="35"/>
        <v>0.23125296316693125</v>
      </c>
      <c r="K223">
        <f t="shared" si="36"/>
        <v>0.28356061826606538</v>
      </c>
      <c r="L223">
        <f t="shared" si="37"/>
        <v>-0.61403345064826798</v>
      </c>
      <c r="M223">
        <f t="shared" si="38"/>
        <v>0.2696195599567614</v>
      </c>
      <c r="N223">
        <f t="shared" si="39"/>
        <v>-0.45596530169533922</v>
      </c>
      <c r="O223">
        <f t="shared" si="40"/>
        <v>1.3299755159914728</v>
      </c>
      <c r="P223">
        <f t="shared" si="41"/>
        <v>1.0811554637520535</v>
      </c>
      <c r="Q223">
        <f t="shared" si="42"/>
        <v>2.100519641129718</v>
      </c>
      <c r="R223">
        <f t="shared" si="43"/>
        <v>1.0811554637520535</v>
      </c>
      <c r="S223" t="str">
        <f t="shared" si="44"/>
        <v>Cluster 2</v>
      </c>
    </row>
    <row r="224" spans="1:19" x14ac:dyDescent="0.3">
      <c r="A224" s="1" t="s">
        <v>10</v>
      </c>
      <c r="B224" s="1" t="s">
        <v>11</v>
      </c>
      <c r="C224" s="2">
        <v>5041</v>
      </c>
      <c r="D224" s="2">
        <v>1115</v>
      </c>
      <c r="E224" s="2">
        <v>2856</v>
      </c>
      <c r="F224" s="2">
        <v>7496</v>
      </c>
      <c r="G224" s="2">
        <v>256</v>
      </c>
      <c r="H224" s="2">
        <v>375</v>
      </c>
      <c r="I224">
        <f t="shared" si="34"/>
        <v>-0.55025830367149364</v>
      </c>
      <c r="J224">
        <f t="shared" si="35"/>
        <v>-0.63428545701163552</v>
      </c>
      <c r="K224">
        <f t="shared" si="36"/>
        <v>-0.53616647051247801</v>
      </c>
      <c r="L224">
        <f t="shared" si="37"/>
        <v>0.91130090095181659</v>
      </c>
      <c r="M224">
        <f t="shared" si="38"/>
        <v>-0.55066554789067979</v>
      </c>
      <c r="N224">
        <f t="shared" si="39"/>
        <v>-0.40774016298765609</v>
      </c>
      <c r="O224">
        <f t="shared" si="40"/>
        <v>1.2043822414311656</v>
      </c>
      <c r="P224">
        <f t="shared" si="41"/>
        <v>2.7268408295034412</v>
      </c>
      <c r="Q224">
        <f t="shared" si="42"/>
        <v>1.7613730292901617</v>
      </c>
      <c r="R224">
        <f t="shared" si="43"/>
        <v>1.2043822414311656</v>
      </c>
      <c r="S224" t="str">
        <f t="shared" si="44"/>
        <v>Cluster 1</v>
      </c>
    </row>
    <row r="225" spans="1:19" x14ac:dyDescent="0.3">
      <c r="A225" s="1" t="s">
        <v>8</v>
      </c>
      <c r="B225" s="1" t="s">
        <v>11</v>
      </c>
      <c r="C225" s="2">
        <v>2790</v>
      </c>
      <c r="D225" s="2">
        <v>2527</v>
      </c>
      <c r="E225" s="2">
        <v>5265</v>
      </c>
      <c r="F225" s="2">
        <v>5612</v>
      </c>
      <c r="G225" s="2">
        <v>788</v>
      </c>
      <c r="H225" s="2">
        <v>1360</v>
      </c>
      <c r="I225">
        <f t="shared" si="34"/>
        <v>-0.72824054988442266</v>
      </c>
      <c r="J225">
        <f t="shared" si="35"/>
        <v>-0.44296732155575946</v>
      </c>
      <c r="K225">
        <f t="shared" si="36"/>
        <v>-0.28267191892486432</v>
      </c>
      <c r="L225">
        <f t="shared" si="37"/>
        <v>0.52322123607476601</v>
      </c>
      <c r="M225">
        <f t="shared" si="38"/>
        <v>-0.43908496047701612</v>
      </c>
      <c r="N225">
        <f t="shared" si="39"/>
        <v>-5.8462503965097917E-2</v>
      </c>
      <c r="O225">
        <f t="shared" si="40"/>
        <v>0.89498308133136295</v>
      </c>
      <c r="P225">
        <f t="shared" si="41"/>
        <v>2.2529843220845955</v>
      </c>
      <c r="Q225">
        <f t="shared" si="42"/>
        <v>1.7289629507801063</v>
      </c>
      <c r="R225">
        <f t="shared" si="43"/>
        <v>0.89498308133136295</v>
      </c>
      <c r="S225" t="str">
        <f t="shared" si="44"/>
        <v>Cluster 1</v>
      </c>
    </row>
    <row r="226" spans="1:19" x14ac:dyDescent="0.3">
      <c r="A226" s="1" t="s">
        <v>10</v>
      </c>
      <c r="B226" s="1" t="s">
        <v>11</v>
      </c>
      <c r="C226" s="2">
        <v>7274</v>
      </c>
      <c r="D226" s="2">
        <v>659</v>
      </c>
      <c r="E226" s="2">
        <v>1499</v>
      </c>
      <c r="F226" s="2">
        <v>784</v>
      </c>
      <c r="G226" s="2">
        <v>70</v>
      </c>
      <c r="H226" s="2">
        <v>659</v>
      </c>
      <c r="I226">
        <f t="shared" si="34"/>
        <v>-0.37369928288363469</v>
      </c>
      <c r="J226">
        <f t="shared" si="35"/>
        <v>-0.69607091718718761</v>
      </c>
      <c r="K226">
        <f t="shared" si="36"/>
        <v>-0.67896103527146179</v>
      </c>
      <c r="L226">
        <f t="shared" si="37"/>
        <v>-0.47128440194349308</v>
      </c>
      <c r="M226">
        <f t="shared" si="38"/>
        <v>-0.58967680589620886</v>
      </c>
      <c r="N226">
        <f t="shared" si="39"/>
        <v>-0.30703472627455303</v>
      </c>
      <c r="O226">
        <f t="shared" si="40"/>
        <v>0.40060708717911492</v>
      </c>
      <c r="P226">
        <f t="shared" si="41"/>
        <v>2.550406180267847</v>
      </c>
      <c r="Q226">
        <f t="shared" si="42"/>
        <v>1.6441668149283286</v>
      </c>
      <c r="R226">
        <f t="shared" si="43"/>
        <v>0.40060708717911492</v>
      </c>
      <c r="S226" t="str">
        <f t="shared" si="44"/>
        <v>Cluster 1</v>
      </c>
    </row>
    <row r="227" spans="1:19" x14ac:dyDescent="0.3">
      <c r="A227" s="1" t="s">
        <v>10</v>
      </c>
      <c r="B227" s="1" t="s">
        <v>11</v>
      </c>
      <c r="C227" s="2">
        <v>12680</v>
      </c>
      <c r="D227" s="2">
        <v>3243</v>
      </c>
      <c r="E227" s="2">
        <v>4157</v>
      </c>
      <c r="F227" s="2">
        <v>660</v>
      </c>
      <c r="G227" s="2">
        <v>761</v>
      </c>
      <c r="H227" s="2">
        <v>786</v>
      </c>
      <c r="I227">
        <f t="shared" si="34"/>
        <v>5.3742753112409086E-2</v>
      </c>
      <c r="J227">
        <f t="shared" si="35"/>
        <v>-0.345953309525726</v>
      </c>
      <c r="K227">
        <f t="shared" si="36"/>
        <v>-0.39926468071775595</v>
      </c>
      <c r="L227">
        <f t="shared" si="37"/>
        <v>-0.49682680026873416</v>
      </c>
      <c r="M227">
        <f t="shared" si="38"/>
        <v>-0.44474788502620582</v>
      </c>
      <c r="N227">
        <f t="shared" si="39"/>
        <v>-0.2620009570401724</v>
      </c>
      <c r="O227">
        <f t="shared" si="40"/>
        <v>0.54804961630084581</v>
      </c>
      <c r="P227">
        <f t="shared" si="41"/>
        <v>2.1972642088123764</v>
      </c>
      <c r="Q227">
        <f t="shared" si="42"/>
        <v>1.2159412272314405</v>
      </c>
      <c r="R227">
        <f t="shared" si="43"/>
        <v>0.54804961630084581</v>
      </c>
      <c r="S227" t="str">
        <f t="shared" si="44"/>
        <v>Cluster 1</v>
      </c>
    </row>
    <row r="228" spans="1:19" x14ac:dyDescent="0.3">
      <c r="A228" s="1" t="s">
        <v>8</v>
      </c>
      <c r="B228" s="1" t="s">
        <v>11</v>
      </c>
      <c r="C228" s="2">
        <v>20782</v>
      </c>
      <c r="D228" s="2">
        <v>5921</v>
      </c>
      <c r="E228" s="2">
        <v>9212</v>
      </c>
      <c r="F228" s="2">
        <v>1759</v>
      </c>
      <c r="G228" s="2">
        <v>2568</v>
      </c>
      <c r="H228" s="2">
        <v>1553</v>
      </c>
      <c r="I228">
        <f t="shared" si="34"/>
        <v>0.69435233055228085</v>
      </c>
      <c r="J228">
        <f t="shared" si="35"/>
        <v>1.6900774575432716E-2</v>
      </c>
      <c r="K228">
        <f t="shared" si="36"/>
        <v>0.13266348793122182</v>
      </c>
      <c r="L228">
        <f t="shared" si="37"/>
        <v>-0.27044699575712133</v>
      </c>
      <c r="M228">
        <f t="shared" si="38"/>
        <v>-6.5751416123028553E-2</v>
      </c>
      <c r="N228">
        <f t="shared" si="39"/>
        <v>9.9746414068347979E-3</v>
      </c>
      <c r="O228">
        <f t="shared" si="40"/>
        <v>1.4419983115839146</v>
      </c>
      <c r="P228">
        <f t="shared" si="41"/>
        <v>1.8512490154007974</v>
      </c>
      <c r="Q228">
        <f t="shared" si="42"/>
        <v>0.91143311774459235</v>
      </c>
      <c r="R228">
        <f t="shared" si="43"/>
        <v>0.91143311774459235</v>
      </c>
      <c r="S228" t="str">
        <f t="shared" si="44"/>
        <v>Cluster 3</v>
      </c>
    </row>
    <row r="229" spans="1:19" x14ac:dyDescent="0.3">
      <c r="A229" s="1" t="s">
        <v>10</v>
      </c>
      <c r="B229" s="1" t="s">
        <v>11</v>
      </c>
      <c r="C229" s="2">
        <v>4042</v>
      </c>
      <c r="D229" s="2">
        <v>2204</v>
      </c>
      <c r="E229" s="2">
        <v>1563</v>
      </c>
      <c r="F229" s="2">
        <v>2286</v>
      </c>
      <c r="G229" s="2">
        <v>263</v>
      </c>
      <c r="H229" s="2">
        <v>689</v>
      </c>
      <c r="I229">
        <f t="shared" si="34"/>
        <v>-0.62924731476288243</v>
      </c>
      <c r="J229">
        <f t="shared" si="35"/>
        <v>-0.48673202251344216</v>
      </c>
      <c r="K229">
        <f t="shared" si="36"/>
        <v>-0.67222643531230564</v>
      </c>
      <c r="L229">
        <f t="shared" si="37"/>
        <v>-0.16189180287484659</v>
      </c>
      <c r="M229">
        <f t="shared" si="38"/>
        <v>-0.5491973822668158</v>
      </c>
      <c r="N229">
        <f t="shared" si="39"/>
        <v>-0.29639682803021111</v>
      </c>
      <c r="O229">
        <f t="shared" si="40"/>
        <v>0.30961881097575344</v>
      </c>
      <c r="P229">
        <f t="shared" si="41"/>
        <v>2.4185076804430294</v>
      </c>
      <c r="Q229">
        <f t="shared" si="42"/>
        <v>1.7223292494284024</v>
      </c>
      <c r="R229">
        <f t="shared" si="43"/>
        <v>0.30961881097575344</v>
      </c>
      <c r="S229" t="str">
        <f t="shared" si="44"/>
        <v>Cluster 1</v>
      </c>
    </row>
    <row r="230" spans="1:19" x14ac:dyDescent="0.3">
      <c r="A230" s="1" t="s">
        <v>10</v>
      </c>
      <c r="B230" s="1" t="s">
        <v>11</v>
      </c>
      <c r="C230" s="2">
        <v>1869</v>
      </c>
      <c r="D230" s="2">
        <v>577</v>
      </c>
      <c r="E230" s="2">
        <v>572</v>
      </c>
      <c r="F230" s="2">
        <v>950</v>
      </c>
      <c r="G230" s="2">
        <v>4762</v>
      </c>
      <c r="H230" s="2">
        <v>203</v>
      </c>
      <c r="I230">
        <f t="shared" si="34"/>
        <v>-0.80106225080050786</v>
      </c>
      <c r="J230">
        <f t="shared" si="35"/>
        <v>-0.70718146046437014</v>
      </c>
      <c r="K230">
        <f t="shared" si="36"/>
        <v>-0.77650750655486478</v>
      </c>
      <c r="L230">
        <f t="shared" si="37"/>
        <v>-0.43709054612099285</v>
      </c>
      <c r="M230">
        <f t="shared" si="38"/>
        <v>0.39441363798520107</v>
      </c>
      <c r="N230">
        <f t="shared" si="39"/>
        <v>-0.46873077958854947</v>
      </c>
      <c r="O230">
        <f t="shared" si="40"/>
        <v>1.0299759362737757</v>
      </c>
      <c r="P230">
        <f t="shared" si="41"/>
        <v>2.2349845401939632</v>
      </c>
      <c r="Q230">
        <f t="shared" si="42"/>
        <v>2.204117800396423</v>
      </c>
      <c r="R230">
        <f t="shared" si="43"/>
        <v>1.0299759362737757</v>
      </c>
      <c r="S230" t="str">
        <f t="shared" si="44"/>
        <v>Cluster 1</v>
      </c>
    </row>
    <row r="231" spans="1:19" x14ac:dyDescent="0.3">
      <c r="A231" s="1" t="s">
        <v>10</v>
      </c>
      <c r="B231" s="1" t="s">
        <v>11</v>
      </c>
      <c r="C231" s="2">
        <v>8656</v>
      </c>
      <c r="D231" s="2">
        <v>2746</v>
      </c>
      <c r="E231" s="2">
        <v>2501</v>
      </c>
      <c r="F231" s="2">
        <v>6845</v>
      </c>
      <c r="G231" s="2">
        <v>694</v>
      </c>
      <c r="H231" s="2">
        <v>980</v>
      </c>
      <c r="I231">
        <f t="shared" si="34"/>
        <v>-0.26442719746992166</v>
      </c>
      <c r="J231">
        <f t="shared" si="35"/>
        <v>-0.41329404133986936</v>
      </c>
      <c r="K231">
        <f t="shared" si="36"/>
        <v>-0.57352245466092255</v>
      </c>
      <c r="L231">
        <f t="shared" si="37"/>
        <v>0.77720330974430074</v>
      </c>
      <c r="M231">
        <f t="shared" si="38"/>
        <v>-0.45880032742604693</v>
      </c>
      <c r="N231">
        <f t="shared" si="39"/>
        <v>-0.19320921506009497</v>
      </c>
      <c r="O231">
        <f t="shared" si="40"/>
        <v>1.0519817158819829</v>
      </c>
      <c r="P231">
        <f t="shared" si="41"/>
        <v>2.5333382434464888</v>
      </c>
      <c r="Q231">
        <f t="shared" si="42"/>
        <v>1.3828277107603344</v>
      </c>
      <c r="R231">
        <f t="shared" si="43"/>
        <v>1.0519817158819829</v>
      </c>
      <c r="S231" t="str">
        <f t="shared" si="44"/>
        <v>Cluster 1</v>
      </c>
    </row>
    <row r="232" spans="1:19" x14ac:dyDescent="0.3">
      <c r="A232" s="1" t="s">
        <v>8</v>
      </c>
      <c r="B232" s="1" t="s">
        <v>11</v>
      </c>
      <c r="C232" s="2">
        <v>11072</v>
      </c>
      <c r="D232" s="2">
        <v>5989</v>
      </c>
      <c r="E232" s="2">
        <v>5615</v>
      </c>
      <c r="F232" s="2">
        <v>8321</v>
      </c>
      <c r="G232" s="2">
        <v>955</v>
      </c>
      <c r="H232" s="2">
        <v>2137</v>
      </c>
      <c r="I232">
        <f t="shared" si="34"/>
        <v>-7.3398718193850312E-2</v>
      </c>
      <c r="J232">
        <f t="shared" si="35"/>
        <v>2.6114395829681704E-2</v>
      </c>
      <c r="K232">
        <f t="shared" si="36"/>
        <v>-0.24584207539822883</v>
      </c>
      <c r="L232">
        <f t="shared" si="37"/>
        <v>1.0812402446479772</v>
      </c>
      <c r="M232">
        <f t="shared" si="38"/>
        <v>-0.4040587234505465</v>
      </c>
      <c r="N232">
        <f t="shared" si="39"/>
        <v>0.21705906056335658</v>
      </c>
      <c r="O232">
        <f t="shared" si="40"/>
        <v>1.5630856456432634</v>
      </c>
      <c r="P232">
        <f t="shared" si="41"/>
        <v>2.3815894159391622</v>
      </c>
      <c r="Q232">
        <f t="shared" si="42"/>
        <v>1.3938832923281614</v>
      </c>
      <c r="R232">
        <f t="shared" si="43"/>
        <v>1.3938832923281614</v>
      </c>
      <c r="S232" t="str">
        <f t="shared" si="44"/>
        <v>Cluster 3</v>
      </c>
    </row>
    <row r="233" spans="1:19" x14ac:dyDescent="0.3">
      <c r="A233" s="1" t="s">
        <v>10</v>
      </c>
      <c r="B233" s="1" t="s">
        <v>11</v>
      </c>
      <c r="C233" s="2">
        <v>2344</v>
      </c>
      <c r="D233" s="2">
        <v>10678</v>
      </c>
      <c r="E233" s="2">
        <v>3828</v>
      </c>
      <c r="F233" s="2">
        <v>1439</v>
      </c>
      <c r="G233" s="2">
        <v>1566</v>
      </c>
      <c r="H233" s="2">
        <v>490</v>
      </c>
      <c r="I233">
        <f t="shared" si="34"/>
        <v>-0.76350491319449221</v>
      </c>
      <c r="J233">
        <f t="shared" si="35"/>
        <v>0.66144777908223329</v>
      </c>
      <c r="K233">
        <f t="shared" si="36"/>
        <v>-0.43388473363279328</v>
      </c>
      <c r="L233">
        <f t="shared" si="37"/>
        <v>-0.33636286240290486</v>
      </c>
      <c r="M233">
        <f t="shared" si="38"/>
        <v>-0.27590883828184626</v>
      </c>
      <c r="N233">
        <f t="shared" si="39"/>
        <v>-0.36696155305101225</v>
      </c>
      <c r="O233">
        <f t="shared" si="40"/>
        <v>1.1865348121356769</v>
      </c>
      <c r="P233">
        <f t="shared" si="41"/>
        <v>1.8121932287386713</v>
      </c>
      <c r="Q233">
        <f t="shared" si="42"/>
        <v>2.1141249935697664</v>
      </c>
      <c r="R233">
        <f t="shared" si="43"/>
        <v>1.1865348121356769</v>
      </c>
      <c r="S233" t="str">
        <f t="shared" si="44"/>
        <v>Cluster 1</v>
      </c>
    </row>
    <row r="234" spans="1:19" x14ac:dyDescent="0.3">
      <c r="A234" s="1" t="s">
        <v>10</v>
      </c>
      <c r="B234" s="1" t="s">
        <v>11</v>
      </c>
      <c r="C234" s="2">
        <v>25962</v>
      </c>
      <c r="D234" s="2">
        <v>1780</v>
      </c>
      <c r="E234" s="2">
        <v>3838</v>
      </c>
      <c r="F234" s="2">
        <v>638</v>
      </c>
      <c r="G234" s="2">
        <v>284</v>
      </c>
      <c r="H234" s="2">
        <v>834</v>
      </c>
      <c r="I234">
        <f t="shared" si="34"/>
        <v>1.103924980655778</v>
      </c>
      <c r="J234">
        <f t="shared" si="35"/>
        <v>-0.54418166092228881</v>
      </c>
      <c r="K234">
        <f t="shared" si="36"/>
        <v>-0.43283245238917512</v>
      </c>
      <c r="L234">
        <f t="shared" si="37"/>
        <v>-0.50135851610063176</v>
      </c>
      <c r="M234">
        <f t="shared" si="38"/>
        <v>-0.54479288539522386</v>
      </c>
      <c r="N234">
        <f t="shared" si="39"/>
        <v>-0.24498031984922541</v>
      </c>
      <c r="O234">
        <f t="shared" si="40"/>
        <v>1.5476224653663169</v>
      </c>
      <c r="P234">
        <f t="shared" si="41"/>
        <v>2.8268589434987734</v>
      </c>
      <c r="Q234">
        <f t="shared" si="42"/>
        <v>0.85414828480876381</v>
      </c>
      <c r="R234">
        <f t="shared" si="43"/>
        <v>0.85414828480876381</v>
      </c>
      <c r="S234" t="str">
        <f t="shared" si="44"/>
        <v>Cluster 3</v>
      </c>
    </row>
    <row r="235" spans="1:19" x14ac:dyDescent="0.3">
      <c r="A235" s="1" t="s">
        <v>10</v>
      </c>
      <c r="B235" s="1" t="s">
        <v>11</v>
      </c>
      <c r="C235" s="2">
        <v>964</v>
      </c>
      <c r="D235" s="2">
        <v>4984</v>
      </c>
      <c r="E235" s="2">
        <v>3316</v>
      </c>
      <c r="F235" s="2">
        <v>937</v>
      </c>
      <c r="G235" s="2">
        <v>409</v>
      </c>
      <c r="H235" s="2">
        <v>7</v>
      </c>
      <c r="I235">
        <f t="shared" si="34"/>
        <v>-0.87261886244986409</v>
      </c>
      <c r="J235">
        <f t="shared" si="35"/>
        <v>-0.11005750653090997</v>
      </c>
      <c r="K235">
        <f t="shared" si="36"/>
        <v>-0.48776153330604288</v>
      </c>
      <c r="L235">
        <f t="shared" si="37"/>
        <v>-0.43976837820347781</v>
      </c>
      <c r="M235">
        <f t="shared" si="38"/>
        <v>-0.51857564211193818</v>
      </c>
      <c r="N235">
        <f t="shared" si="39"/>
        <v>-0.53823171478491638</v>
      </c>
      <c r="O235">
        <f t="shared" si="40"/>
        <v>0.66079975785988299</v>
      </c>
      <c r="P235">
        <f t="shared" si="41"/>
        <v>2.1909559418054685</v>
      </c>
      <c r="Q235">
        <f t="shared" si="42"/>
        <v>2.0621186417489699</v>
      </c>
      <c r="R235">
        <f t="shared" si="43"/>
        <v>0.66079975785988299</v>
      </c>
      <c r="S235" t="str">
        <f t="shared" si="44"/>
        <v>Cluster 1</v>
      </c>
    </row>
    <row r="236" spans="1:19" x14ac:dyDescent="0.3">
      <c r="A236" s="1" t="s">
        <v>10</v>
      </c>
      <c r="B236" s="1" t="s">
        <v>11</v>
      </c>
      <c r="C236" s="2">
        <v>15603</v>
      </c>
      <c r="D236" s="2">
        <v>2703</v>
      </c>
      <c r="E236" s="2">
        <v>3833</v>
      </c>
      <c r="F236" s="2">
        <v>4260</v>
      </c>
      <c r="G236" s="2">
        <v>325</v>
      </c>
      <c r="H236" s="2">
        <v>2563</v>
      </c>
      <c r="I236">
        <f t="shared" si="34"/>
        <v>0.28485874852795401</v>
      </c>
      <c r="J236">
        <f t="shared" si="35"/>
        <v>-0.41912030183887972</v>
      </c>
      <c r="K236">
        <f t="shared" si="36"/>
        <v>-0.43335859301098423</v>
      </c>
      <c r="L236">
        <f t="shared" si="37"/>
        <v>0.24472669949633061</v>
      </c>
      <c r="M236">
        <f t="shared" si="38"/>
        <v>-0.53619362959830619</v>
      </c>
      <c r="N236">
        <f t="shared" si="39"/>
        <v>0.3681172156330112</v>
      </c>
      <c r="O236">
        <f t="shared" si="40"/>
        <v>1.0789675566134034</v>
      </c>
      <c r="P236">
        <f t="shared" si="41"/>
        <v>2.4647311049679219</v>
      </c>
      <c r="Q236">
        <f t="shared" si="42"/>
        <v>0.77284628809293454</v>
      </c>
      <c r="R236">
        <f t="shared" si="43"/>
        <v>0.77284628809293454</v>
      </c>
      <c r="S236" t="str">
        <f t="shared" si="44"/>
        <v>Cluster 3</v>
      </c>
    </row>
    <row r="237" spans="1:19" x14ac:dyDescent="0.3">
      <c r="A237" s="1" t="s">
        <v>10</v>
      </c>
      <c r="B237" s="1" t="s">
        <v>11</v>
      </c>
      <c r="C237" s="2">
        <v>1838</v>
      </c>
      <c r="D237" s="2">
        <v>6380</v>
      </c>
      <c r="E237" s="2">
        <v>2824</v>
      </c>
      <c r="F237" s="2">
        <v>1218</v>
      </c>
      <c r="G237" s="2">
        <v>1216</v>
      </c>
      <c r="H237" s="2">
        <v>295</v>
      </c>
      <c r="I237">
        <f t="shared" si="34"/>
        <v>-0.80351336125479522</v>
      </c>
      <c r="J237">
        <f t="shared" si="35"/>
        <v>7.9092718041613386E-2</v>
      </c>
      <c r="K237">
        <f t="shared" si="36"/>
        <v>-0.53953377049205609</v>
      </c>
      <c r="L237">
        <f t="shared" si="37"/>
        <v>-0.38188600780514914</v>
      </c>
      <c r="M237">
        <f t="shared" si="38"/>
        <v>-0.34931711947504607</v>
      </c>
      <c r="N237">
        <f t="shared" si="39"/>
        <v>-0.43610789163923441</v>
      </c>
      <c r="O237">
        <f t="shared" si="40"/>
        <v>0.69632362547935445</v>
      </c>
      <c r="P237">
        <f t="shared" si="41"/>
        <v>2.0264117318477415</v>
      </c>
      <c r="Q237">
        <f t="shared" si="42"/>
        <v>1.9857034170563159</v>
      </c>
      <c r="R237">
        <f t="shared" si="43"/>
        <v>0.69632362547935445</v>
      </c>
      <c r="S237" t="str">
        <f t="shared" si="44"/>
        <v>Cluster 1</v>
      </c>
    </row>
    <row r="238" spans="1:19" x14ac:dyDescent="0.3">
      <c r="A238" s="1" t="s">
        <v>10</v>
      </c>
      <c r="B238" s="1" t="s">
        <v>11</v>
      </c>
      <c r="C238" s="2">
        <v>8635</v>
      </c>
      <c r="D238" s="2">
        <v>820</v>
      </c>
      <c r="E238" s="2">
        <v>3047</v>
      </c>
      <c r="F238" s="2">
        <v>2312</v>
      </c>
      <c r="G238" s="2">
        <v>415</v>
      </c>
      <c r="H238" s="2">
        <v>225</v>
      </c>
      <c r="I238">
        <f t="shared" si="34"/>
        <v>-0.26608762713250339</v>
      </c>
      <c r="J238">
        <f t="shared" si="35"/>
        <v>-0.67425631392345098</v>
      </c>
      <c r="K238">
        <f t="shared" si="36"/>
        <v>-0.51606789875937131</v>
      </c>
      <c r="L238">
        <f t="shared" si="37"/>
        <v>-0.15653613870987668</v>
      </c>
      <c r="M238">
        <f t="shared" si="38"/>
        <v>-0.51731721443434053</v>
      </c>
      <c r="N238">
        <f t="shared" si="39"/>
        <v>-0.46092965420936544</v>
      </c>
      <c r="O238">
        <f t="shared" si="40"/>
        <v>0.35394599300853147</v>
      </c>
      <c r="P238">
        <f t="shared" si="41"/>
        <v>2.4390411878050728</v>
      </c>
      <c r="Q238">
        <f t="shared" si="42"/>
        <v>1.4489066871906529</v>
      </c>
      <c r="R238">
        <f t="shared" si="43"/>
        <v>0.35394599300853147</v>
      </c>
      <c r="S238" t="str">
        <f t="shared" si="44"/>
        <v>Cluster 1</v>
      </c>
    </row>
    <row r="239" spans="1:19" x14ac:dyDescent="0.3">
      <c r="A239" s="1" t="s">
        <v>10</v>
      </c>
      <c r="B239" s="1" t="s">
        <v>11</v>
      </c>
      <c r="C239" s="2">
        <v>18692</v>
      </c>
      <c r="D239" s="2">
        <v>3838</v>
      </c>
      <c r="E239" s="2">
        <v>593</v>
      </c>
      <c r="F239" s="2">
        <v>4634</v>
      </c>
      <c r="G239" s="2">
        <v>28</v>
      </c>
      <c r="H239" s="2">
        <v>1215</v>
      </c>
      <c r="I239">
        <f t="shared" si="34"/>
        <v>0.52910004508581177</v>
      </c>
      <c r="J239">
        <f t="shared" si="35"/>
        <v>-0.26533412355104735</v>
      </c>
      <c r="K239">
        <f t="shared" si="36"/>
        <v>-0.77429771594326668</v>
      </c>
      <c r="L239">
        <f t="shared" si="37"/>
        <v>0.32176586863859008</v>
      </c>
      <c r="M239">
        <f t="shared" si="38"/>
        <v>-0.59848579963939286</v>
      </c>
      <c r="N239">
        <f t="shared" si="39"/>
        <v>-0.10987901214608363</v>
      </c>
      <c r="O239">
        <f t="shared" si="40"/>
        <v>1.177444279535973</v>
      </c>
      <c r="P239">
        <f t="shared" si="41"/>
        <v>2.7207565316488451</v>
      </c>
      <c r="Q239">
        <f t="shared" si="42"/>
        <v>0.64485216342510376</v>
      </c>
      <c r="R239">
        <f t="shared" si="43"/>
        <v>0.64485216342510376</v>
      </c>
      <c r="S239" t="str">
        <f t="shared" si="44"/>
        <v>Cluster 3</v>
      </c>
    </row>
    <row r="240" spans="1:19" x14ac:dyDescent="0.3">
      <c r="A240" s="1" t="s">
        <v>10</v>
      </c>
      <c r="B240" s="1" t="s">
        <v>11</v>
      </c>
      <c r="C240" s="2">
        <v>7363</v>
      </c>
      <c r="D240" s="2">
        <v>475</v>
      </c>
      <c r="E240" s="2">
        <v>585</v>
      </c>
      <c r="F240" s="2">
        <v>1112</v>
      </c>
      <c r="G240" s="2">
        <v>72</v>
      </c>
      <c r="H240" s="2">
        <v>216</v>
      </c>
      <c r="I240">
        <f t="shared" si="34"/>
        <v>-0.36666222383745489</v>
      </c>
      <c r="J240">
        <f t="shared" si="35"/>
        <v>-0.72100189234574363</v>
      </c>
      <c r="K240">
        <f t="shared" si="36"/>
        <v>-0.77513954093816118</v>
      </c>
      <c r="L240">
        <f t="shared" si="37"/>
        <v>-0.40372063863156493</v>
      </c>
      <c r="M240">
        <f t="shared" si="38"/>
        <v>-0.58925733000367631</v>
      </c>
      <c r="N240">
        <f t="shared" si="39"/>
        <v>-0.464121023682668</v>
      </c>
      <c r="O240">
        <f t="shared" si="40"/>
        <v>0.47871031915473777</v>
      </c>
      <c r="P240">
        <f t="shared" si="41"/>
        <v>2.6428823675814286</v>
      </c>
      <c r="Q240">
        <f t="shared" si="42"/>
        <v>1.6782008393067951</v>
      </c>
      <c r="R240">
        <f t="shared" si="43"/>
        <v>0.47871031915473777</v>
      </c>
      <c r="S240" t="str">
        <f t="shared" si="44"/>
        <v>Cluster 1</v>
      </c>
    </row>
    <row r="241" spans="1:19" x14ac:dyDescent="0.3">
      <c r="A241" s="1" t="s">
        <v>10</v>
      </c>
      <c r="B241" s="1" t="s">
        <v>11</v>
      </c>
      <c r="C241" s="2">
        <v>47493</v>
      </c>
      <c r="D241" s="2">
        <v>2567</v>
      </c>
      <c r="E241" s="2">
        <v>3779</v>
      </c>
      <c r="F241" s="2">
        <v>5243</v>
      </c>
      <c r="G241" s="2">
        <v>828</v>
      </c>
      <c r="H241" s="2">
        <v>2253</v>
      </c>
      <c r="I241">
        <f t="shared" si="34"/>
        <v>2.806339793277091</v>
      </c>
      <c r="J241">
        <f t="shared" si="35"/>
        <v>-0.43754754434737769</v>
      </c>
      <c r="K241">
        <f t="shared" si="36"/>
        <v>-0.43904091172652226</v>
      </c>
      <c r="L241">
        <f t="shared" si="37"/>
        <v>0.44721200234884689</v>
      </c>
      <c r="M241">
        <f t="shared" si="38"/>
        <v>-0.43069544262636472</v>
      </c>
      <c r="N241">
        <f t="shared" si="39"/>
        <v>0.25819226710814519</v>
      </c>
      <c r="O241">
        <f t="shared" si="40"/>
        <v>3.3413680543771678</v>
      </c>
      <c r="P241">
        <f t="shared" si="41"/>
        <v>4.0792654592177637</v>
      </c>
      <c r="Q241">
        <f t="shared" si="42"/>
        <v>1.8684643656333511</v>
      </c>
      <c r="R241">
        <f t="shared" si="43"/>
        <v>1.8684643656333511</v>
      </c>
      <c r="S241" t="str">
        <f t="shared" si="44"/>
        <v>Cluster 3</v>
      </c>
    </row>
    <row r="242" spans="1:19" x14ac:dyDescent="0.3">
      <c r="A242" s="1" t="s">
        <v>10</v>
      </c>
      <c r="B242" s="1" t="s">
        <v>11</v>
      </c>
      <c r="C242" s="2">
        <v>22096</v>
      </c>
      <c r="D242" s="2">
        <v>3575</v>
      </c>
      <c r="E242" s="2">
        <v>7041</v>
      </c>
      <c r="F242" s="2">
        <v>11422</v>
      </c>
      <c r="G242" s="2">
        <v>343</v>
      </c>
      <c r="H242" s="2">
        <v>2564</v>
      </c>
      <c r="I242">
        <f t="shared" si="34"/>
        <v>0.79824778658239581</v>
      </c>
      <c r="J242">
        <f t="shared" si="35"/>
        <v>-0.30096915869615742</v>
      </c>
      <c r="K242">
        <f t="shared" si="36"/>
        <v>-9.5786770058279819E-2</v>
      </c>
      <c r="L242">
        <f t="shared" si="37"/>
        <v>1.7200061898622734</v>
      </c>
      <c r="M242">
        <f t="shared" si="38"/>
        <v>-0.53241834656551301</v>
      </c>
      <c r="N242">
        <f t="shared" si="39"/>
        <v>0.36847181224115594</v>
      </c>
      <c r="O242">
        <f t="shared" si="40"/>
        <v>2.4476401903530629</v>
      </c>
      <c r="P242">
        <f t="shared" si="41"/>
        <v>3.1845717341023088</v>
      </c>
      <c r="Q242">
        <f t="shared" si="42"/>
        <v>1.549195258332404</v>
      </c>
      <c r="R242">
        <f t="shared" si="43"/>
        <v>1.549195258332404</v>
      </c>
      <c r="S242" t="str">
        <f t="shared" si="44"/>
        <v>Cluster 3</v>
      </c>
    </row>
    <row r="243" spans="1:19" x14ac:dyDescent="0.3">
      <c r="A243" s="1" t="s">
        <v>10</v>
      </c>
      <c r="B243" s="1" t="s">
        <v>11</v>
      </c>
      <c r="C243" s="2">
        <v>24929</v>
      </c>
      <c r="D243" s="2">
        <v>1801</v>
      </c>
      <c r="E243" s="2">
        <v>2475</v>
      </c>
      <c r="F243" s="2">
        <v>2216</v>
      </c>
      <c r="G243" s="2">
        <v>412</v>
      </c>
      <c r="H243" s="2">
        <v>1047</v>
      </c>
      <c r="I243">
        <f t="shared" si="34"/>
        <v>1.0222476548725903</v>
      </c>
      <c r="J243">
        <f t="shared" si="35"/>
        <v>-0.54133627788788841</v>
      </c>
      <c r="K243">
        <f t="shared" si="36"/>
        <v>-0.57625838589432976</v>
      </c>
      <c r="L243">
        <f t="shared" si="37"/>
        <v>-0.17631089870361175</v>
      </c>
      <c r="M243">
        <f t="shared" si="38"/>
        <v>-0.5179464282731393</v>
      </c>
      <c r="N243">
        <f t="shared" si="39"/>
        <v>-0.16945124231439812</v>
      </c>
      <c r="O243">
        <f t="shared" si="40"/>
        <v>1.450773671982803</v>
      </c>
      <c r="P243">
        <f t="shared" si="41"/>
        <v>2.8314810376044122</v>
      </c>
      <c r="Q243">
        <f t="shared" si="42"/>
        <v>0.57395500818780165</v>
      </c>
      <c r="R243">
        <f t="shared" si="43"/>
        <v>0.57395500818780165</v>
      </c>
      <c r="S243" t="str">
        <f t="shared" si="44"/>
        <v>Cluster 3</v>
      </c>
    </row>
    <row r="244" spans="1:19" x14ac:dyDescent="0.3">
      <c r="A244" s="1" t="s">
        <v>10</v>
      </c>
      <c r="B244" s="1" t="s">
        <v>11</v>
      </c>
      <c r="C244" s="2">
        <v>18226</v>
      </c>
      <c r="D244" s="2">
        <v>659</v>
      </c>
      <c r="E244" s="2">
        <v>2914</v>
      </c>
      <c r="F244" s="2">
        <v>3752</v>
      </c>
      <c r="G244" s="2">
        <v>586</v>
      </c>
      <c r="H244" s="2">
        <v>578</v>
      </c>
      <c r="I244">
        <f t="shared" si="34"/>
        <v>0.49225432019233117</v>
      </c>
      <c r="J244">
        <f t="shared" si="35"/>
        <v>-0.69607091718718761</v>
      </c>
      <c r="K244">
        <f t="shared" si="36"/>
        <v>-0.53006323929949273</v>
      </c>
      <c r="L244">
        <f t="shared" si="37"/>
        <v>0.14008526119614922</v>
      </c>
      <c r="M244">
        <f t="shared" si="38"/>
        <v>-0.4814520256228057</v>
      </c>
      <c r="N244">
        <f t="shared" si="39"/>
        <v>-0.3357570515342761</v>
      </c>
      <c r="O244">
        <f t="shared" si="40"/>
        <v>1.0249350025096042</v>
      </c>
      <c r="P244">
        <f t="shared" si="41"/>
        <v>2.6581744686906088</v>
      </c>
      <c r="Q244">
        <f t="shared" si="42"/>
        <v>0.74812327147269642</v>
      </c>
      <c r="R244">
        <f t="shared" si="43"/>
        <v>0.74812327147269642</v>
      </c>
      <c r="S244" t="str">
        <f t="shared" si="44"/>
        <v>Cluster 3</v>
      </c>
    </row>
    <row r="245" spans="1:19" x14ac:dyDescent="0.3">
      <c r="A245" s="1" t="s">
        <v>10</v>
      </c>
      <c r="B245" s="1" t="s">
        <v>11</v>
      </c>
      <c r="C245" s="2">
        <v>11210</v>
      </c>
      <c r="D245" s="2">
        <v>3576</v>
      </c>
      <c r="E245" s="2">
        <v>5119</v>
      </c>
      <c r="F245" s="2">
        <v>561</v>
      </c>
      <c r="G245" s="2">
        <v>1682</v>
      </c>
      <c r="H245" s="2">
        <v>2398</v>
      </c>
      <c r="I245">
        <f t="shared" si="34"/>
        <v>-6.2487323268313133E-2</v>
      </c>
      <c r="J245">
        <f t="shared" si="35"/>
        <v>-0.30083366426594788</v>
      </c>
      <c r="K245">
        <f t="shared" si="36"/>
        <v>-0.29803522508168939</v>
      </c>
      <c r="L245">
        <f t="shared" si="37"/>
        <v>-0.51721952151227346</v>
      </c>
      <c r="M245">
        <f t="shared" si="38"/>
        <v>-0.25157923651495723</v>
      </c>
      <c r="N245">
        <f t="shared" si="39"/>
        <v>0.30960877528913089</v>
      </c>
      <c r="O245">
        <f t="shared" si="40"/>
        <v>0.79277480780032927</v>
      </c>
      <c r="P245">
        <f t="shared" si="41"/>
        <v>1.9820514919251921</v>
      </c>
      <c r="Q245">
        <f t="shared" si="42"/>
        <v>1.3211092000288882</v>
      </c>
      <c r="R245">
        <f t="shared" si="43"/>
        <v>0.79277480780032927</v>
      </c>
      <c r="S245" t="str">
        <f t="shared" si="44"/>
        <v>Cluster 1</v>
      </c>
    </row>
    <row r="246" spans="1:19" x14ac:dyDescent="0.3">
      <c r="A246" s="1" t="s">
        <v>10</v>
      </c>
      <c r="B246" s="1" t="s">
        <v>11</v>
      </c>
      <c r="C246" s="2">
        <v>6202</v>
      </c>
      <c r="D246" s="2">
        <v>7775</v>
      </c>
      <c r="E246" s="2">
        <v>10817</v>
      </c>
      <c r="F246" s="2">
        <v>1183</v>
      </c>
      <c r="G246" s="2">
        <v>3143</v>
      </c>
      <c r="H246" s="2">
        <v>1970</v>
      </c>
      <c r="I246">
        <f t="shared" si="34"/>
        <v>-0.4584602637544743</v>
      </c>
      <c r="J246">
        <f t="shared" si="35"/>
        <v>0.26810744818392723</v>
      </c>
      <c r="K246">
        <f t="shared" si="36"/>
        <v>0.30155462753193585</v>
      </c>
      <c r="L246">
        <f t="shared" si="37"/>
        <v>-0.38909555571953169</v>
      </c>
      <c r="M246">
        <f t="shared" si="38"/>
        <v>5.4847902980085406E-2</v>
      </c>
      <c r="N246">
        <f t="shared" si="39"/>
        <v>0.15784142700318682</v>
      </c>
      <c r="O246">
        <f t="shared" si="40"/>
        <v>1.2714217956777305</v>
      </c>
      <c r="P246">
        <f t="shared" si="41"/>
        <v>1.1039839148492128</v>
      </c>
      <c r="Q246">
        <f t="shared" si="42"/>
        <v>1.8610238394066161</v>
      </c>
      <c r="R246">
        <f t="shared" si="43"/>
        <v>1.1039839148492128</v>
      </c>
      <c r="S246" t="str">
        <f t="shared" si="44"/>
        <v>Cluster 2</v>
      </c>
    </row>
    <row r="247" spans="1:19" x14ac:dyDescent="0.3">
      <c r="A247" s="1" t="s">
        <v>8</v>
      </c>
      <c r="B247" s="1" t="s">
        <v>11</v>
      </c>
      <c r="C247" s="2">
        <v>3062</v>
      </c>
      <c r="D247" s="2">
        <v>6154</v>
      </c>
      <c r="E247" s="2">
        <v>13916</v>
      </c>
      <c r="F247" s="2">
        <v>230</v>
      </c>
      <c r="G247" s="2">
        <v>8933</v>
      </c>
      <c r="H247" s="2">
        <v>2784</v>
      </c>
      <c r="I247">
        <f t="shared" si="34"/>
        <v>-0.70673403235003063</v>
      </c>
      <c r="J247">
        <f t="shared" si="35"/>
        <v>4.847097681425646E-2</v>
      </c>
      <c r="K247">
        <f t="shared" si="36"/>
        <v>0.62765658492920229</v>
      </c>
      <c r="L247">
        <f t="shared" si="37"/>
        <v>-0.58540124607400579</v>
      </c>
      <c r="M247">
        <f t="shared" si="38"/>
        <v>1.2692306118618766</v>
      </c>
      <c r="N247">
        <f t="shared" si="39"/>
        <v>0.44648306603299631</v>
      </c>
      <c r="O247">
        <f t="shared" si="40"/>
        <v>2.2730815317209556</v>
      </c>
      <c r="P247">
        <f t="shared" si="41"/>
        <v>0.88847851688066382</v>
      </c>
      <c r="Q247">
        <f t="shared" si="42"/>
        <v>2.7678122190197052</v>
      </c>
      <c r="R247">
        <f t="shared" si="43"/>
        <v>0.88847851688066382</v>
      </c>
      <c r="S247" t="str">
        <f t="shared" si="44"/>
        <v>Cluster 2</v>
      </c>
    </row>
    <row r="248" spans="1:19" x14ac:dyDescent="0.3">
      <c r="A248" s="1" t="s">
        <v>10</v>
      </c>
      <c r="B248" s="1" t="s">
        <v>11</v>
      </c>
      <c r="C248" s="2">
        <v>8885</v>
      </c>
      <c r="D248" s="2">
        <v>2428</v>
      </c>
      <c r="E248" s="2">
        <v>1777</v>
      </c>
      <c r="F248" s="2">
        <v>1777</v>
      </c>
      <c r="G248" s="2">
        <v>430</v>
      </c>
      <c r="H248" s="2">
        <v>610</v>
      </c>
      <c r="I248">
        <f t="shared" si="34"/>
        <v>-0.24632060733986358</v>
      </c>
      <c r="J248">
        <f t="shared" si="35"/>
        <v>-0.45638127014650431</v>
      </c>
      <c r="K248">
        <f t="shared" si="36"/>
        <v>-0.649707616698877</v>
      </c>
      <c r="L248">
        <f t="shared" si="37"/>
        <v>-0.26673922825829605</v>
      </c>
      <c r="M248">
        <f t="shared" si="38"/>
        <v>-0.51417114524034624</v>
      </c>
      <c r="N248">
        <f t="shared" si="39"/>
        <v>-0.32440996007364475</v>
      </c>
      <c r="O248">
        <f t="shared" si="40"/>
        <v>0.24122645569802259</v>
      </c>
      <c r="P248">
        <f t="shared" si="41"/>
        <v>2.3854524906467449</v>
      </c>
      <c r="Q248">
        <f t="shared" si="42"/>
        <v>1.4057635260414063</v>
      </c>
      <c r="R248">
        <f t="shared" si="43"/>
        <v>0.24122645569802259</v>
      </c>
      <c r="S248" t="str">
        <f t="shared" si="44"/>
        <v>Cluster 1</v>
      </c>
    </row>
    <row r="249" spans="1:19" x14ac:dyDescent="0.3">
      <c r="A249" s="1" t="s">
        <v>10</v>
      </c>
      <c r="B249" s="1" t="s">
        <v>11</v>
      </c>
      <c r="C249" s="2">
        <v>13569</v>
      </c>
      <c r="D249" s="2">
        <v>346</v>
      </c>
      <c r="E249" s="2">
        <v>489</v>
      </c>
      <c r="F249" s="2">
        <v>2077</v>
      </c>
      <c r="G249" s="2">
        <v>44</v>
      </c>
      <c r="H249" s="2">
        <v>659</v>
      </c>
      <c r="I249">
        <f t="shared" si="34"/>
        <v>0.12403427549503633</v>
      </c>
      <c r="J249">
        <f t="shared" si="35"/>
        <v>-0.73848067384277483</v>
      </c>
      <c r="K249">
        <f t="shared" si="36"/>
        <v>-0.78524144087689551</v>
      </c>
      <c r="L249">
        <f t="shared" si="37"/>
        <v>-0.20494310327787396</v>
      </c>
      <c r="M249">
        <f t="shared" si="38"/>
        <v>-0.59512999249913223</v>
      </c>
      <c r="N249">
        <f t="shared" si="39"/>
        <v>-0.30703472627455303</v>
      </c>
      <c r="O249">
        <f t="shared" si="40"/>
        <v>0.69314102990746274</v>
      </c>
      <c r="P249">
        <f t="shared" si="41"/>
        <v>2.7224134364170869</v>
      </c>
      <c r="Q249">
        <f t="shared" si="42"/>
        <v>1.1916961701226676</v>
      </c>
      <c r="R249">
        <f t="shared" si="43"/>
        <v>0.69314102990746274</v>
      </c>
      <c r="S249" t="str">
        <f t="shared" si="44"/>
        <v>Cluster 1</v>
      </c>
    </row>
    <row r="250" spans="1:19" x14ac:dyDescent="0.3">
      <c r="A250" s="1" t="s">
        <v>10</v>
      </c>
      <c r="B250" s="1" t="s">
        <v>11</v>
      </c>
      <c r="C250" s="2">
        <v>15671</v>
      </c>
      <c r="D250" s="2">
        <v>5279</v>
      </c>
      <c r="E250" s="2">
        <v>2406</v>
      </c>
      <c r="F250" s="2">
        <v>559</v>
      </c>
      <c r="G250" s="2">
        <v>562</v>
      </c>
      <c r="H250" s="2">
        <v>572</v>
      </c>
      <c r="I250">
        <f t="shared" si="34"/>
        <v>0.29023537791155207</v>
      </c>
      <c r="J250">
        <f t="shared" si="35"/>
        <v>-7.0086649619094499E-2</v>
      </c>
      <c r="K250">
        <f t="shared" si="36"/>
        <v>-0.58351912647529502</v>
      </c>
      <c r="L250">
        <f t="shared" si="37"/>
        <v>-0.51763149567880962</v>
      </c>
      <c r="M250">
        <f t="shared" si="38"/>
        <v>-0.48648573633319658</v>
      </c>
      <c r="N250">
        <f t="shared" si="39"/>
        <v>-0.33788463118314443</v>
      </c>
      <c r="O250">
        <f t="shared" si="40"/>
        <v>0.85147473852013156</v>
      </c>
      <c r="P250">
        <f t="shared" si="41"/>
        <v>2.3205324623374857</v>
      </c>
      <c r="Q250">
        <f t="shared" si="42"/>
        <v>1.1354282840248593</v>
      </c>
      <c r="R250">
        <f t="shared" si="43"/>
        <v>0.85147473852013156</v>
      </c>
      <c r="S250" t="str">
        <f t="shared" si="44"/>
        <v>Cluster 1</v>
      </c>
    </row>
    <row r="251" spans="1:19" x14ac:dyDescent="0.3">
      <c r="A251" s="1" t="s">
        <v>10</v>
      </c>
      <c r="B251" s="1" t="s">
        <v>11</v>
      </c>
      <c r="C251" s="2">
        <v>8040</v>
      </c>
      <c r="D251" s="2">
        <v>3795</v>
      </c>
      <c r="E251" s="2">
        <v>2070</v>
      </c>
      <c r="F251" s="2">
        <v>6340</v>
      </c>
      <c r="G251" s="2">
        <v>918</v>
      </c>
      <c r="H251" s="2">
        <v>291</v>
      </c>
      <c r="I251">
        <f t="shared" si="34"/>
        <v>-0.3131331342389862</v>
      </c>
      <c r="J251">
        <f t="shared" si="35"/>
        <v>-0.27116038405005771</v>
      </c>
      <c r="K251">
        <f t="shared" si="36"/>
        <v>-0.6188757762608651</v>
      </c>
      <c r="L251">
        <f t="shared" si="37"/>
        <v>0.67317983269392356</v>
      </c>
      <c r="M251">
        <f t="shared" si="38"/>
        <v>-0.41181902746239907</v>
      </c>
      <c r="N251">
        <f t="shared" si="39"/>
        <v>-0.43752627807181332</v>
      </c>
      <c r="O251">
        <f t="shared" si="40"/>
        <v>0.97609862573826178</v>
      </c>
      <c r="P251">
        <f t="shared" si="41"/>
        <v>2.4595831310307474</v>
      </c>
      <c r="Q251">
        <f t="shared" si="42"/>
        <v>1.4563308226434868</v>
      </c>
      <c r="R251">
        <f t="shared" si="43"/>
        <v>0.97609862573826178</v>
      </c>
      <c r="S251" t="str">
        <f t="shared" si="44"/>
        <v>Cluster 1</v>
      </c>
    </row>
    <row r="252" spans="1:19" x14ac:dyDescent="0.3">
      <c r="A252" s="1" t="s">
        <v>10</v>
      </c>
      <c r="B252" s="1" t="s">
        <v>11</v>
      </c>
      <c r="C252" s="2">
        <v>3191</v>
      </c>
      <c r="D252" s="2">
        <v>1993</v>
      </c>
      <c r="E252" s="2">
        <v>1799</v>
      </c>
      <c r="F252" s="2">
        <v>1730</v>
      </c>
      <c r="G252" s="2">
        <v>234</v>
      </c>
      <c r="H252" s="2">
        <v>710</v>
      </c>
      <c r="I252">
        <f t="shared" si="34"/>
        <v>-0.69653425013702841</v>
      </c>
      <c r="J252">
        <f t="shared" si="35"/>
        <v>-0.51532134728765588</v>
      </c>
      <c r="K252">
        <f t="shared" si="36"/>
        <v>-0.64739259796291715</v>
      </c>
      <c r="L252">
        <f t="shared" si="37"/>
        <v>-0.27642062117189548</v>
      </c>
      <c r="M252">
        <f t="shared" si="38"/>
        <v>-0.55527978270853806</v>
      </c>
      <c r="N252">
        <f t="shared" si="39"/>
        <v>-0.28895029925917182</v>
      </c>
      <c r="O252">
        <f t="shared" si="40"/>
        <v>0.34097456093970113</v>
      </c>
      <c r="P252">
        <f t="shared" si="41"/>
        <v>2.4153806201388179</v>
      </c>
      <c r="Q252">
        <f t="shared" si="42"/>
        <v>1.8123739910370245</v>
      </c>
      <c r="R252">
        <f t="shared" si="43"/>
        <v>0.34097456093970113</v>
      </c>
      <c r="S252" t="str">
        <f t="shared" si="44"/>
        <v>Cluster 1</v>
      </c>
    </row>
    <row r="253" spans="1:19" x14ac:dyDescent="0.3">
      <c r="A253" s="1" t="s">
        <v>8</v>
      </c>
      <c r="B253" s="1" t="s">
        <v>11</v>
      </c>
      <c r="C253" s="2">
        <v>6134</v>
      </c>
      <c r="D253" s="2">
        <v>23133</v>
      </c>
      <c r="E253" s="2">
        <v>33586</v>
      </c>
      <c r="F253" s="2">
        <v>6746</v>
      </c>
      <c r="G253" s="2">
        <v>18594</v>
      </c>
      <c r="H253" s="2">
        <v>5121</v>
      </c>
      <c r="I253">
        <f t="shared" si="34"/>
        <v>-0.4638368931380723</v>
      </c>
      <c r="J253">
        <f t="shared" si="35"/>
        <v>2.3490309073421036</v>
      </c>
      <c r="K253">
        <f t="shared" si="36"/>
        <v>2.6974937911261145</v>
      </c>
      <c r="L253">
        <f t="shared" si="37"/>
        <v>0.75681058850076144</v>
      </c>
      <c r="M253">
        <f t="shared" si="38"/>
        <v>3.2955089107404576</v>
      </c>
      <c r="N253">
        <f t="shared" si="39"/>
        <v>1.275175339267228</v>
      </c>
      <c r="O253">
        <f t="shared" si="40"/>
        <v>5.957252044355859</v>
      </c>
      <c r="P253">
        <f t="shared" si="41"/>
        <v>3.8638488025778668</v>
      </c>
      <c r="Q253">
        <f t="shared" si="42"/>
        <v>5.8462557483487858</v>
      </c>
      <c r="R253">
        <f t="shared" si="43"/>
        <v>3.8638488025778668</v>
      </c>
      <c r="S253" t="str">
        <f t="shared" si="44"/>
        <v>Cluster 2</v>
      </c>
    </row>
    <row r="254" spans="1:19" x14ac:dyDescent="0.3">
      <c r="A254" s="1" t="s">
        <v>10</v>
      </c>
      <c r="B254" s="1" t="s">
        <v>11</v>
      </c>
      <c r="C254" s="2">
        <v>6623</v>
      </c>
      <c r="D254" s="2">
        <v>1860</v>
      </c>
      <c r="E254" s="2">
        <v>4740</v>
      </c>
      <c r="F254" s="2">
        <v>7683</v>
      </c>
      <c r="G254" s="2">
        <v>205</v>
      </c>
      <c r="H254" s="2">
        <v>1693</v>
      </c>
      <c r="I254">
        <f t="shared" si="34"/>
        <v>-0.42517260242366878</v>
      </c>
      <c r="J254">
        <f t="shared" si="35"/>
        <v>-0.53334210650552527</v>
      </c>
      <c r="K254">
        <f t="shared" si="36"/>
        <v>-0.33791668421481746</v>
      </c>
      <c r="L254">
        <f t="shared" si="37"/>
        <v>0.9498204855229464</v>
      </c>
      <c r="M254">
        <f t="shared" si="38"/>
        <v>-0.56136218315026032</v>
      </c>
      <c r="N254">
        <f t="shared" si="39"/>
        <v>5.9618166547096875E-2</v>
      </c>
      <c r="O254">
        <f t="shared" si="40"/>
        <v>1.2707791160699986</v>
      </c>
      <c r="P254">
        <f t="shared" si="41"/>
        <v>2.5831259473901649</v>
      </c>
      <c r="Q254">
        <f t="shared" si="42"/>
        <v>1.5833464571178943</v>
      </c>
      <c r="R254">
        <f t="shared" si="43"/>
        <v>1.2707791160699986</v>
      </c>
      <c r="S254" t="str">
        <f t="shared" si="44"/>
        <v>Cluster 1</v>
      </c>
    </row>
    <row r="255" spans="1:19" x14ac:dyDescent="0.3">
      <c r="A255" s="1" t="s">
        <v>10</v>
      </c>
      <c r="B255" s="1" t="s">
        <v>11</v>
      </c>
      <c r="C255" s="2">
        <v>29526</v>
      </c>
      <c r="D255" s="2">
        <v>7961</v>
      </c>
      <c r="E255" s="2">
        <v>16966</v>
      </c>
      <c r="F255" s="2">
        <v>432</v>
      </c>
      <c r="G255" s="2">
        <v>363</v>
      </c>
      <c r="H255" s="2">
        <v>1391</v>
      </c>
      <c r="I255">
        <f t="shared" si="34"/>
        <v>1.3857236148196515</v>
      </c>
      <c r="J255">
        <f t="shared" si="35"/>
        <v>0.29330941220290241</v>
      </c>
      <c r="K255">
        <f t="shared" si="36"/>
        <v>0.9486023642327398</v>
      </c>
      <c r="L255">
        <f t="shared" si="37"/>
        <v>-0.54379185525385498</v>
      </c>
      <c r="M255">
        <f t="shared" si="38"/>
        <v>-0.52822358764018729</v>
      </c>
      <c r="N255">
        <f t="shared" si="39"/>
        <v>-4.7470009112611317E-2</v>
      </c>
      <c r="O255">
        <f t="shared" si="40"/>
        <v>2.4601586553926871</v>
      </c>
      <c r="P255">
        <f t="shared" si="41"/>
        <v>2.4485006078237368</v>
      </c>
      <c r="Q255">
        <f t="shared" si="42"/>
        <v>1.7066554786764756</v>
      </c>
      <c r="R255">
        <f t="shared" si="43"/>
        <v>1.7066554786764756</v>
      </c>
      <c r="S255" t="str">
        <f t="shared" si="44"/>
        <v>Cluster 3</v>
      </c>
    </row>
    <row r="256" spans="1:19" x14ac:dyDescent="0.3">
      <c r="A256" s="1" t="s">
        <v>10</v>
      </c>
      <c r="B256" s="1" t="s">
        <v>11</v>
      </c>
      <c r="C256" s="2">
        <v>10379</v>
      </c>
      <c r="D256" s="2">
        <v>17972</v>
      </c>
      <c r="E256" s="2">
        <v>4748</v>
      </c>
      <c r="F256" s="2">
        <v>4686</v>
      </c>
      <c r="G256" s="2">
        <v>1547</v>
      </c>
      <c r="H256" s="2">
        <v>3265</v>
      </c>
      <c r="I256">
        <f t="shared" si="34"/>
        <v>-0.12819289705904793</v>
      </c>
      <c r="J256">
        <f t="shared" si="35"/>
        <v>1.6497441530306469</v>
      </c>
      <c r="K256">
        <f t="shared" si="36"/>
        <v>-0.33707485921992297</v>
      </c>
      <c r="L256">
        <f t="shared" si="37"/>
        <v>0.33247719696852995</v>
      </c>
      <c r="M256">
        <f t="shared" si="38"/>
        <v>-0.27989385926090571</v>
      </c>
      <c r="N256">
        <f t="shared" si="39"/>
        <v>0.61704403455061096</v>
      </c>
      <c r="O256">
        <f t="shared" si="40"/>
        <v>2.3843363950492273</v>
      </c>
      <c r="P256">
        <f t="shared" si="41"/>
        <v>2.2368569859383016</v>
      </c>
      <c r="Q256">
        <f t="shared" si="42"/>
        <v>2.322366650925344</v>
      </c>
      <c r="R256">
        <f t="shared" si="43"/>
        <v>2.2368569859383016</v>
      </c>
      <c r="S256" t="str">
        <f t="shared" si="44"/>
        <v>Cluster 2</v>
      </c>
    </row>
    <row r="257" spans="1:19" x14ac:dyDescent="0.3">
      <c r="A257" s="1" t="s">
        <v>10</v>
      </c>
      <c r="B257" s="1" t="s">
        <v>11</v>
      </c>
      <c r="C257" s="2">
        <v>31614</v>
      </c>
      <c r="D257" s="2">
        <v>489</v>
      </c>
      <c r="E257" s="2">
        <v>1495</v>
      </c>
      <c r="F257" s="2">
        <v>3242</v>
      </c>
      <c r="G257" s="2">
        <v>111</v>
      </c>
      <c r="H257" s="2">
        <v>615</v>
      </c>
      <c r="I257">
        <f t="shared" si="34"/>
        <v>1.5508177641277794</v>
      </c>
      <c r="J257">
        <f t="shared" si="35"/>
        <v>-0.71910497032281007</v>
      </c>
      <c r="K257">
        <f t="shared" si="36"/>
        <v>-0.67938194776890903</v>
      </c>
      <c r="L257">
        <f t="shared" si="37"/>
        <v>3.5031848729431721E-2</v>
      </c>
      <c r="M257">
        <f t="shared" si="38"/>
        <v>-0.58107755009929118</v>
      </c>
      <c r="N257">
        <f t="shared" si="39"/>
        <v>-0.3226369770329211</v>
      </c>
      <c r="O257">
        <f t="shared" si="40"/>
        <v>2.0198146886495056</v>
      </c>
      <c r="P257">
        <f t="shared" si="41"/>
        <v>3.3304364213264437</v>
      </c>
      <c r="Q257">
        <f t="shared" si="42"/>
        <v>0.89794315994856544</v>
      </c>
      <c r="R257">
        <f t="shared" si="43"/>
        <v>0.89794315994856544</v>
      </c>
      <c r="S257" t="str">
        <f t="shared" si="44"/>
        <v>Cluster 3</v>
      </c>
    </row>
    <row r="258" spans="1:19" x14ac:dyDescent="0.3">
      <c r="A258" s="1" t="s">
        <v>10</v>
      </c>
      <c r="B258" s="1" t="s">
        <v>11</v>
      </c>
      <c r="C258" s="2">
        <v>11092</v>
      </c>
      <c r="D258" s="2">
        <v>5008</v>
      </c>
      <c r="E258" s="2">
        <v>5249</v>
      </c>
      <c r="F258" s="2">
        <v>453</v>
      </c>
      <c r="G258" s="2">
        <v>392</v>
      </c>
      <c r="H258" s="2">
        <v>373</v>
      </c>
      <c r="I258">
        <f t="shared" si="34"/>
        <v>-7.1817356610439129E-2</v>
      </c>
      <c r="J258">
        <f t="shared" si="35"/>
        <v>-0.10680564020588092</v>
      </c>
      <c r="K258">
        <f t="shared" si="36"/>
        <v>-0.28435556891465336</v>
      </c>
      <c r="L258">
        <f t="shared" si="37"/>
        <v>-0.53946612650522541</v>
      </c>
      <c r="M258">
        <f t="shared" si="38"/>
        <v>-0.52214118719846503</v>
      </c>
      <c r="N258">
        <f t="shared" si="39"/>
        <v>-0.40844935620394551</v>
      </c>
      <c r="O258">
        <f t="shared" si="40"/>
        <v>0.62549418744306273</v>
      </c>
      <c r="P258">
        <f t="shared" si="41"/>
        <v>2.0822824124471331</v>
      </c>
      <c r="Q258">
        <f t="shared" si="42"/>
        <v>1.3978058729443765</v>
      </c>
      <c r="R258">
        <f t="shared" si="43"/>
        <v>0.62549418744306273</v>
      </c>
      <c r="S258" t="str">
        <f t="shared" si="44"/>
        <v>Cluster 1</v>
      </c>
    </row>
    <row r="259" spans="1:19" x14ac:dyDescent="0.3">
      <c r="A259" s="1" t="s">
        <v>10</v>
      </c>
      <c r="B259" s="1" t="s">
        <v>11</v>
      </c>
      <c r="C259" s="2">
        <v>8475</v>
      </c>
      <c r="D259" s="2">
        <v>1931</v>
      </c>
      <c r="E259" s="2">
        <v>1883</v>
      </c>
      <c r="F259" s="2">
        <v>5004</v>
      </c>
      <c r="G259" s="2">
        <v>3593</v>
      </c>
      <c r="H259" s="2">
        <v>987</v>
      </c>
      <c r="I259">
        <f t="shared" ref="I259:I322" si="45">STANDARDIZE(C259,AVERAGE($C$2:$C$441),STDEV($C$2:$C$441))</f>
        <v>-0.27873851979979292</v>
      </c>
      <c r="J259">
        <f t="shared" ref="J259:J322" si="46">STANDARDIZE(D259,AVERAGE($D$2:$D$441),STDEV($D$2:$D$441))</f>
        <v>-0.52372200196064767</v>
      </c>
      <c r="K259">
        <f t="shared" ref="K259:K322" si="47">STANDARDIZE(E259,AVERAGE($E$2:$E$441),STDEV($E$2:$E$441))</f>
        <v>-0.63855343551652455</v>
      </c>
      <c r="L259">
        <f t="shared" ref="L259:L322" si="48">STANDARDIZE(F259,AVERAGE($F$2:$F$441),STDEV($F$2:$F$441))</f>
        <v>0.39798108944777733</v>
      </c>
      <c r="M259">
        <f t="shared" ref="M259:M322" si="49">STANDARDIZE(G259,AVERAGE($G$2:$G$441),STDEV($G$2:$G$441))</f>
        <v>0.14922997879991373</v>
      </c>
      <c r="N259">
        <f t="shared" ref="N259:N322" si="50">STANDARDIZE(H259,AVERAGE($H$2:$H$441),STDEV($H$2:$H$441))</f>
        <v>-0.19072703880308187</v>
      </c>
      <c r="O259">
        <f t="shared" ref="O259:O322" si="51">SQRT((I259-$W$2)^2+(J259-$X$2)^2+(K259-$Y$2)^2+(L259-$Z$2)^2+(M259-$AA$2)^2+(N259-$AB$2)^2)</f>
        <v>0.91054708164548959</v>
      </c>
      <c r="P259">
        <f t="shared" ref="P259:P322" si="52">SQRT((I259-$W$3)^2+(J259-$X$3)^2+(K259-$Y$3)^2+(L259-$Z$3)^2+(M259-$AA$3)^2+(N259-$AB$3)^2)</f>
        <v>2.1964340064404242</v>
      </c>
      <c r="Q259">
        <f t="shared" ref="Q259:Q322" si="53">SQRT((I259-$W$4)^2+(J259-$X$4)^2+(K259-$Y$4)^2+(L259-$Z$4)^2+(M259-$AA$4)^2+(N259-$AB$4)^2)</f>
        <v>1.4444979116945376</v>
      </c>
      <c r="R259">
        <f t="shared" ref="R259:R322" si="54">MIN(O259:Q259)</f>
        <v>0.91054708164548959</v>
      </c>
      <c r="S259" t="str">
        <f t="shared" ref="S259:S322" si="55">INDEX($O$1:$Q$1,MATCH(R259,O259:Q259,0))</f>
        <v>Cluster 1</v>
      </c>
    </row>
    <row r="260" spans="1:19" x14ac:dyDescent="0.3">
      <c r="A260" s="1" t="s">
        <v>10</v>
      </c>
      <c r="B260" s="1" t="s">
        <v>11</v>
      </c>
      <c r="C260" s="2">
        <v>56083</v>
      </c>
      <c r="D260" s="2">
        <v>4563</v>
      </c>
      <c r="E260" s="2">
        <v>2124</v>
      </c>
      <c r="F260" s="2">
        <v>6422</v>
      </c>
      <c r="G260" s="2">
        <v>730</v>
      </c>
      <c r="H260" s="2">
        <v>3321</v>
      </c>
      <c r="I260">
        <f t="shared" si="45"/>
        <v>3.4855345933521957</v>
      </c>
      <c r="J260">
        <f t="shared" si="46"/>
        <v>-0.16710066164912799</v>
      </c>
      <c r="K260">
        <f t="shared" si="47"/>
        <v>-0.61319345754532706</v>
      </c>
      <c r="L260">
        <f t="shared" si="48"/>
        <v>0.6900707735219056</v>
      </c>
      <c r="M260">
        <f t="shared" si="49"/>
        <v>-0.45124976136046069</v>
      </c>
      <c r="N260">
        <f t="shared" si="50"/>
        <v>0.63690144460671583</v>
      </c>
      <c r="O260">
        <f t="shared" si="51"/>
        <v>4.1273849168976087</v>
      </c>
      <c r="P260">
        <f t="shared" si="52"/>
        <v>4.7445650014401446</v>
      </c>
      <c r="Q260">
        <f t="shared" si="53"/>
        <v>2.64045311980477</v>
      </c>
      <c r="R260">
        <f t="shared" si="54"/>
        <v>2.64045311980477</v>
      </c>
      <c r="S260" t="str">
        <f t="shared" si="55"/>
        <v>Cluster 3</v>
      </c>
    </row>
    <row r="261" spans="1:19" x14ac:dyDescent="0.3">
      <c r="A261" s="1" t="s">
        <v>10</v>
      </c>
      <c r="B261" s="1" t="s">
        <v>11</v>
      </c>
      <c r="C261" s="2">
        <v>53205</v>
      </c>
      <c r="D261" s="2">
        <v>4959</v>
      </c>
      <c r="E261" s="2">
        <v>7336</v>
      </c>
      <c r="F261" s="2">
        <v>3012</v>
      </c>
      <c r="G261" s="2">
        <v>967</v>
      </c>
      <c r="H261" s="2">
        <v>818</v>
      </c>
      <c r="I261">
        <f t="shared" si="45"/>
        <v>3.2579766614993257</v>
      </c>
      <c r="J261">
        <f t="shared" si="46"/>
        <v>-0.11344486728614857</v>
      </c>
      <c r="K261">
        <f t="shared" si="47"/>
        <v>-6.4744473371544223E-2</v>
      </c>
      <c r="L261">
        <f t="shared" si="48"/>
        <v>-1.2345180422225191E-2</v>
      </c>
      <c r="M261">
        <f t="shared" si="49"/>
        <v>-0.40154186809535108</v>
      </c>
      <c r="N261">
        <f t="shared" si="50"/>
        <v>-0.25065386557954111</v>
      </c>
      <c r="O261">
        <f t="shared" si="51"/>
        <v>3.7243650683280225</v>
      </c>
      <c r="P261">
        <f t="shared" si="52"/>
        <v>4.2244877632538449</v>
      </c>
      <c r="Q261">
        <f t="shared" si="53"/>
        <v>2.3521304300429624</v>
      </c>
      <c r="R261">
        <f t="shared" si="54"/>
        <v>2.3521304300429624</v>
      </c>
      <c r="S261" t="str">
        <f t="shared" si="55"/>
        <v>Cluster 3</v>
      </c>
    </row>
    <row r="262" spans="1:19" x14ac:dyDescent="0.3">
      <c r="A262" s="1" t="s">
        <v>10</v>
      </c>
      <c r="B262" s="1" t="s">
        <v>11</v>
      </c>
      <c r="C262" s="2">
        <v>9193</v>
      </c>
      <c r="D262" s="2">
        <v>4885</v>
      </c>
      <c r="E262" s="2">
        <v>2157</v>
      </c>
      <c r="F262" s="2">
        <v>327</v>
      </c>
      <c r="G262" s="2">
        <v>780</v>
      </c>
      <c r="H262" s="2">
        <v>548</v>
      </c>
      <c r="I262">
        <f t="shared" si="45"/>
        <v>-0.22196763895533131</v>
      </c>
      <c r="J262">
        <f t="shared" si="46"/>
        <v>-0.12347145512165482</v>
      </c>
      <c r="K262">
        <f t="shared" si="47"/>
        <v>-0.60972092944138712</v>
      </c>
      <c r="L262">
        <f t="shared" si="48"/>
        <v>-0.56542049899700264</v>
      </c>
      <c r="M262">
        <f t="shared" si="49"/>
        <v>-0.44076286404714643</v>
      </c>
      <c r="N262">
        <f t="shared" si="50"/>
        <v>-0.34639494977861796</v>
      </c>
      <c r="O262">
        <f t="shared" si="51"/>
        <v>0.506918461690542</v>
      </c>
      <c r="P262">
        <f t="shared" si="52"/>
        <v>2.1979633132890353</v>
      </c>
      <c r="Q262">
        <f t="shared" si="53"/>
        <v>1.5207957412898565</v>
      </c>
      <c r="R262">
        <f t="shared" si="54"/>
        <v>0.506918461690542</v>
      </c>
      <c r="S262" t="str">
        <f t="shared" si="55"/>
        <v>Cluster 1</v>
      </c>
    </row>
    <row r="263" spans="1:19" x14ac:dyDescent="0.3">
      <c r="A263" s="1" t="s">
        <v>10</v>
      </c>
      <c r="B263" s="1" t="s">
        <v>11</v>
      </c>
      <c r="C263" s="2">
        <v>7858</v>
      </c>
      <c r="D263" s="2">
        <v>1110</v>
      </c>
      <c r="E263" s="2">
        <v>1094</v>
      </c>
      <c r="F263" s="2">
        <v>6818</v>
      </c>
      <c r="G263" s="2">
        <v>49</v>
      </c>
      <c r="H263" s="2">
        <v>287</v>
      </c>
      <c r="I263">
        <f t="shared" si="45"/>
        <v>-0.32752352464802803</v>
      </c>
      <c r="J263">
        <f t="shared" si="46"/>
        <v>-0.63496292916268327</v>
      </c>
      <c r="K263">
        <f t="shared" si="47"/>
        <v>-0.72157842563799712</v>
      </c>
      <c r="L263">
        <f t="shared" si="48"/>
        <v>0.7716416584960627</v>
      </c>
      <c r="M263">
        <f t="shared" si="49"/>
        <v>-0.5940813027678008</v>
      </c>
      <c r="N263">
        <f t="shared" si="50"/>
        <v>-0.43894466450439223</v>
      </c>
      <c r="O263">
        <f t="shared" si="51"/>
        <v>1.0956883633658812</v>
      </c>
      <c r="P263">
        <f t="shared" si="52"/>
        <v>2.8044465180565727</v>
      </c>
      <c r="Q263">
        <f t="shared" si="53"/>
        <v>1.564293696813136</v>
      </c>
      <c r="R263">
        <f t="shared" si="54"/>
        <v>1.0956883633658812</v>
      </c>
      <c r="S263" t="str">
        <f t="shared" si="55"/>
        <v>Cluster 1</v>
      </c>
    </row>
    <row r="264" spans="1:19" x14ac:dyDescent="0.3">
      <c r="A264" s="1" t="s">
        <v>10</v>
      </c>
      <c r="B264" s="1" t="s">
        <v>11</v>
      </c>
      <c r="C264" s="2">
        <v>23257</v>
      </c>
      <c r="D264" s="2">
        <v>1372</v>
      </c>
      <c r="E264" s="2">
        <v>1677</v>
      </c>
      <c r="F264" s="2">
        <v>982</v>
      </c>
      <c r="G264" s="2">
        <v>429</v>
      </c>
      <c r="H264" s="2">
        <v>655</v>
      </c>
      <c r="I264">
        <f t="shared" si="45"/>
        <v>0.8900458264994151</v>
      </c>
      <c r="J264">
        <f t="shared" si="46"/>
        <v>-0.59946338844778269</v>
      </c>
      <c r="K264">
        <f t="shared" si="47"/>
        <v>-0.66023042913505858</v>
      </c>
      <c r="L264">
        <f t="shared" si="48"/>
        <v>-0.43049895945641448</v>
      </c>
      <c r="M264">
        <f t="shared" si="49"/>
        <v>-0.51438088318661246</v>
      </c>
      <c r="N264">
        <f t="shared" si="50"/>
        <v>-0.30845311270713194</v>
      </c>
      <c r="O264">
        <f t="shared" si="51"/>
        <v>1.3375959563534903</v>
      </c>
      <c r="P264">
        <f t="shared" si="52"/>
        <v>2.8339991953862951</v>
      </c>
      <c r="Q264">
        <f t="shared" si="53"/>
        <v>0.87216647856988994</v>
      </c>
      <c r="R264">
        <f t="shared" si="54"/>
        <v>0.87216647856988994</v>
      </c>
      <c r="S264" t="str">
        <f t="shared" si="55"/>
        <v>Cluster 3</v>
      </c>
    </row>
    <row r="265" spans="1:19" x14ac:dyDescent="0.3">
      <c r="A265" s="1" t="s">
        <v>10</v>
      </c>
      <c r="B265" s="1" t="s">
        <v>11</v>
      </c>
      <c r="C265" s="2">
        <v>2153</v>
      </c>
      <c r="D265" s="2">
        <v>1115</v>
      </c>
      <c r="E265" s="2">
        <v>6684</v>
      </c>
      <c r="F265" s="2">
        <v>4324</v>
      </c>
      <c r="G265" s="2">
        <v>2894</v>
      </c>
      <c r="H265" s="2">
        <v>411</v>
      </c>
      <c r="I265">
        <f t="shared" si="45"/>
        <v>-0.77860691631606904</v>
      </c>
      <c r="J265">
        <f t="shared" si="46"/>
        <v>-0.63428545701163552</v>
      </c>
      <c r="K265">
        <f t="shared" si="47"/>
        <v>-0.13335321045544798</v>
      </c>
      <c r="L265">
        <f t="shared" si="48"/>
        <v>0.25790987282548733</v>
      </c>
      <c r="M265">
        <f t="shared" si="49"/>
        <v>2.6231543597804025E-3</v>
      </c>
      <c r="N265">
        <f t="shared" si="50"/>
        <v>-0.39497468509444583</v>
      </c>
      <c r="O265">
        <f t="shared" si="51"/>
        <v>0.88516696322983168</v>
      </c>
      <c r="P265">
        <f t="shared" si="52"/>
        <v>1.9908637373201392</v>
      </c>
      <c r="Q265">
        <f t="shared" si="53"/>
        <v>1.8950512375736537</v>
      </c>
      <c r="R265">
        <f t="shared" si="54"/>
        <v>0.88516696322983168</v>
      </c>
      <c r="S265" t="str">
        <f t="shared" si="55"/>
        <v>Cluster 1</v>
      </c>
    </row>
    <row r="266" spans="1:19" x14ac:dyDescent="0.3">
      <c r="A266" s="1" t="s">
        <v>8</v>
      </c>
      <c r="B266" s="1" t="s">
        <v>11</v>
      </c>
      <c r="C266" s="2">
        <v>1073</v>
      </c>
      <c r="D266" s="2">
        <v>9679</v>
      </c>
      <c r="E266" s="2">
        <v>15445</v>
      </c>
      <c r="F266" s="2">
        <v>61</v>
      </c>
      <c r="G266" s="2">
        <v>5980</v>
      </c>
      <c r="H266" s="2">
        <v>1265</v>
      </c>
      <c r="I266">
        <f t="shared" si="45"/>
        <v>-0.86400044182027314</v>
      </c>
      <c r="J266">
        <f t="shared" si="46"/>
        <v>0.52608884330289885</v>
      </c>
      <c r="K266">
        <f t="shared" si="47"/>
        <v>0.78855038707841829</v>
      </c>
      <c r="L266">
        <f t="shared" si="48"/>
        <v>-0.6202130631463102</v>
      </c>
      <c r="M266">
        <f t="shared" si="49"/>
        <v>0.64987445653753639</v>
      </c>
      <c r="N266">
        <f t="shared" si="50"/>
        <v>-9.2149181738847175E-2</v>
      </c>
      <c r="O266">
        <f t="shared" si="51"/>
        <v>2.0458880576734595</v>
      </c>
      <c r="P266">
        <f t="shared" si="52"/>
        <v>0.50601849332278992</v>
      </c>
      <c r="Q266">
        <f t="shared" si="53"/>
        <v>2.7060456937897488</v>
      </c>
      <c r="R266">
        <f t="shared" si="54"/>
        <v>0.50601849332278992</v>
      </c>
      <c r="S266" t="str">
        <f t="shared" si="55"/>
        <v>Cluster 2</v>
      </c>
    </row>
    <row r="267" spans="1:19" x14ac:dyDescent="0.3">
      <c r="A267" s="1" t="s">
        <v>10</v>
      </c>
      <c r="B267" s="1" t="s">
        <v>11</v>
      </c>
      <c r="C267" s="2">
        <v>5909</v>
      </c>
      <c r="D267" s="2">
        <v>23527</v>
      </c>
      <c r="E267" s="2">
        <v>13699</v>
      </c>
      <c r="F267" s="2">
        <v>10155</v>
      </c>
      <c r="G267" s="2">
        <v>830</v>
      </c>
      <c r="H267" s="2">
        <v>3636</v>
      </c>
      <c r="I267">
        <f t="shared" si="45"/>
        <v>-0.48162721095144817</v>
      </c>
      <c r="J267">
        <f t="shared" si="46"/>
        <v>2.4024157128446637</v>
      </c>
      <c r="K267">
        <f t="shared" si="47"/>
        <v>0.60482208194268838</v>
      </c>
      <c r="L267">
        <f t="shared" si="48"/>
        <v>1.4590205553616242</v>
      </c>
      <c r="M267">
        <f t="shared" si="49"/>
        <v>-0.43027596673383217</v>
      </c>
      <c r="N267">
        <f t="shared" si="50"/>
        <v>0.74859937617230543</v>
      </c>
      <c r="O267">
        <f t="shared" si="51"/>
        <v>3.6554392490199588</v>
      </c>
      <c r="P267">
        <f t="shared" si="52"/>
        <v>2.9920421643165827</v>
      </c>
      <c r="Q267">
        <f t="shared" si="53"/>
        <v>3.5172936396949988</v>
      </c>
      <c r="R267">
        <f t="shared" si="54"/>
        <v>2.9920421643165827</v>
      </c>
      <c r="S267" t="str">
        <f t="shared" si="55"/>
        <v>Cluster 2</v>
      </c>
    </row>
    <row r="268" spans="1:19" x14ac:dyDescent="0.3">
      <c r="A268" s="1" t="s">
        <v>8</v>
      </c>
      <c r="B268" s="1" t="s">
        <v>11</v>
      </c>
      <c r="C268" s="2">
        <v>572</v>
      </c>
      <c r="D268" s="2">
        <v>9763</v>
      </c>
      <c r="E268" s="2">
        <v>22182</v>
      </c>
      <c r="F268" s="2">
        <v>2221</v>
      </c>
      <c r="G268" s="2">
        <v>4882</v>
      </c>
      <c r="H268" s="2">
        <v>2563</v>
      </c>
      <c r="I268">
        <f t="shared" si="45"/>
        <v>-0.90361354948472328</v>
      </c>
      <c r="J268">
        <f t="shared" si="46"/>
        <v>0.53747037544050058</v>
      </c>
      <c r="K268">
        <f t="shared" si="47"/>
        <v>1.4974722609039699</v>
      </c>
      <c r="L268">
        <f t="shared" si="48"/>
        <v>-0.17528096328727136</v>
      </c>
      <c r="M268">
        <f t="shared" si="49"/>
        <v>0.41958219153715526</v>
      </c>
      <c r="N268">
        <f t="shared" si="50"/>
        <v>0.3681172156330112</v>
      </c>
      <c r="O268">
        <f t="shared" si="51"/>
        <v>2.526013259821732</v>
      </c>
      <c r="P268">
        <f t="shared" si="52"/>
        <v>0.97215282575134698</v>
      </c>
      <c r="Q268">
        <f t="shared" si="53"/>
        <v>2.950254299292324</v>
      </c>
      <c r="R268">
        <f t="shared" si="54"/>
        <v>0.97215282575134698</v>
      </c>
      <c r="S268" t="str">
        <f t="shared" si="55"/>
        <v>Cluster 2</v>
      </c>
    </row>
    <row r="269" spans="1:19" x14ac:dyDescent="0.3">
      <c r="A269" s="1" t="s">
        <v>10</v>
      </c>
      <c r="B269" s="1" t="s">
        <v>11</v>
      </c>
      <c r="C269" s="2">
        <v>20893</v>
      </c>
      <c r="D269" s="2">
        <v>1222</v>
      </c>
      <c r="E269" s="2">
        <v>2576</v>
      </c>
      <c r="F269" s="2">
        <v>3975</v>
      </c>
      <c r="G269" s="2">
        <v>737</v>
      </c>
      <c r="H269" s="2">
        <v>3628</v>
      </c>
      <c r="I269">
        <f t="shared" si="45"/>
        <v>0.70312888734021284</v>
      </c>
      <c r="J269">
        <f t="shared" si="46"/>
        <v>-0.61978755297921428</v>
      </c>
      <c r="K269">
        <f t="shared" si="47"/>
        <v>-0.56563034533378642</v>
      </c>
      <c r="L269">
        <f t="shared" si="48"/>
        <v>0.18602038076492963</v>
      </c>
      <c r="M269">
        <f t="shared" si="49"/>
        <v>-0.44978159573659665</v>
      </c>
      <c r="N269">
        <f t="shared" si="50"/>
        <v>0.74576260330714761</v>
      </c>
      <c r="O269">
        <f t="shared" si="51"/>
        <v>1.5845008108428027</v>
      </c>
      <c r="P269">
        <f t="shared" si="52"/>
        <v>2.8087107924094679</v>
      </c>
      <c r="Q269">
        <f t="shared" si="53"/>
        <v>0.83635351670976477</v>
      </c>
      <c r="R269">
        <f t="shared" si="54"/>
        <v>0.83635351670976477</v>
      </c>
      <c r="S269" t="str">
        <f t="shared" si="55"/>
        <v>Cluster 3</v>
      </c>
    </row>
    <row r="270" spans="1:19" x14ac:dyDescent="0.3">
      <c r="A270" s="1" t="s">
        <v>8</v>
      </c>
      <c r="B270" s="1" t="s">
        <v>11</v>
      </c>
      <c r="C270" s="2">
        <v>11908</v>
      </c>
      <c r="D270" s="2">
        <v>8053</v>
      </c>
      <c r="E270" s="2">
        <v>19847</v>
      </c>
      <c r="F270" s="2">
        <v>1069</v>
      </c>
      <c r="G270" s="2">
        <v>6374</v>
      </c>
      <c r="H270" s="2">
        <v>698</v>
      </c>
      <c r="I270">
        <f t="shared" si="45"/>
        <v>-7.2978040072627171E-3</v>
      </c>
      <c r="J270">
        <f t="shared" si="46"/>
        <v>0.30577489978218042</v>
      </c>
      <c r="K270">
        <f t="shared" si="47"/>
        <v>1.2517645905191306</v>
      </c>
      <c r="L270">
        <f t="shared" si="48"/>
        <v>-0.41257808321209211</v>
      </c>
      <c r="M270">
        <f t="shared" si="49"/>
        <v>0.7325112073664527</v>
      </c>
      <c r="N270">
        <f t="shared" si="50"/>
        <v>-0.2932054585569086</v>
      </c>
      <c r="O270">
        <f t="shared" si="51"/>
        <v>2.2875710757279739</v>
      </c>
      <c r="P270">
        <f t="shared" si="52"/>
        <v>0.81100273130972378</v>
      </c>
      <c r="Q270">
        <f t="shared" si="53"/>
        <v>2.4193409717116934</v>
      </c>
      <c r="R270">
        <f t="shared" si="54"/>
        <v>0.81100273130972378</v>
      </c>
      <c r="S270" t="str">
        <f t="shared" si="55"/>
        <v>Cluster 2</v>
      </c>
    </row>
    <row r="271" spans="1:19" x14ac:dyDescent="0.3">
      <c r="A271" s="1" t="s">
        <v>10</v>
      </c>
      <c r="B271" s="1" t="s">
        <v>11</v>
      </c>
      <c r="C271" s="2">
        <v>15218</v>
      </c>
      <c r="D271" s="2">
        <v>258</v>
      </c>
      <c r="E271" s="2">
        <v>1138</v>
      </c>
      <c r="F271" s="2">
        <v>2516</v>
      </c>
      <c r="G271" s="2">
        <v>333</v>
      </c>
      <c r="H271" s="2">
        <v>204</v>
      </c>
      <c r="I271">
        <f t="shared" si="45"/>
        <v>0.25441753804728867</v>
      </c>
      <c r="J271">
        <f t="shared" si="46"/>
        <v>-0.75040418370121464</v>
      </c>
      <c r="K271">
        <f t="shared" si="47"/>
        <v>-0.7169483881660772</v>
      </c>
      <c r="L271">
        <f t="shared" si="48"/>
        <v>-0.11451477372318968</v>
      </c>
      <c r="M271">
        <f t="shared" si="49"/>
        <v>-0.53451572602817587</v>
      </c>
      <c r="N271">
        <f t="shared" si="50"/>
        <v>-0.46837618298040473</v>
      </c>
      <c r="O271">
        <f t="shared" si="51"/>
        <v>0.80824532772154789</v>
      </c>
      <c r="P271">
        <f t="shared" si="52"/>
        <v>2.7192023531681881</v>
      </c>
      <c r="Q271">
        <f t="shared" si="53"/>
        <v>1.1073108618954675</v>
      </c>
      <c r="R271">
        <f t="shared" si="54"/>
        <v>0.80824532772154789</v>
      </c>
      <c r="S271" t="str">
        <f t="shared" si="55"/>
        <v>Cluster 1</v>
      </c>
    </row>
    <row r="272" spans="1:19" x14ac:dyDescent="0.3">
      <c r="A272" s="1" t="s">
        <v>10</v>
      </c>
      <c r="B272" s="1" t="s">
        <v>11</v>
      </c>
      <c r="C272" s="2">
        <v>4720</v>
      </c>
      <c r="D272" s="2">
        <v>1032</v>
      </c>
      <c r="E272" s="2">
        <v>975</v>
      </c>
      <c r="F272" s="2">
        <v>5500</v>
      </c>
      <c r="G272" s="2">
        <v>197</v>
      </c>
      <c r="H272" s="2">
        <v>56</v>
      </c>
      <c r="I272">
        <f t="shared" si="45"/>
        <v>-0.57563915708524316</v>
      </c>
      <c r="J272">
        <f t="shared" si="46"/>
        <v>-0.64553149471902771</v>
      </c>
      <c r="K272">
        <f t="shared" si="47"/>
        <v>-0.73410057243705318</v>
      </c>
      <c r="L272">
        <f t="shared" si="48"/>
        <v>0.50015068274874175</v>
      </c>
      <c r="M272">
        <f t="shared" si="49"/>
        <v>-0.56304008672039063</v>
      </c>
      <c r="N272">
        <f t="shared" si="50"/>
        <v>-0.52085648098582471</v>
      </c>
      <c r="O272">
        <f t="shared" si="51"/>
        <v>0.87664908653955909</v>
      </c>
      <c r="P272">
        <f t="shared" si="52"/>
        <v>2.706627719514723</v>
      </c>
      <c r="Q272">
        <f t="shared" si="53"/>
        <v>1.7408391928593057</v>
      </c>
      <c r="R272">
        <f t="shared" si="54"/>
        <v>0.87664908653955909</v>
      </c>
      <c r="S272" t="str">
        <f t="shared" si="55"/>
        <v>Cluster 1</v>
      </c>
    </row>
    <row r="273" spans="1:19" x14ac:dyDescent="0.3">
      <c r="A273" s="1" t="s">
        <v>10</v>
      </c>
      <c r="B273" s="1" t="s">
        <v>11</v>
      </c>
      <c r="C273" s="2">
        <v>2083</v>
      </c>
      <c r="D273" s="2">
        <v>5007</v>
      </c>
      <c r="E273" s="2">
        <v>1563</v>
      </c>
      <c r="F273" s="2">
        <v>1120</v>
      </c>
      <c r="G273" s="2">
        <v>147</v>
      </c>
      <c r="H273" s="2">
        <v>1550</v>
      </c>
      <c r="I273">
        <f t="shared" si="45"/>
        <v>-0.78414168185800814</v>
      </c>
      <c r="J273">
        <f t="shared" si="46"/>
        <v>-0.10694113463609047</v>
      </c>
      <c r="K273">
        <f t="shared" si="47"/>
        <v>-0.67222643531230564</v>
      </c>
      <c r="L273">
        <f t="shared" si="48"/>
        <v>-0.40207274196542037</v>
      </c>
      <c r="M273">
        <f t="shared" si="49"/>
        <v>-0.57352698403370495</v>
      </c>
      <c r="N273">
        <f t="shared" si="50"/>
        <v>8.9108515824006113E-3</v>
      </c>
      <c r="O273">
        <f t="shared" si="51"/>
        <v>0.62973166234837141</v>
      </c>
      <c r="P273">
        <f t="shared" si="52"/>
        <v>2.2717765315603886</v>
      </c>
      <c r="Q273">
        <f t="shared" si="53"/>
        <v>1.9071089337093514</v>
      </c>
      <c r="R273">
        <f t="shared" si="54"/>
        <v>0.62973166234837141</v>
      </c>
      <c r="S273" t="str">
        <f t="shared" si="55"/>
        <v>Cluster 1</v>
      </c>
    </row>
    <row r="274" spans="1:19" x14ac:dyDescent="0.3">
      <c r="A274" s="1" t="s">
        <v>10</v>
      </c>
      <c r="B274" s="1" t="s">
        <v>11</v>
      </c>
      <c r="C274" s="2">
        <v>514</v>
      </c>
      <c r="D274" s="2">
        <v>8323</v>
      </c>
      <c r="E274" s="2">
        <v>6869</v>
      </c>
      <c r="F274" s="2">
        <v>529</v>
      </c>
      <c r="G274" s="2">
        <v>93</v>
      </c>
      <c r="H274" s="2">
        <v>1040</v>
      </c>
      <c r="I274">
        <f t="shared" si="45"/>
        <v>-0.90819949807661571</v>
      </c>
      <c r="J274">
        <f t="shared" si="46"/>
        <v>0.34235839593875728</v>
      </c>
      <c r="K274">
        <f t="shared" si="47"/>
        <v>-0.1138860074485121</v>
      </c>
      <c r="L274">
        <f t="shared" si="48"/>
        <v>-0.52381110817685184</v>
      </c>
      <c r="M274">
        <f t="shared" si="49"/>
        <v>-0.58485283313208436</v>
      </c>
      <c r="N274">
        <f t="shared" si="50"/>
        <v>-0.17193341857141123</v>
      </c>
      <c r="O274">
        <f t="shared" si="51"/>
        <v>1.0606385503184341</v>
      </c>
      <c r="P274">
        <f t="shared" si="52"/>
        <v>1.8613056679812332</v>
      </c>
      <c r="Q274">
        <f t="shared" si="53"/>
        <v>2.1598644273999223</v>
      </c>
      <c r="R274">
        <f t="shared" si="54"/>
        <v>1.0606385503184341</v>
      </c>
      <c r="S274" t="str">
        <f t="shared" si="55"/>
        <v>Cluster 1</v>
      </c>
    </row>
    <row r="275" spans="1:19" x14ac:dyDescent="0.3">
      <c r="A275" s="1" t="s">
        <v>10</v>
      </c>
      <c r="B275" s="1" t="s">
        <v>9</v>
      </c>
      <c r="C275" s="2">
        <v>36817</v>
      </c>
      <c r="D275" s="2">
        <v>3045</v>
      </c>
      <c r="E275" s="2">
        <v>1493</v>
      </c>
      <c r="F275" s="2">
        <v>4802</v>
      </c>
      <c r="G275" s="2">
        <v>210</v>
      </c>
      <c r="H275" s="2">
        <v>1824</v>
      </c>
      <c r="I275">
        <f t="shared" si="45"/>
        <v>1.9622089800521996</v>
      </c>
      <c r="J275">
        <f t="shared" si="46"/>
        <v>-0.37278120670721571</v>
      </c>
      <c r="K275">
        <f t="shared" si="47"/>
        <v>-0.67959240401763266</v>
      </c>
      <c r="L275">
        <f t="shared" si="48"/>
        <v>0.35637169862762647</v>
      </c>
      <c r="M275">
        <f t="shared" si="49"/>
        <v>-0.560313493418929</v>
      </c>
      <c r="N275">
        <f t="shared" si="50"/>
        <v>0.10607032221405638</v>
      </c>
      <c r="O275">
        <f t="shared" si="51"/>
        <v>2.4950862198371002</v>
      </c>
      <c r="P275">
        <f t="shared" si="52"/>
        <v>3.5215432734357348</v>
      </c>
      <c r="Q275">
        <f t="shared" si="53"/>
        <v>1.060034823298202</v>
      </c>
      <c r="R275">
        <f t="shared" si="54"/>
        <v>1.060034823298202</v>
      </c>
      <c r="S275" t="str">
        <f t="shared" si="55"/>
        <v>Cluster 3</v>
      </c>
    </row>
    <row r="276" spans="1:19" x14ac:dyDescent="0.3">
      <c r="A276" s="1" t="s">
        <v>10</v>
      </c>
      <c r="B276" s="1" t="s">
        <v>9</v>
      </c>
      <c r="C276" s="2">
        <v>894</v>
      </c>
      <c r="D276" s="2">
        <v>1703</v>
      </c>
      <c r="E276" s="2">
        <v>1841</v>
      </c>
      <c r="F276" s="2">
        <v>744</v>
      </c>
      <c r="G276" s="2">
        <v>759</v>
      </c>
      <c r="H276" s="2">
        <v>1153</v>
      </c>
      <c r="I276">
        <f t="shared" si="45"/>
        <v>-0.87815362799180319</v>
      </c>
      <c r="J276">
        <f t="shared" si="46"/>
        <v>-0.55461473204842371</v>
      </c>
      <c r="K276">
        <f t="shared" si="47"/>
        <v>-0.64297301673972085</v>
      </c>
      <c r="L276">
        <f t="shared" si="48"/>
        <v>-0.47952388527421602</v>
      </c>
      <c r="M276">
        <f t="shared" si="49"/>
        <v>-0.44516736091873838</v>
      </c>
      <c r="N276">
        <f t="shared" si="50"/>
        <v>-0.13186400185105684</v>
      </c>
      <c r="O276">
        <f t="shared" si="51"/>
        <v>0.55739951614952898</v>
      </c>
      <c r="P276">
        <f t="shared" si="52"/>
        <v>2.3729192694221442</v>
      </c>
      <c r="Q276">
        <f t="shared" si="53"/>
        <v>2.0233623246391383</v>
      </c>
      <c r="R276">
        <f t="shared" si="54"/>
        <v>0.55739951614952898</v>
      </c>
      <c r="S276" t="str">
        <f t="shared" si="55"/>
        <v>Cluster 1</v>
      </c>
    </row>
    <row r="277" spans="1:19" x14ac:dyDescent="0.3">
      <c r="A277" s="1" t="s">
        <v>10</v>
      </c>
      <c r="B277" s="1" t="s">
        <v>9</v>
      </c>
      <c r="C277" s="2">
        <v>680</v>
      </c>
      <c r="D277" s="2">
        <v>1610</v>
      </c>
      <c r="E277" s="2">
        <v>223</v>
      </c>
      <c r="F277" s="2">
        <v>862</v>
      </c>
      <c r="G277" s="2">
        <v>96</v>
      </c>
      <c r="H277" s="2">
        <v>379</v>
      </c>
      <c r="I277">
        <f t="shared" si="45"/>
        <v>-0.8950741969343029</v>
      </c>
      <c r="J277">
        <f t="shared" si="46"/>
        <v>-0.56721571405791127</v>
      </c>
      <c r="K277">
        <f t="shared" si="47"/>
        <v>-0.81323212195713845</v>
      </c>
      <c r="L277">
        <f t="shared" si="48"/>
        <v>-0.4552174094485833</v>
      </c>
      <c r="M277">
        <f t="shared" si="49"/>
        <v>-0.58422361929328548</v>
      </c>
      <c r="N277">
        <f t="shared" si="50"/>
        <v>-0.40632177655507717</v>
      </c>
      <c r="O277">
        <f t="shared" si="51"/>
        <v>0.6446519863836031</v>
      </c>
      <c r="P277">
        <f t="shared" si="52"/>
        <v>2.5977147338373294</v>
      </c>
      <c r="Q277">
        <f t="shared" si="53"/>
        <v>2.1086630483605395</v>
      </c>
      <c r="R277">
        <f t="shared" si="54"/>
        <v>0.6446519863836031</v>
      </c>
      <c r="S277" t="str">
        <f t="shared" si="55"/>
        <v>Cluster 1</v>
      </c>
    </row>
    <row r="278" spans="1:19" x14ac:dyDescent="0.3">
      <c r="A278" s="1" t="s">
        <v>10</v>
      </c>
      <c r="B278" s="1" t="s">
        <v>9</v>
      </c>
      <c r="C278" s="2">
        <v>27901</v>
      </c>
      <c r="D278" s="2">
        <v>3749</v>
      </c>
      <c r="E278" s="2">
        <v>6964</v>
      </c>
      <c r="F278" s="2">
        <v>4479</v>
      </c>
      <c r="G278" s="2">
        <v>603</v>
      </c>
      <c r="H278" s="2">
        <v>2503</v>
      </c>
      <c r="I278">
        <f t="shared" si="45"/>
        <v>1.2572379861674927</v>
      </c>
      <c r="J278">
        <f t="shared" si="46"/>
        <v>-0.27739312783969677</v>
      </c>
      <c r="K278">
        <f t="shared" si="47"/>
        <v>-0.10388933563413962</v>
      </c>
      <c r="L278">
        <f t="shared" si="48"/>
        <v>0.2898378707320387</v>
      </c>
      <c r="M278">
        <f t="shared" si="49"/>
        <v>-0.47788648053627886</v>
      </c>
      <c r="N278">
        <f t="shared" si="50"/>
        <v>0.34684141914432742</v>
      </c>
      <c r="O278">
        <f t="shared" si="51"/>
        <v>1.9161355622500864</v>
      </c>
      <c r="P278">
        <f t="shared" si="52"/>
        <v>2.7399585831342348</v>
      </c>
      <c r="Q278">
        <f t="shared" si="53"/>
        <v>0.50126836046303536</v>
      </c>
      <c r="R278">
        <f t="shared" si="54"/>
        <v>0.50126836046303536</v>
      </c>
      <c r="S278" t="str">
        <f t="shared" si="55"/>
        <v>Cluster 3</v>
      </c>
    </row>
    <row r="279" spans="1:19" x14ac:dyDescent="0.3">
      <c r="A279" s="1" t="s">
        <v>10</v>
      </c>
      <c r="B279" s="1" t="s">
        <v>9</v>
      </c>
      <c r="C279" s="2">
        <v>9061</v>
      </c>
      <c r="D279" s="2">
        <v>829</v>
      </c>
      <c r="E279" s="2">
        <v>683</v>
      </c>
      <c r="F279" s="2">
        <v>16919</v>
      </c>
      <c r="G279" s="2">
        <v>621</v>
      </c>
      <c r="H279" s="2">
        <v>139</v>
      </c>
      <c r="I279">
        <f t="shared" si="45"/>
        <v>-0.23240462540584514</v>
      </c>
      <c r="J279">
        <f t="shared" si="46"/>
        <v>-0.67303686405156515</v>
      </c>
      <c r="K279">
        <f t="shared" si="47"/>
        <v>-0.76482718475070333</v>
      </c>
      <c r="L279">
        <f t="shared" si="48"/>
        <v>2.8523171865868737</v>
      </c>
      <c r="M279">
        <f t="shared" si="49"/>
        <v>-0.47411119750348574</v>
      </c>
      <c r="N279">
        <f t="shared" si="50"/>
        <v>-0.49142496250981216</v>
      </c>
      <c r="O279">
        <f t="shared" si="51"/>
        <v>3.1424591057182671</v>
      </c>
      <c r="P279">
        <f t="shared" si="52"/>
        <v>4.1073657908183145</v>
      </c>
      <c r="Q279">
        <f t="shared" si="53"/>
        <v>2.9708586933713708</v>
      </c>
      <c r="R279">
        <f t="shared" si="54"/>
        <v>2.9708586933713708</v>
      </c>
      <c r="S279" t="str">
        <f t="shared" si="55"/>
        <v>Cluster 3</v>
      </c>
    </row>
    <row r="280" spans="1:19" x14ac:dyDescent="0.3">
      <c r="A280" s="1" t="s">
        <v>10</v>
      </c>
      <c r="B280" s="1" t="s">
        <v>9</v>
      </c>
      <c r="C280" s="2">
        <v>11693</v>
      </c>
      <c r="D280" s="2">
        <v>2317</v>
      </c>
      <c r="E280" s="2">
        <v>2543</v>
      </c>
      <c r="F280" s="2">
        <v>5845</v>
      </c>
      <c r="G280" s="2">
        <v>274</v>
      </c>
      <c r="H280" s="2">
        <v>1409</v>
      </c>
      <c r="I280">
        <f t="shared" si="45"/>
        <v>-2.4297441028932974E-2</v>
      </c>
      <c r="J280">
        <f t="shared" si="46"/>
        <v>-0.47142115189976369</v>
      </c>
      <c r="K280">
        <f t="shared" si="47"/>
        <v>-0.56910287343772636</v>
      </c>
      <c r="L280">
        <f t="shared" si="48"/>
        <v>0.57121622647622716</v>
      </c>
      <c r="M280">
        <f t="shared" si="49"/>
        <v>-0.54689026485788672</v>
      </c>
      <c r="N280">
        <f t="shared" si="50"/>
        <v>-4.108727016600619E-2</v>
      </c>
      <c r="O280">
        <f t="shared" si="51"/>
        <v>0.95295626354862195</v>
      </c>
      <c r="P280">
        <f t="shared" si="52"/>
        <v>2.5532340363097346</v>
      </c>
      <c r="Q280">
        <f t="shared" si="53"/>
        <v>1.0853179145443472</v>
      </c>
      <c r="R280">
        <f t="shared" si="54"/>
        <v>0.95295626354862195</v>
      </c>
      <c r="S280" t="str">
        <f t="shared" si="55"/>
        <v>Cluster 1</v>
      </c>
    </row>
    <row r="281" spans="1:19" x14ac:dyDescent="0.3">
      <c r="A281" s="1" t="s">
        <v>8</v>
      </c>
      <c r="B281" s="1" t="s">
        <v>9</v>
      </c>
      <c r="C281" s="2">
        <v>17360</v>
      </c>
      <c r="D281" s="2">
        <v>6200</v>
      </c>
      <c r="E281" s="2">
        <v>9694</v>
      </c>
      <c r="F281" s="2">
        <v>1293</v>
      </c>
      <c r="G281" s="2">
        <v>3620</v>
      </c>
      <c r="H281" s="2">
        <v>1721</v>
      </c>
      <c r="I281">
        <f t="shared" si="45"/>
        <v>0.42378136363062674</v>
      </c>
      <c r="J281">
        <f t="shared" si="46"/>
        <v>5.470372060389548E-2</v>
      </c>
      <c r="K281">
        <f t="shared" si="47"/>
        <v>0.18338344387361694</v>
      </c>
      <c r="L281">
        <f t="shared" si="48"/>
        <v>-0.36643697656004365</v>
      </c>
      <c r="M281">
        <f t="shared" si="49"/>
        <v>0.15489290334910341</v>
      </c>
      <c r="N281">
        <f t="shared" si="50"/>
        <v>6.9546871575149286E-2</v>
      </c>
      <c r="O281">
        <f t="shared" si="51"/>
        <v>1.3853186090902112</v>
      </c>
      <c r="P281">
        <f t="shared" si="52"/>
        <v>1.5243527576666769</v>
      </c>
      <c r="Q281">
        <f t="shared" si="53"/>
        <v>1.2032985360313539</v>
      </c>
      <c r="R281">
        <f t="shared" si="54"/>
        <v>1.2032985360313539</v>
      </c>
      <c r="S281" t="str">
        <f t="shared" si="55"/>
        <v>Cluster 3</v>
      </c>
    </row>
    <row r="282" spans="1:19" x14ac:dyDescent="0.3">
      <c r="A282" s="1" t="s">
        <v>10</v>
      </c>
      <c r="B282" s="1" t="s">
        <v>9</v>
      </c>
      <c r="C282" s="2">
        <v>3366</v>
      </c>
      <c r="D282" s="2">
        <v>2884</v>
      </c>
      <c r="E282" s="2">
        <v>2431</v>
      </c>
      <c r="F282" s="2">
        <v>977</v>
      </c>
      <c r="G282" s="2">
        <v>167</v>
      </c>
      <c r="H282" s="2">
        <v>1104</v>
      </c>
      <c r="I282">
        <f t="shared" si="45"/>
        <v>-0.68269733628218054</v>
      </c>
      <c r="J282">
        <f t="shared" si="46"/>
        <v>-0.39459580997095228</v>
      </c>
      <c r="K282">
        <f t="shared" si="47"/>
        <v>-0.58088842336624968</v>
      </c>
      <c r="L282">
        <f t="shared" si="48"/>
        <v>-0.43152889487275486</v>
      </c>
      <c r="M282">
        <f t="shared" si="49"/>
        <v>-0.56933222510837922</v>
      </c>
      <c r="N282">
        <f t="shared" si="50"/>
        <v>-0.14923923565014857</v>
      </c>
      <c r="O282">
        <f t="shared" si="51"/>
        <v>0.37442194440489385</v>
      </c>
      <c r="P282">
        <f t="shared" si="52"/>
        <v>2.3148631401195803</v>
      </c>
      <c r="Q282">
        <f t="shared" si="53"/>
        <v>1.8127502973611482</v>
      </c>
      <c r="R282">
        <f t="shared" si="54"/>
        <v>0.37442194440489385</v>
      </c>
      <c r="S282" t="str">
        <f t="shared" si="55"/>
        <v>Cluster 1</v>
      </c>
    </row>
    <row r="283" spans="1:19" x14ac:dyDescent="0.3">
      <c r="A283" s="1" t="s">
        <v>8</v>
      </c>
      <c r="B283" s="1" t="s">
        <v>9</v>
      </c>
      <c r="C283" s="2">
        <v>12238</v>
      </c>
      <c r="D283" s="2">
        <v>7108</v>
      </c>
      <c r="E283" s="2">
        <v>6235</v>
      </c>
      <c r="F283" s="2">
        <v>1093</v>
      </c>
      <c r="G283" s="2">
        <v>2328</v>
      </c>
      <c r="H283" s="2">
        <v>2079</v>
      </c>
      <c r="I283">
        <f t="shared" si="45"/>
        <v>1.8794662119021862E-2</v>
      </c>
      <c r="J283">
        <f t="shared" si="46"/>
        <v>0.1777326632341614</v>
      </c>
      <c r="K283">
        <f t="shared" si="47"/>
        <v>-0.18060063829390319</v>
      </c>
      <c r="L283">
        <f t="shared" si="48"/>
        <v>-0.40763439321365835</v>
      </c>
      <c r="M283">
        <f t="shared" si="49"/>
        <v>-0.116088523226937</v>
      </c>
      <c r="N283">
        <f t="shared" si="50"/>
        <v>0.19649245729096229</v>
      </c>
      <c r="O283">
        <f t="shared" si="51"/>
        <v>1.0176656273132245</v>
      </c>
      <c r="P283">
        <f t="shared" si="52"/>
        <v>1.6515971655238149</v>
      </c>
      <c r="Q283">
        <f t="shared" si="53"/>
        <v>1.3102511475546919</v>
      </c>
      <c r="R283">
        <f t="shared" si="54"/>
        <v>1.0176656273132245</v>
      </c>
      <c r="S283" t="str">
        <f t="shared" si="55"/>
        <v>Cluster 1</v>
      </c>
    </row>
    <row r="284" spans="1:19" x14ac:dyDescent="0.3">
      <c r="A284" s="1" t="s">
        <v>10</v>
      </c>
      <c r="B284" s="1" t="s">
        <v>9</v>
      </c>
      <c r="C284" s="2">
        <v>49063</v>
      </c>
      <c r="D284" s="2">
        <v>3965</v>
      </c>
      <c r="E284" s="2">
        <v>4252</v>
      </c>
      <c r="F284" s="2">
        <v>5970</v>
      </c>
      <c r="G284" s="2">
        <v>1041</v>
      </c>
      <c r="H284" s="2">
        <v>1404</v>
      </c>
      <c r="I284">
        <f t="shared" si="45"/>
        <v>2.9304766775748692</v>
      </c>
      <c r="J284">
        <f t="shared" si="46"/>
        <v>-0.24812633091443526</v>
      </c>
      <c r="K284">
        <f t="shared" si="47"/>
        <v>-0.38926800890338348</v>
      </c>
      <c r="L284">
        <f t="shared" si="48"/>
        <v>0.59696461188473637</v>
      </c>
      <c r="M284">
        <f t="shared" si="49"/>
        <v>-0.386021260071646</v>
      </c>
      <c r="N284">
        <f t="shared" si="50"/>
        <v>-4.2860253206729836E-2</v>
      </c>
      <c r="O284">
        <f t="shared" si="51"/>
        <v>3.4699860104063962</v>
      </c>
      <c r="P284">
        <f t="shared" si="52"/>
        <v>4.1319213513417168</v>
      </c>
      <c r="Q284">
        <f t="shared" si="53"/>
        <v>1.9984162851387797</v>
      </c>
      <c r="R284">
        <f t="shared" si="54"/>
        <v>1.9984162851387797</v>
      </c>
      <c r="S284" t="str">
        <f t="shared" si="55"/>
        <v>Cluster 3</v>
      </c>
    </row>
    <row r="285" spans="1:19" x14ac:dyDescent="0.3">
      <c r="A285" s="1" t="s">
        <v>10</v>
      </c>
      <c r="B285" s="1" t="s">
        <v>9</v>
      </c>
      <c r="C285" s="2">
        <v>25767</v>
      </c>
      <c r="D285" s="2">
        <v>3613</v>
      </c>
      <c r="E285" s="2">
        <v>2013</v>
      </c>
      <c r="F285" s="2">
        <v>10303</v>
      </c>
      <c r="G285" s="2">
        <v>314</v>
      </c>
      <c r="H285" s="2">
        <v>1384</v>
      </c>
      <c r="I285">
        <f t="shared" si="45"/>
        <v>1.088506705217519</v>
      </c>
      <c r="J285">
        <f t="shared" si="46"/>
        <v>-0.29582037034819475</v>
      </c>
      <c r="K285">
        <f t="shared" si="47"/>
        <v>-0.62487377934948862</v>
      </c>
      <c r="L285">
        <f t="shared" si="48"/>
        <v>1.4895066436852991</v>
      </c>
      <c r="M285">
        <f t="shared" si="49"/>
        <v>-0.53850074700723527</v>
      </c>
      <c r="N285">
        <f t="shared" si="50"/>
        <v>-4.9952185369624418E-2</v>
      </c>
      <c r="O285">
        <f t="shared" si="51"/>
        <v>2.3267014310839507</v>
      </c>
      <c r="P285">
        <f t="shared" si="52"/>
        <v>3.3574930174072488</v>
      </c>
      <c r="Q285">
        <f t="shared" si="53"/>
        <v>1.2862146116030739</v>
      </c>
      <c r="R285">
        <f t="shared" si="54"/>
        <v>1.2862146116030739</v>
      </c>
      <c r="S285" t="str">
        <f t="shared" si="55"/>
        <v>Cluster 3</v>
      </c>
    </row>
    <row r="286" spans="1:19" x14ac:dyDescent="0.3">
      <c r="A286" s="1" t="s">
        <v>10</v>
      </c>
      <c r="B286" s="1" t="s">
        <v>9</v>
      </c>
      <c r="C286" s="2">
        <v>68951</v>
      </c>
      <c r="D286" s="2">
        <v>4411</v>
      </c>
      <c r="E286" s="2">
        <v>12609</v>
      </c>
      <c r="F286" s="2">
        <v>8692</v>
      </c>
      <c r="G286" s="2">
        <v>751</v>
      </c>
      <c r="H286" s="2">
        <v>2406</v>
      </c>
      <c r="I286">
        <f t="shared" si="45"/>
        <v>4.5029826361189533</v>
      </c>
      <c r="J286">
        <f t="shared" si="46"/>
        <v>-0.18769581504097865</v>
      </c>
      <c r="K286">
        <f t="shared" si="47"/>
        <v>0.49012342638830936</v>
      </c>
      <c r="L286">
        <f t="shared" si="48"/>
        <v>1.1576614525404325</v>
      </c>
      <c r="M286">
        <f t="shared" si="49"/>
        <v>-0.44684526448886869</v>
      </c>
      <c r="N286">
        <f t="shared" si="50"/>
        <v>0.31244554815428871</v>
      </c>
      <c r="O286">
        <f t="shared" si="51"/>
        <v>5.2536179977866189</v>
      </c>
      <c r="P286">
        <f t="shared" si="52"/>
        <v>5.5333606246120732</v>
      </c>
      <c r="Q286">
        <f t="shared" si="53"/>
        <v>3.7635573861365712</v>
      </c>
      <c r="R286">
        <f t="shared" si="54"/>
        <v>3.7635573861365712</v>
      </c>
      <c r="S286" t="str">
        <f t="shared" si="55"/>
        <v>Cluster 3</v>
      </c>
    </row>
    <row r="287" spans="1:19" x14ac:dyDescent="0.3">
      <c r="A287" s="1" t="s">
        <v>10</v>
      </c>
      <c r="B287" s="1" t="s">
        <v>9</v>
      </c>
      <c r="C287" s="2">
        <v>40254</v>
      </c>
      <c r="D287" s="2">
        <v>640</v>
      </c>
      <c r="E287" s="2">
        <v>3600</v>
      </c>
      <c r="F287" s="2">
        <v>1042</v>
      </c>
      <c r="G287" s="2">
        <v>436</v>
      </c>
      <c r="H287" s="2">
        <v>18</v>
      </c>
      <c r="I287">
        <f t="shared" si="45"/>
        <v>2.2339659681614119</v>
      </c>
      <c r="J287">
        <f t="shared" si="46"/>
        <v>-0.69864531136116892</v>
      </c>
      <c r="K287">
        <f t="shared" si="47"/>
        <v>-0.45787674598728723</v>
      </c>
      <c r="L287">
        <f t="shared" si="48"/>
        <v>-0.41813973446033009</v>
      </c>
      <c r="M287">
        <f t="shared" si="49"/>
        <v>-0.51291271756274848</v>
      </c>
      <c r="N287">
        <f t="shared" si="50"/>
        <v>-0.53433115209532434</v>
      </c>
      <c r="O287">
        <f t="shared" si="51"/>
        <v>2.6811893742033104</v>
      </c>
      <c r="P287">
        <f t="shared" si="52"/>
        <v>3.6843546540010994</v>
      </c>
      <c r="Q287">
        <f t="shared" si="53"/>
        <v>1.5951507052418266</v>
      </c>
      <c r="R287">
        <f t="shared" si="54"/>
        <v>1.5951507052418266</v>
      </c>
      <c r="S287" t="str">
        <f t="shared" si="55"/>
        <v>Cluster 3</v>
      </c>
    </row>
    <row r="288" spans="1:19" x14ac:dyDescent="0.3">
      <c r="A288" s="1" t="s">
        <v>10</v>
      </c>
      <c r="B288" s="1" t="s">
        <v>9</v>
      </c>
      <c r="C288" s="2">
        <v>7149</v>
      </c>
      <c r="D288" s="2">
        <v>2247</v>
      </c>
      <c r="E288" s="2">
        <v>1242</v>
      </c>
      <c r="F288" s="2">
        <v>1619</v>
      </c>
      <c r="G288" s="2">
        <v>1226</v>
      </c>
      <c r="H288" s="2">
        <v>128</v>
      </c>
      <c r="I288">
        <f t="shared" si="45"/>
        <v>-0.38358279277995461</v>
      </c>
      <c r="J288">
        <f t="shared" si="46"/>
        <v>-0.48090576201443175</v>
      </c>
      <c r="K288">
        <f t="shared" si="47"/>
        <v>-0.70600466323244837</v>
      </c>
      <c r="L288">
        <f t="shared" si="48"/>
        <v>-0.29928518741465165</v>
      </c>
      <c r="M288">
        <f t="shared" si="49"/>
        <v>-0.3472197400123832</v>
      </c>
      <c r="N288">
        <f t="shared" si="50"/>
        <v>-0.49532552519940415</v>
      </c>
      <c r="O288">
        <f t="shared" si="51"/>
        <v>0.32379575991807702</v>
      </c>
      <c r="P288">
        <f t="shared" si="52"/>
        <v>2.3523670527626064</v>
      </c>
      <c r="Q288">
        <f t="shared" si="53"/>
        <v>1.6001263856969612</v>
      </c>
      <c r="R288">
        <f t="shared" si="54"/>
        <v>0.32379575991807702</v>
      </c>
      <c r="S288" t="str">
        <f t="shared" si="55"/>
        <v>Cluster 1</v>
      </c>
    </row>
    <row r="289" spans="1:19" x14ac:dyDescent="0.3">
      <c r="A289" s="1" t="s">
        <v>10</v>
      </c>
      <c r="B289" s="1" t="s">
        <v>9</v>
      </c>
      <c r="C289" s="2">
        <v>15354</v>
      </c>
      <c r="D289" s="2">
        <v>2102</v>
      </c>
      <c r="E289" s="2">
        <v>2828</v>
      </c>
      <c r="F289" s="2">
        <v>8366</v>
      </c>
      <c r="G289" s="2">
        <v>386</v>
      </c>
      <c r="H289" s="2">
        <v>1027</v>
      </c>
      <c r="I289">
        <f t="shared" si="45"/>
        <v>0.26517079681448474</v>
      </c>
      <c r="J289">
        <f t="shared" si="46"/>
        <v>-0.50055245439481566</v>
      </c>
      <c r="K289">
        <f t="shared" si="47"/>
        <v>-0.53911285799460884</v>
      </c>
      <c r="L289">
        <f t="shared" si="48"/>
        <v>1.0905096633950406</v>
      </c>
      <c r="M289">
        <f t="shared" si="49"/>
        <v>-0.52339961487606279</v>
      </c>
      <c r="N289">
        <f t="shared" si="50"/>
        <v>-0.1765431744772927</v>
      </c>
      <c r="O289">
        <f t="shared" si="51"/>
        <v>1.5169877531625204</v>
      </c>
      <c r="P289">
        <f t="shared" si="52"/>
        <v>2.8422910181928094</v>
      </c>
      <c r="Q289">
        <f t="shared" si="53"/>
        <v>1.1551187957364213</v>
      </c>
      <c r="R289">
        <f t="shared" si="54"/>
        <v>1.1551187957364213</v>
      </c>
      <c r="S289" t="str">
        <f t="shared" si="55"/>
        <v>Cluster 3</v>
      </c>
    </row>
    <row r="290" spans="1:19" x14ac:dyDescent="0.3">
      <c r="A290" s="1" t="s">
        <v>10</v>
      </c>
      <c r="B290" s="1" t="s">
        <v>9</v>
      </c>
      <c r="C290" s="2">
        <v>16260</v>
      </c>
      <c r="D290" s="2">
        <v>594</v>
      </c>
      <c r="E290" s="2">
        <v>1296</v>
      </c>
      <c r="F290" s="2">
        <v>848</v>
      </c>
      <c r="G290" s="2">
        <v>445</v>
      </c>
      <c r="H290" s="2">
        <v>258</v>
      </c>
      <c r="I290">
        <f t="shared" si="45"/>
        <v>0.33680647654301149</v>
      </c>
      <c r="J290">
        <f t="shared" si="46"/>
        <v>-0.70487805515080793</v>
      </c>
      <c r="K290">
        <f t="shared" si="47"/>
        <v>-0.70032234451691033</v>
      </c>
      <c r="L290">
        <f t="shared" si="48"/>
        <v>-0.45810122861433633</v>
      </c>
      <c r="M290">
        <f t="shared" si="49"/>
        <v>-0.51102507604635194</v>
      </c>
      <c r="N290">
        <f t="shared" si="50"/>
        <v>-0.44922796614058941</v>
      </c>
      <c r="O290">
        <f t="shared" si="51"/>
        <v>0.86434522555830406</v>
      </c>
      <c r="P290">
        <f t="shared" si="52"/>
        <v>2.6884831284300477</v>
      </c>
      <c r="Q290">
        <f t="shared" si="53"/>
        <v>1.1858218719298697</v>
      </c>
      <c r="R290">
        <f t="shared" si="54"/>
        <v>0.86434522555830406</v>
      </c>
      <c r="S290" t="str">
        <f t="shared" si="55"/>
        <v>Cluster 1</v>
      </c>
    </row>
    <row r="291" spans="1:19" x14ac:dyDescent="0.3">
      <c r="A291" s="1" t="s">
        <v>10</v>
      </c>
      <c r="B291" s="1" t="s">
        <v>9</v>
      </c>
      <c r="C291" s="2">
        <v>42786</v>
      </c>
      <c r="D291" s="2">
        <v>286</v>
      </c>
      <c r="E291" s="2">
        <v>471</v>
      </c>
      <c r="F291" s="2">
        <v>1388</v>
      </c>
      <c r="G291" s="2">
        <v>32</v>
      </c>
      <c r="H291" s="2">
        <v>22</v>
      </c>
      <c r="I291">
        <f t="shared" si="45"/>
        <v>2.4341663446212682</v>
      </c>
      <c r="J291">
        <f t="shared" si="46"/>
        <v>-0.74661033965534751</v>
      </c>
      <c r="K291">
        <f t="shared" si="47"/>
        <v>-0.78713554711540823</v>
      </c>
      <c r="L291">
        <f t="shared" si="48"/>
        <v>-0.34686820364957666</v>
      </c>
      <c r="M291">
        <f t="shared" si="49"/>
        <v>-0.59764684785432776</v>
      </c>
      <c r="N291">
        <f t="shared" si="50"/>
        <v>-0.53291276566274548</v>
      </c>
      <c r="O291">
        <f t="shared" si="51"/>
        <v>2.8972439468033278</v>
      </c>
      <c r="P291">
        <f t="shared" si="52"/>
        <v>4.0105885210429459</v>
      </c>
      <c r="Q291">
        <f t="shared" si="53"/>
        <v>1.7967522368764091</v>
      </c>
      <c r="R291">
        <f t="shared" si="54"/>
        <v>1.7967522368764091</v>
      </c>
      <c r="S291" t="str">
        <f t="shared" si="55"/>
        <v>Cluster 3</v>
      </c>
    </row>
    <row r="292" spans="1:19" x14ac:dyDescent="0.3">
      <c r="A292" s="1" t="s">
        <v>10</v>
      </c>
      <c r="B292" s="1" t="s">
        <v>9</v>
      </c>
      <c r="C292" s="2">
        <v>2708</v>
      </c>
      <c r="D292" s="2">
        <v>2160</v>
      </c>
      <c r="E292" s="2">
        <v>2642</v>
      </c>
      <c r="F292" s="2">
        <v>502</v>
      </c>
      <c r="G292" s="2">
        <v>965</v>
      </c>
      <c r="H292" s="2">
        <v>1522</v>
      </c>
      <c r="I292">
        <f t="shared" si="45"/>
        <v>-0.73472413237640855</v>
      </c>
      <c r="J292">
        <f t="shared" si="46"/>
        <v>-0.49269377744266207</v>
      </c>
      <c r="K292">
        <f t="shared" si="47"/>
        <v>-0.55868528912590654</v>
      </c>
      <c r="L292">
        <f t="shared" si="48"/>
        <v>-0.52937275942508977</v>
      </c>
      <c r="M292">
        <f t="shared" si="49"/>
        <v>-0.40196134398788363</v>
      </c>
      <c r="N292">
        <f t="shared" si="50"/>
        <v>-1.0178534456518034E-3</v>
      </c>
      <c r="O292">
        <f t="shared" si="51"/>
        <v>0.50273794161323071</v>
      </c>
      <c r="P292">
        <f t="shared" si="52"/>
        <v>2.2484074364576845</v>
      </c>
      <c r="Q292">
        <f t="shared" si="53"/>
        <v>1.8882686987677868</v>
      </c>
      <c r="R292">
        <f t="shared" si="54"/>
        <v>0.50273794161323071</v>
      </c>
      <c r="S292" t="str">
        <f t="shared" si="55"/>
        <v>Cluster 1</v>
      </c>
    </row>
    <row r="293" spans="1:19" x14ac:dyDescent="0.3">
      <c r="A293" s="1" t="s">
        <v>10</v>
      </c>
      <c r="B293" s="1" t="s">
        <v>9</v>
      </c>
      <c r="C293" s="2">
        <v>6022</v>
      </c>
      <c r="D293" s="2">
        <v>3354</v>
      </c>
      <c r="E293" s="2">
        <v>3261</v>
      </c>
      <c r="F293" s="2">
        <v>2507</v>
      </c>
      <c r="G293" s="2">
        <v>212</v>
      </c>
      <c r="H293" s="2">
        <v>686</v>
      </c>
      <c r="I293">
        <f t="shared" si="45"/>
        <v>-0.47269251800517498</v>
      </c>
      <c r="J293">
        <f t="shared" si="46"/>
        <v>-0.33091342777246663</v>
      </c>
      <c r="K293">
        <f t="shared" si="47"/>
        <v>-0.49354908014594273</v>
      </c>
      <c r="L293">
        <f t="shared" si="48"/>
        <v>-0.11636865747260233</v>
      </c>
      <c r="M293">
        <f t="shared" si="49"/>
        <v>-0.55989401752639634</v>
      </c>
      <c r="N293">
        <f t="shared" si="50"/>
        <v>-0.29746061785464534</v>
      </c>
      <c r="O293">
        <f t="shared" si="51"/>
        <v>0.22885242479644807</v>
      </c>
      <c r="P293">
        <f t="shared" si="52"/>
        <v>2.250577207614227</v>
      </c>
      <c r="Q293">
        <f t="shared" si="53"/>
        <v>1.5337014163706117</v>
      </c>
      <c r="R293">
        <f t="shared" si="54"/>
        <v>0.22885242479644807</v>
      </c>
      <c r="S293" t="str">
        <f t="shared" si="55"/>
        <v>Cluster 1</v>
      </c>
    </row>
    <row r="294" spans="1:19" x14ac:dyDescent="0.3">
      <c r="A294" s="1" t="s">
        <v>10</v>
      </c>
      <c r="B294" s="1" t="s">
        <v>9</v>
      </c>
      <c r="C294" s="2">
        <v>2838</v>
      </c>
      <c r="D294" s="2">
        <v>3086</v>
      </c>
      <c r="E294" s="2">
        <v>4329</v>
      </c>
      <c r="F294" s="2">
        <v>3838</v>
      </c>
      <c r="G294" s="2">
        <v>825</v>
      </c>
      <c r="H294" s="2">
        <v>1060</v>
      </c>
      <c r="I294">
        <f t="shared" si="45"/>
        <v>-0.72444528208423586</v>
      </c>
      <c r="J294">
        <f t="shared" si="46"/>
        <v>-0.36722593506862439</v>
      </c>
      <c r="K294">
        <f t="shared" si="47"/>
        <v>-0.38116544332752367</v>
      </c>
      <c r="L294">
        <f t="shared" si="48"/>
        <v>0.15780015035720357</v>
      </c>
      <c r="M294">
        <f t="shared" si="49"/>
        <v>-0.4313246564651636</v>
      </c>
      <c r="N294">
        <f t="shared" si="50"/>
        <v>-0.16484148640851665</v>
      </c>
      <c r="O294">
        <f t="shared" si="51"/>
        <v>0.54864128712294979</v>
      </c>
      <c r="P294">
        <f t="shared" si="52"/>
        <v>2.1560767843946049</v>
      </c>
      <c r="Q294">
        <f t="shared" si="53"/>
        <v>1.7077530996630244</v>
      </c>
      <c r="R294">
        <f t="shared" si="54"/>
        <v>0.54864128712294979</v>
      </c>
      <c r="S294" t="str">
        <f t="shared" si="55"/>
        <v>Cluster 1</v>
      </c>
    </row>
    <row r="295" spans="1:19" x14ac:dyDescent="0.3">
      <c r="A295" s="1" t="s">
        <v>8</v>
      </c>
      <c r="B295" s="1" t="s">
        <v>12</v>
      </c>
      <c r="C295" s="2">
        <v>3996</v>
      </c>
      <c r="D295" s="2">
        <v>11103</v>
      </c>
      <c r="E295" s="2">
        <v>12469</v>
      </c>
      <c r="F295" s="2">
        <v>902</v>
      </c>
      <c r="G295" s="2">
        <v>5952</v>
      </c>
      <c r="H295" s="2">
        <v>741</v>
      </c>
      <c r="I295">
        <f t="shared" si="45"/>
        <v>-0.63288444640472818</v>
      </c>
      <c r="J295">
        <f t="shared" si="46"/>
        <v>0.71903291192128949</v>
      </c>
      <c r="K295">
        <f t="shared" si="47"/>
        <v>0.47539148897765515</v>
      </c>
      <c r="L295">
        <f t="shared" si="48"/>
        <v>-0.44697792611786036</v>
      </c>
      <c r="M295">
        <f t="shared" si="49"/>
        <v>0.64400179404208036</v>
      </c>
      <c r="N295">
        <f t="shared" si="50"/>
        <v>-0.27795780440668522</v>
      </c>
      <c r="O295">
        <f t="shared" si="51"/>
        <v>1.8961338561021071</v>
      </c>
      <c r="P295">
        <f t="shared" si="52"/>
        <v>0.5688766839467333</v>
      </c>
      <c r="Q295">
        <f t="shared" si="53"/>
        <v>2.4627978483064283</v>
      </c>
      <c r="R295">
        <f t="shared" si="54"/>
        <v>0.5688766839467333</v>
      </c>
      <c r="S295" t="str">
        <f t="shared" si="55"/>
        <v>Cluster 2</v>
      </c>
    </row>
    <row r="296" spans="1:19" x14ac:dyDescent="0.3">
      <c r="A296" s="1" t="s">
        <v>10</v>
      </c>
      <c r="B296" s="1" t="s">
        <v>12</v>
      </c>
      <c r="C296" s="2">
        <v>21273</v>
      </c>
      <c r="D296" s="2">
        <v>2013</v>
      </c>
      <c r="E296" s="2">
        <v>6550</v>
      </c>
      <c r="F296" s="2">
        <v>909</v>
      </c>
      <c r="G296" s="2">
        <v>811</v>
      </c>
      <c r="H296" s="2">
        <v>1854</v>
      </c>
      <c r="I296">
        <f t="shared" si="45"/>
        <v>0.73317475742502547</v>
      </c>
      <c r="J296">
        <f t="shared" si="46"/>
        <v>-0.51261145868346503</v>
      </c>
      <c r="K296">
        <f t="shared" si="47"/>
        <v>-0.14745377911993127</v>
      </c>
      <c r="L296">
        <f t="shared" si="48"/>
        <v>-0.44553601653498387</v>
      </c>
      <c r="M296">
        <f t="shared" si="49"/>
        <v>-0.43426098771289157</v>
      </c>
      <c r="N296">
        <f t="shared" si="50"/>
        <v>0.11670822045839825</v>
      </c>
      <c r="O296">
        <f t="shared" si="51"/>
        <v>1.27919870063979</v>
      </c>
      <c r="P296">
        <f t="shared" si="52"/>
        <v>2.4091244733265396</v>
      </c>
      <c r="Q296">
        <f t="shared" si="53"/>
        <v>0.79062914555056518</v>
      </c>
      <c r="R296">
        <f t="shared" si="54"/>
        <v>0.79062914555056518</v>
      </c>
      <c r="S296" t="str">
        <f t="shared" si="55"/>
        <v>Cluster 3</v>
      </c>
    </row>
    <row r="297" spans="1:19" x14ac:dyDescent="0.3">
      <c r="A297" s="1" t="s">
        <v>8</v>
      </c>
      <c r="B297" s="1" t="s">
        <v>12</v>
      </c>
      <c r="C297" s="2">
        <v>7588</v>
      </c>
      <c r="D297" s="2">
        <v>1897</v>
      </c>
      <c r="E297" s="2">
        <v>5234</v>
      </c>
      <c r="F297" s="2">
        <v>417</v>
      </c>
      <c r="G297" s="2">
        <v>2208</v>
      </c>
      <c r="H297" s="2">
        <v>254</v>
      </c>
      <c r="I297">
        <f t="shared" si="45"/>
        <v>-0.34887190602407903</v>
      </c>
      <c r="J297">
        <f t="shared" si="46"/>
        <v>-0.5283288125877722</v>
      </c>
      <c r="K297">
        <f t="shared" si="47"/>
        <v>-0.28593399078008058</v>
      </c>
      <c r="L297">
        <f t="shared" si="48"/>
        <v>-0.54688166150287609</v>
      </c>
      <c r="M297">
        <f t="shared" si="49"/>
        <v>-0.14125707677889121</v>
      </c>
      <c r="N297">
        <f t="shared" si="50"/>
        <v>-0.45064635257316832</v>
      </c>
      <c r="O297">
        <f t="shared" si="51"/>
        <v>0.51598370332254107</v>
      </c>
      <c r="P297">
        <f t="shared" si="52"/>
        <v>2.0055113619810681</v>
      </c>
      <c r="Q297">
        <f t="shared" si="53"/>
        <v>1.6555079640431611</v>
      </c>
      <c r="R297">
        <f t="shared" si="54"/>
        <v>0.51598370332254107</v>
      </c>
      <c r="S297" t="str">
        <f t="shared" si="55"/>
        <v>Cluster 1</v>
      </c>
    </row>
    <row r="298" spans="1:19" x14ac:dyDescent="0.3">
      <c r="A298" s="1" t="s">
        <v>10</v>
      </c>
      <c r="B298" s="1" t="s">
        <v>12</v>
      </c>
      <c r="C298" s="2">
        <v>19087</v>
      </c>
      <c r="D298" s="2">
        <v>1304</v>
      </c>
      <c r="E298" s="2">
        <v>3643</v>
      </c>
      <c r="F298" s="2">
        <v>3045</v>
      </c>
      <c r="G298" s="2">
        <v>710</v>
      </c>
      <c r="H298" s="2">
        <v>898</v>
      </c>
      <c r="I298">
        <f t="shared" si="45"/>
        <v>0.56033193635818268</v>
      </c>
      <c r="J298">
        <f t="shared" si="46"/>
        <v>-0.60867700970203176</v>
      </c>
      <c r="K298">
        <f t="shared" si="47"/>
        <v>-0.45335193663972917</v>
      </c>
      <c r="L298">
        <f t="shared" si="48"/>
        <v>-5.5476066743787647E-3</v>
      </c>
      <c r="M298">
        <f t="shared" si="49"/>
        <v>-0.45544452028578636</v>
      </c>
      <c r="N298">
        <f t="shared" si="50"/>
        <v>-0.22228613692796276</v>
      </c>
      <c r="O298">
        <f t="shared" si="51"/>
        <v>1.0233499534576118</v>
      </c>
      <c r="P298">
        <f t="shared" si="52"/>
        <v>2.5549559714604184</v>
      </c>
      <c r="Q298">
        <f t="shared" si="53"/>
        <v>0.62969238314704024</v>
      </c>
      <c r="R298">
        <f t="shared" si="54"/>
        <v>0.62969238314704024</v>
      </c>
      <c r="S298" t="str">
        <f t="shared" si="55"/>
        <v>Cluster 3</v>
      </c>
    </row>
    <row r="299" spans="1:19" x14ac:dyDescent="0.3">
      <c r="A299" s="1" t="s">
        <v>8</v>
      </c>
      <c r="B299" s="1" t="s">
        <v>12</v>
      </c>
      <c r="C299" s="2">
        <v>8090</v>
      </c>
      <c r="D299" s="2">
        <v>3199</v>
      </c>
      <c r="E299" s="2">
        <v>6986</v>
      </c>
      <c r="F299" s="2">
        <v>1455</v>
      </c>
      <c r="G299" s="2">
        <v>3712</v>
      </c>
      <c r="H299" s="2">
        <v>531</v>
      </c>
      <c r="I299">
        <f t="shared" si="45"/>
        <v>-0.30917973028045825</v>
      </c>
      <c r="J299">
        <f t="shared" si="46"/>
        <v>-0.35191506445494591</v>
      </c>
      <c r="K299">
        <f t="shared" si="47"/>
        <v>-0.10157431689817968</v>
      </c>
      <c r="L299">
        <f t="shared" si="48"/>
        <v>-0.33306706907061573</v>
      </c>
      <c r="M299">
        <f t="shared" si="49"/>
        <v>0.17418879440560164</v>
      </c>
      <c r="N299">
        <f t="shared" si="50"/>
        <v>-0.35242309211707834</v>
      </c>
      <c r="O299">
        <f t="shared" si="51"/>
        <v>0.76011091176570134</v>
      </c>
      <c r="P299">
        <f t="shared" si="52"/>
        <v>1.6116218652748617</v>
      </c>
      <c r="Q299">
        <f t="shared" si="53"/>
        <v>1.5995192950830293</v>
      </c>
      <c r="R299">
        <f t="shared" si="54"/>
        <v>0.76011091176570134</v>
      </c>
      <c r="S299" t="str">
        <f t="shared" si="55"/>
        <v>Cluster 1</v>
      </c>
    </row>
    <row r="300" spans="1:19" x14ac:dyDescent="0.3">
      <c r="A300" s="1" t="s">
        <v>8</v>
      </c>
      <c r="B300" s="1" t="s">
        <v>12</v>
      </c>
      <c r="C300" s="2">
        <v>6758</v>
      </c>
      <c r="D300" s="2">
        <v>4560</v>
      </c>
      <c r="E300" s="2">
        <v>9965</v>
      </c>
      <c r="F300" s="2">
        <v>934</v>
      </c>
      <c r="G300" s="2">
        <v>4538</v>
      </c>
      <c r="H300" s="2">
        <v>1037</v>
      </c>
      <c r="I300">
        <f t="shared" si="45"/>
        <v>-0.41449841173564328</v>
      </c>
      <c r="J300">
        <f t="shared" si="46"/>
        <v>-0.1675071449397566</v>
      </c>
      <c r="K300">
        <f t="shared" si="47"/>
        <v>0.21190026557566893</v>
      </c>
      <c r="L300">
        <f t="shared" si="48"/>
        <v>-0.44038633945328204</v>
      </c>
      <c r="M300">
        <f t="shared" si="49"/>
        <v>0.34743233802155321</v>
      </c>
      <c r="N300">
        <f t="shared" si="50"/>
        <v>-0.17299720839584543</v>
      </c>
      <c r="O300">
        <f t="shared" si="51"/>
        <v>1.1232233443749724</v>
      </c>
      <c r="P300">
        <f t="shared" si="52"/>
        <v>1.1896423224695858</v>
      </c>
      <c r="Q300">
        <f t="shared" si="53"/>
        <v>1.8403930919620917</v>
      </c>
      <c r="R300">
        <f t="shared" si="54"/>
        <v>1.1232233443749724</v>
      </c>
      <c r="S300" t="str">
        <f t="shared" si="55"/>
        <v>Cluster 1</v>
      </c>
    </row>
    <row r="301" spans="1:19" x14ac:dyDescent="0.3">
      <c r="A301" s="1" t="s">
        <v>10</v>
      </c>
      <c r="B301" s="1" t="s">
        <v>12</v>
      </c>
      <c r="C301" s="2">
        <v>444</v>
      </c>
      <c r="D301" s="2">
        <v>879</v>
      </c>
      <c r="E301" s="2">
        <v>2060</v>
      </c>
      <c r="F301" s="2">
        <v>264</v>
      </c>
      <c r="G301" s="2">
        <v>290</v>
      </c>
      <c r="H301" s="2">
        <v>259</v>
      </c>
      <c r="I301">
        <f t="shared" si="45"/>
        <v>-0.91373426361855492</v>
      </c>
      <c r="J301">
        <f t="shared" si="46"/>
        <v>-0.66626214254108795</v>
      </c>
      <c r="K301">
        <f t="shared" si="47"/>
        <v>-0.61992805750448321</v>
      </c>
      <c r="L301">
        <f t="shared" si="48"/>
        <v>-0.57839768524289126</v>
      </c>
      <c r="M301">
        <f t="shared" si="49"/>
        <v>-0.5435344577176261</v>
      </c>
      <c r="N301">
        <f t="shared" si="50"/>
        <v>-0.44887336953244467</v>
      </c>
      <c r="O301">
        <f t="shared" si="51"/>
        <v>0.67245660427869458</v>
      </c>
      <c r="P301">
        <f t="shared" si="52"/>
        <v>2.5193549111283349</v>
      </c>
      <c r="Q301">
        <f t="shared" si="53"/>
        <v>2.1586696419482578</v>
      </c>
      <c r="R301">
        <f t="shared" si="54"/>
        <v>0.67245660427869458</v>
      </c>
      <c r="S301" t="str">
        <f t="shared" si="55"/>
        <v>Cluster 1</v>
      </c>
    </row>
    <row r="302" spans="1:19" x14ac:dyDescent="0.3">
      <c r="A302" s="1" t="s">
        <v>8</v>
      </c>
      <c r="B302" s="1" t="s">
        <v>12</v>
      </c>
      <c r="C302" s="2">
        <v>16448</v>
      </c>
      <c r="D302" s="2">
        <v>6243</v>
      </c>
      <c r="E302" s="2">
        <v>6360</v>
      </c>
      <c r="F302" s="2">
        <v>824</v>
      </c>
      <c r="G302" s="2">
        <v>2662</v>
      </c>
      <c r="H302" s="2">
        <v>2005</v>
      </c>
      <c r="I302">
        <f t="shared" si="45"/>
        <v>0.35167127542707666</v>
      </c>
      <c r="J302">
        <f t="shared" si="46"/>
        <v>6.0529981102905868E-2</v>
      </c>
      <c r="K302">
        <f t="shared" si="47"/>
        <v>-0.16744712274867624</v>
      </c>
      <c r="L302">
        <f t="shared" si="48"/>
        <v>-0.46304491861277014</v>
      </c>
      <c r="M302">
        <f t="shared" si="49"/>
        <v>-4.6036049173997749E-2</v>
      </c>
      <c r="N302">
        <f t="shared" si="50"/>
        <v>0.17025230828825236</v>
      </c>
      <c r="O302">
        <f t="shared" si="51"/>
        <v>1.1652382188551043</v>
      </c>
      <c r="P302">
        <f t="shared" si="52"/>
        <v>1.780016747192696</v>
      </c>
      <c r="Q302">
        <f t="shared" si="53"/>
        <v>1.1036258673187471</v>
      </c>
      <c r="R302">
        <f t="shared" si="54"/>
        <v>1.1036258673187471</v>
      </c>
      <c r="S302" t="str">
        <f t="shared" si="55"/>
        <v>Cluster 3</v>
      </c>
    </row>
    <row r="303" spans="1:19" x14ac:dyDescent="0.3">
      <c r="A303" s="1" t="s">
        <v>8</v>
      </c>
      <c r="B303" s="1" t="s">
        <v>12</v>
      </c>
      <c r="C303" s="2">
        <v>5283</v>
      </c>
      <c r="D303" s="2">
        <v>13316</v>
      </c>
      <c r="E303" s="2">
        <v>20399</v>
      </c>
      <c r="F303" s="2">
        <v>1809</v>
      </c>
      <c r="G303" s="2">
        <v>8752</v>
      </c>
      <c r="H303" s="2">
        <v>172</v>
      </c>
      <c r="I303">
        <f t="shared" si="45"/>
        <v>-0.53112382851221829</v>
      </c>
      <c r="J303">
        <f t="shared" si="46"/>
        <v>1.0188820859750103</v>
      </c>
      <c r="K303">
        <f t="shared" si="47"/>
        <v>1.3098505151668527</v>
      </c>
      <c r="L303">
        <f t="shared" si="48"/>
        <v>-0.26014764159371767</v>
      </c>
      <c r="M303">
        <f t="shared" si="49"/>
        <v>1.2312680435876788</v>
      </c>
      <c r="N303">
        <f t="shared" si="50"/>
        <v>-0.47972327444103607</v>
      </c>
      <c r="O303">
        <f t="shared" si="51"/>
        <v>2.8838045538201169</v>
      </c>
      <c r="P303">
        <f t="shared" si="52"/>
        <v>0.82941580197163933</v>
      </c>
      <c r="Q303">
        <f t="shared" si="53"/>
        <v>3.180902065315351</v>
      </c>
      <c r="R303">
        <f t="shared" si="54"/>
        <v>0.82941580197163933</v>
      </c>
      <c r="S303" t="str">
        <f t="shared" si="55"/>
        <v>Cluster 2</v>
      </c>
    </row>
    <row r="304" spans="1:19" x14ac:dyDescent="0.3">
      <c r="A304" s="1" t="s">
        <v>8</v>
      </c>
      <c r="B304" s="1" t="s">
        <v>12</v>
      </c>
      <c r="C304" s="2">
        <v>2886</v>
      </c>
      <c r="D304" s="2">
        <v>5302</v>
      </c>
      <c r="E304" s="2">
        <v>9785</v>
      </c>
      <c r="F304" s="2">
        <v>364</v>
      </c>
      <c r="G304" s="2">
        <v>6236</v>
      </c>
      <c r="H304" s="2">
        <v>555</v>
      </c>
      <c r="I304">
        <f t="shared" si="45"/>
        <v>-0.72065001428404907</v>
      </c>
      <c r="J304">
        <f t="shared" si="46"/>
        <v>-6.6970277724274996E-2</v>
      </c>
      <c r="K304">
        <f t="shared" si="47"/>
        <v>0.19295920319054213</v>
      </c>
      <c r="L304">
        <f t="shared" si="48"/>
        <v>-0.55779897691608393</v>
      </c>
      <c r="M304">
        <f t="shared" si="49"/>
        <v>0.70356737078170539</v>
      </c>
      <c r="N304">
        <f t="shared" si="50"/>
        <v>-0.34391277352160482</v>
      </c>
      <c r="O304">
        <f t="shared" si="51"/>
        <v>1.4621165423860369</v>
      </c>
      <c r="P304">
        <f t="shared" si="52"/>
        <v>1.0686287127437355</v>
      </c>
      <c r="Q304">
        <f t="shared" si="53"/>
        <v>2.3027268694319329</v>
      </c>
      <c r="R304">
        <f t="shared" si="54"/>
        <v>1.0686287127437355</v>
      </c>
      <c r="S304" t="str">
        <f t="shared" si="55"/>
        <v>Cluster 2</v>
      </c>
    </row>
    <row r="305" spans="1:19" x14ac:dyDescent="0.3">
      <c r="A305" s="1" t="s">
        <v>8</v>
      </c>
      <c r="B305" s="1" t="s">
        <v>12</v>
      </c>
      <c r="C305" s="2">
        <v>2599</v>
      </c>
      <c r="D305" s="2">
        <v>3688</v>
      </c>
      <c r="E305" s="2">
        <v>13829</v>
      </c>
      <c r="F305" s="2">
        <v>492</v>
      </c>
      <c r="G305" s="2">
        <v>10069</v>
      </c>
      <c r="H305" s="2">
        <v>59</v>
      </c>
      <c r="I305">
        <f t="shared" si="45"/>
        <v>-0.7433425530059995</v>
      </c>
      <c r="J305">
        <f t="shared" si="46"/>
        <v>-0.28565828808247895</v>
      </c>
      <c r="K305">
        <f t="shared" si="47"/>
        <v>0.61850173810972431</v>
      </c>
      <c r="L305">
        <f t="shared" si="48"/>
        <v>-0.53143263025777054</v>
      </c>
      <c r="M305">
        <f t="shared" si="49"/>
        <v>1.5074929188203765</v>
      </c>
      <c r="N305">
        <f t="shared" si="50"/>
        <v>-0.51979269116139049</v>
      </c>
      <c r="O305">
        <f t="shared" si="51"/>
        <v>2.3106566484610673</v>
      </c>
      <c r="P305">
        <f t="shared" si="52"/>
        <v>1.2436738041568769</v>
      </c>
      <c r="Q305">
        <f t="shared" si="53"/>
        <v>2.9288007926330453</v>
      </c>
      <c r="R305">
        <f t="shared" si="54"/>
        <v>1.2436738041568769</v>
      </c>
      <c r="S305" t="str">
        <f t="shared" si="55"/>
        <v>Cluster 2</v>
      </c>
    </row>
    <row r="306" spans="1:19" x14ac:dyDescent="0.3">
      <c r="A306" s="1" t="s">
        <v>8</v>
      </c>
      <c r="B306" s="1" t="s">
        <v>12</v>
      </c>
      <c r="C306" s="2">
        <v>161</v>
      </c>
      <c r="D306" s="2">
        <v>7460</v>
      </c>
      <c r="E306" s="2">
        <v>24773</v>
      </c>
      <c r="F306" s="2">
        <v>617</v>
      </c>
      <c r="G306" s="2">
        <v>11783</v>
      </c>
      <c r="H306" s="2">
        <v>2410</v>
      </c>
      <c r="I306">
        <f t="shared" si="45"/>
        <v>-0.93611053002382316</v>
      </c>
      <c r="J306">
        <f t="shared" si="46"/>
        <v>0.22542670266792086</v>
      </c>
      <c r="K306">
        <f t="shared" si="47"/>
        <v>1.7701183311254338</v>
      </c>
      <c r="L306">
        <f t="shared" si="48"/>
        <v>-0.50568424484926133</v>
      </c>
      <c r="M306">
        <f t="shared" si="49"/>
        <v>1.8669837587207891</v>
      </c>
      <c r="N306">
        <f t="shared" si="50"/>
        <v>0.31386393458686762</v>
      </c>
      <c r="O306">
        <f t="shared" si="51"/>
        <v>3.4118147999598794</v>
      </c>
      <c r="P306">
        <f t="shared" si="52"/>
        <v>1.4647767912488205</v>
      </c>
      <c r="Q306">
        <f t="shared" si="53"/>
        <v>3.7944669704680538</v>
      </c>
      <c r="R306">
        <f t="shared" si="54"/>
        <v>1.4647767912488205</v>
      </c>
      <c r="S306" t="str">
        <f t="shared" si="55"/>
        <v>Cluster 2</v>
      </c>
    </row>
    <row r="307" spans="1:19" x14ac:dyDescent="0.3">
      <c r="A307" s="1" t="s">
        <v>8</v>
      </c>
      <c r="B307" s="1" t="s">
        <v>12</v>
      </c>
      <c r="C307" s="2">
        <v>243</v>
      </c>
      <c r="D307" s="2">
        <v>12939</v>
      </c>
      <c r="E307" s="2">
        <v>8852</v>
      </c>
      <c r="F307" s="2">
        <v>799</v>
      </c>
      <c r="G307" s="2">
        <v>3909</v>
      </c>
      <c r="H307" s="2">
        <v>211</v>
      </c>
      <c r="I307">
        <f t="shared" si="45"/>
        <v>-0.92962694753183739</v>
      </c>
      <c r="J307">
        <f t="shared" si="46"/>
        <v>0.96780068578601219</v>
      </c>
      <c r="K307">
        <f t="shared" si="47"/>
        <v>9.4781363160968204E-2</v>
      </c>
      <c r="L307">
        <f t="shared" si="48"/>
        <v>-0.46819459569447197</v>
      </c>
      <c r="M307">
        <f t="shared" si="49"/>
        <v>0.21550716982005982</v>
      </c>
      <c r="N307">
        <f t="shared" si="50"/>
        <v>-0.46589400672339165</v>
      </c>
      <c r="O307">
        <f t="shared" si="51"/>
        <v>1.7760126949612089</v>
      </c>
      <c r="P307">
        <f t="shared" si="52"/>
        <v>1.2533318723648463</v>
      </c>
      <c r="Q307">
        <f t="shared" si="53"/>
        <v>2.5742750755648971</v>
      </c>
      <c r="R307">
        <f t="shared" si="54"/>
        <v>1.2533318723648463</v>
      </c>
      <c r="S307" t="str">
        <f t="shared" si="55"/>
        <v>Cluster 2</v>
      </c>
    </row>
    <row r="308" spans="1:19" x14ac:dyDescent="0.3">
      <c r="A308" s="1" t="s">
        <v>8</v>
      </c>
      <c r="B308" s="1" t="s">
        <v>12</v>
      </c>
      <c r="C308" s="2">
        <v>6468</v>
      </c>
      <c r="D308" s="2">
        <v>12867</v>
      </c>
      <c r="E308" s="2">
        <v>21570</v>
      </c>
      <c r="F308" s="2">
        <v>1840</v>
      </c>
      <c r="G308" s="2">
        <v>7558</v>
      </c>
      <c r="H308" s="2">
        <v>1543</v>
      </c>
      <c r="I308">
        <f t="shared" si="45"/>
        <v>-0.43742815469510549</v>
      </c>
      <c r="J308">
        <f t="shared" si="46"/>
        <v>0.95804508681092504</v>
      </c>
      <c r="K308">
        <f t="shared" si="47"/>
        <v>1.4330726487945389</v>
      </c>
      <c r="L308">
        <f t="shared" si="48"/>
        <v>-0.25376204201240737</v>
      </c>
      <c r="M308">
        <f t="shared" si="49"/>
        <v>0.9808409357457345</v>
      </c>
      <c r="N308">
        <f t="shared" si="50"/>
        <v>6.4286753253875078E-3</v>
      </c>
      <c r="O308">
        <f t="shared" si="51"/>
        <v>2.8010151403182375</v>
      </c>
      <c r="P308">
        <f t="shared" si="52"/>
        <v>0.68319434107836641</v>
      </c>
      <c r="Q308">
        <f t="shared" si="53"/>
        <v>3.011228315742049</v>
      </c>
      <c r="R308">
        <f t="shared" si="54"/>
        <v>0.68319434107836641</v>
      </c>
      <c r="S308" t="str">
        <f t="shared" si="55"/>
        <v>Cluster 2</v>
      </c>
    </row>
    <row r="309" spans="1:19" x14ac:dyDescent="0.3">
      <c r="A309" s="1" t="s">
        <v>10</v>
      </c>
      <c r="B309" s="1" t="s">
        <v>12</v>
      </c>
      <c r="C309" s="2">
        <v>17327</v>
      </c>
      <c r="D309" s="2">
        <v>2374</v>
      </c>
      <c r="E309" s="2">
        <v>2842</v>
      </c>
      <c r="F309" s="2">
        <v>1149</v>
      </c>
      <c r="G309" s="2">
        <v>351</v>
      </c>
      <c r="H309" s="2">
        <v>925</v>
      </c>
      <c r="I309">
        <f t="shared" si="45"/>
        <v>0.42117211701799828</v>
      </c>
      <c r="J309">
        <f t="shared" si="46"/>
        <v>-0.46369796937781971</v>
      </c>
      <c r="K309">
        <f t="shared" si="47"/>
        <v>-0.53763966425354348</v>
      </c>
      <c r="L309">
        <f t="shared" si="48"/>
        <v>-0.39609911655064622</v>
      </c>
      <c r="M309">
        <f t="shared" si="49"/>
        <v>-0.5307404429953827</v>
      </c>
      <c r="N309">
        <f t="shared" si="50"/>
        <v>-0.21271202850805507</v>
      </c>
      <c r="O309">
        <f t="shared" si="51"/>
        <v>0.85586505503451316</v>
      </c>
      <c r="P309">
        <f t="shared" si="52"/>
        <v>2.4941531137494528</v>
      </c>
      <c r="Q309">
        <f t="shared" si="53"/>
        <v>0.91398932553214729</v>
      </c>
      <c r="R309">
        <f t="shared" si="54"/>
        <v>0.85586505503451316</v>
      </c>
      <c r="S309" t="str">
        <f t="shared" si="55"/>
        <v>Cluster 1</v>
      </c>
    </row>
    <row r="310" spans="1:19" x14ac:dyDescent="0.3">
      <c r="A310" s="1" t="s">
        <v>10</v>
      </c>
      <c r="B310" s="1" t="s">
        <v>12</v>
      </c>
      <c r="C310" s="2">
        <v>6987</v>
      </c>
      <c r="D310" s="2">
        <v>1020</v>
      </c>
      <c r="E310" s="2">
        <v>3007</v>
      </c>
      <c r="F310" s="2">
        <v>416</v>
      </c>
      <c r="G310" s="2">
        <v>257</v>
      </c>
      <c r="H310" s="2">
        <v>656</v>
      </c>
      <c r="I310">
        <f t="shared" si="45"/>
        <v>-0.39639182160558517</v>
      </c>
      <c r="J310">
        <f t="shared" si="46"/>
        <v>-0.64715742788154218</v>
      </c>
      <c r="K310">
        <f t="shared" si="47"/>
        <v>-0.52027702373384388</v>
      </c>
      <c r="L310">
        <f t="shared" si="48"/>
        <v>-0.54708764858614412</v>
      </c>
      <c r="M310">
        <f t="shared" si="49"/>
        <v>-0.55045580994441357</v>
      </c>
      <c r="N310">
        <f t="shared" si="50"/>
        <v>-0.3080985160989872</v>
      </c>
      <c r="O310">
        <f t="shared" si="51"/>
        <v>0.36833362341731829</v>
      </c>
      <c r="P310">
        <f t="shared" si="52"/>
        <v>2.4109908158574651</v>
      </c>
      <c r="Q310">
        <f t="shared" si="53"/>
        <v>1.6613334963714554</v>
      </c>
      <c r="R310">
        <f t="shared" si="54"/>
        <v>0.36833362341731829</v>
      </c>
      <c r="S310" t="str">
        <f t="shared" si="55"/>
        <v>Cluster 1</v>
      </c>
    </row>
    <row r="311" spans="1:19" x14ac:dyDescent="0.3">
      <c r="A311" s="1" t="s">
        <v>8</v>
      </c>
      <c r="B311" s="1" t="s">
        <v>12</v>
      </c>
      <c r="C311" s="2">
        <v>918</v>
      </c>
      <c r="D311" s="2">
        <v>20655</v>
      </c>
      <c r="E311" s="2">
        <v>13567</v>
      </c>
      <c r="F311" s="2">
        <v>1465</v>
      </c>
      <c r="G311" s="2">
        <v>6846</v>
      </c>
      <c r="H311" s="2">
        <v>806</v>
      </c>
      <c r="I311">
        <f t="shared" si="45"/>
        <v>-0.87625599409170973</v>
      </c>
      <c r="J311">
        <f t="shared" si="46"/>
        <v>2.0132757092828535</v>
      </c>
      <c r="K311">
        <f t="shared" si="47"/>
        <v>0.59093196952692872</v>
      </c>
      <c r="L311">
        <f t="shared" si="48"/>
        <v>-0.33100719823793495</v>
      </c>
      <c r="M311">
        <f t="shared" si="49"/>
        <v>0.83150751800413936</v>
      </c>
      <c r="N311">
        <f t="shared" si="50"/>
        <v>-0.25490902487727785</v>
      </c>
      <c r="O311">
        <f t="shared" si="51"/>
        <v>3.0194529876564458</v>
      </c>
      <c r="P311">
        <f t="shared" si="52"/>
        <v>1.4850308418485778</v>
      </c>
      <c r="Q311">
        <f t="shared" si="53"/>
        <v>3.4240422743651306</v>
      </c>
      <c r="R311">
        <f t="shared" si="54"/>
        <v>1.4850308418485778</v>
      </c>
      <c r="S311" t="str">
        <f t="shared" si="55"/>
        <v>Cluster 2</v>
      </c>
    </row>
    <row r="312" spans="1:19" x14ac:dyDescent="0.3">
      <c r="A312" s="1" t="s">
        <v>10</v>
      </c>
      <c r="B312" s="1" t="s">
        <v>12</v>
      </c>
      <c r="C312" s="2">
        <v>7034</v>
      </c>
      <c r="D312" s="2">
        <v>1492</v>
      </c>
      <c r="E312" s="2">
        <v>2405</v>
      </c>
      <c r="F312" s="2">
        <v>12569</v>
      </c>
      <c r="G312" s="2">
        <v>299</v>
      </c>
      <c r="H312" s="2">
        <v>1117</v>
      </c>
      <c r="I312">
        <f t="shared" si="45"/>
        <v>-0.39267562188456889</v>
      </c>
      <c r="J312">
        <f t="shared" si="46"/>
        <v>-0.58320405682263743</v>
      </c>
      <c r="K312">
        <f t="shared" si="47"/>
        <v>-0.58362435459965689</v>
      </c>
      <c r="L312">
        <f t="shared" si="48"/>
        <v>1.9562733743707537</v>
      </c>
      <c r="M312">
        <f t="shared" si="49"/>
        <v>-0.54164681620122956</v>
      </c>
      <c r="N312">
        <f t="shared" si="50"/>
        <v>-0.1446294797442671</v>
      </c>
      <c r="O312">
        <f t="shared" si="51"/>
        <v>2.2252908998187428</v>
      </c>
      <c r="P312">
        <f t="shared" si="52"/>
        <v>3.323523625654865</v>
      </c>
      <c r="Q312">
        <f t="shared" si="53"/>
        <v>2.2257223328359537</v>
      </c>
      <c r="R312">
        <f t="shared" si="54"/>
        <v>2.2252908998187428</v>
      </c>
      <c r="S312" t="str">
        <f t="shared" si="55"/>
        <v>Cluster 1</v>
      </c>
    </row>
    <row r="313" spans="1:19" x14ac:dyDescent="0.3">
      <c r="A313" s="1" t="s">
        <v>10</v>
      </c>
      <c r="B313" s="1" t="s">
        <v>12</v>
      </c>
      <c r="C313" s="2">
        <v>29635</v>
      </c>
      <c r="D313" s="2">
        <v>2335</v>
      </c>
      <c r="E313" s="2">
        <v>8280</v>
      </c>
      <c r="F313" s="2">
        <v>3046</v>
      </c>
      <c r="G313" s="2">
        <v>371</v>
      </c>
      <c r="H313" s="2">
        <v>117</v>
      </c>
      <c r="I313">
        <f t="shared" si="45"/>
        <v>1.3943420354492424</v>
      </c>
      <c r="J313">
        <f t="shared" si="46"/>
        <v>-0.46898225215599193</v>
      </c>
      <c r="K313">
        <f t="shared" si="47"/>
        <v>3.4590876026009687E-2</v>
      </c>
      <c r="L313">
        <f t="shared" si="48"/>
        <v>-5.3416195911106914E-3</v>
      </c>
      <c r="M313">
        <f t="shared" si="49"/>
        <v>-0.52654568407005709</v>
      </c>
      <c r="N313">
        <f t="shared" si="50"/>
        <v>-0.4992260878889962</v>
      </c>
      <c r="O313">
        <f t="shared" si="51"/>
        <v>1.9219867821982226</v>
      </c>
      <c r="P313">
        <f t="shared" si="52"/>
        <v>2.84674467702752</v>
      </c>
      <c r="Q313">
        <f t="shared" si="53"/>
        <v>0.8596306913342161</v>
      </c>
      <c r="R313">
        <f t="shared" si="54"/>
        <v>0.8596306913342161</v>
      </c>
      <c r="S313" t="str">
        <f t="shared" si="55"/>
        <v>Cluster 3</v>
      </c>
    </row>
    <row r="314" spans="1:19" x14ac:dyDescent="0.3">
      <c r="A314" s="1" t="s">
        <v>8</v>
      </c>
      <c r="B314" s="1" t="s">
        <v>12</v>
      </c>
      <c r="C314" s="2">
        <v>2137</v>
      </c>
      <c r="D314" s="2">
        <v>3737</v>
      </c>
      <c r="E314" s="2">
        <v>19172</v>
      </c>
      <c r="F314" s="2">
        <v>1274</v>
      </c>
      <c r="G314" s="2">
        <v>17120</v>
      </c>
      <c r="H314" s="2">
        <v>142</v>
      </c>
      <c r="I314">
        <f t="shared" si="45"/>
        <v>-0.77987200558279801</v>
      </c>
      <c r="J314">
        <f t="shared" si="46"/>
        <v>-0.2790190610022113</v>
      </c>
      <c r="K314">
        <f t="shared" si="47"/>
        <v>1.1807356065749051</v>
      </c>
      <c r="L314">
        <f t="shared" si="48"/>
        <v>-0.37035073114213701</v>
      </c>
      <c r="M314">
        <f t="shared" si="49"/>
        <v>2.986355177943953</v>
      </c>
      <c r="N314">
        <f t="shared" si="50"/>
        <v>-0.49036117268537793</v>
      </c>
      <c r="O314">
        <f t="shared" si="51"/>
        <v>3.8504628346164336</v>
      </c>
      <c r="P314">
        <f t="shared" si="52"/>
        <v>2.3380232691489793</v>
      </c>
      <c r="Q314">
        <f t="shared" si="53"/>
        <v>4.2184305283900345</v>
      </c>
      <c r="R314">
        <f t="shared" si="54"/>
        <v>2.3380232691489793</v>
      </c>
      <c r="S314" t="str">
        <f t="shared" si="55"/>
        <v>Cluster 2</v>
      </c>
    </row>
    <row r="315" spans="1:19" x14ac:dyDescent="0.3">
      <c r="A315" s="1" t="s">
        <v>10</v>
      </c>
      <c r="B315" s="1" t="s">
        <v>12</v>
      </c>
      <c r="C315" s="2">
        <v>9784</v>
      </c>
      <c r="D315" s="2">
        <v>925</v>
      </c>
      <c r="E315" s="2">
        <v>2405</v>
      </c>
      <c r="F315" s="2">
        <v>4447</v>
      </c>
      <c r="G315" s="2">
        <v>183</v>
      </c>
      <c r="H315" s="2">
        <v>297</v>
      </c>
      <c r="I315">
        <f t="shared" si="45"/>
        <v>-0.17523840416553074</v>
      </c>
      <c r="J315">
        <f t="shared" si="46"/>
        <v>-0.66002939875144884</v>
      </c>
      <c r="K315">
        <f t="shared" si="47"/>
        <v>-0.58362435459965689</v>
      </c>
      <c r="L315">
        <f t="shared" si="48"/>
        <v>0.28324628406746033</v>
      </c>
      <c r="M315">
        <f t="shared" si="49"/>
        <v>-0.56597641796811859</v>
      </c>
      <c r="N315">
        <f t="shared" si="50"/>
        <v>-0.43539869842294493</v>
      </c>
      <c r="O315">
        <f t="shared" si="51"/>
        <v>0.66617207435416514</v>
      </c>
      <c r="P315">
        <f t="shared" si="52"/>
        <v>2.5791916702793491</v>
      </c>
      <c r="Q315">
        <f t="shared" si="53"/>
        <v>1.3134744310290631</v>
      </c>
      <c r="R315">
        <f t="shared" si="54"/>
        <v>0.66617207435416514</v>
      </c>
      <c r="S315" t="str">
        <f t="shared" si="55"/>
        <v>Cluster 1</v>
      </c>
    </row>
    <row r="316" spans="1:19" x14ac:dyDescent="0.3">
      <c r="A316" s="1" t="s">
        <v>10</v>
      </c>
      <c r="B316" s="1" t="s">
        <v>12</v>
      </c>
      <c r="C316" s="2">
        <v>10617</v>
      </c>
      <c r="D316" s="2">
        <v>1795</v>
      </c>
      <c r="E316" s="2">
        <v>7647</v>
      </c>
      <c r="F316" s="2">
        <v>1483</v>
      </c>
      <c r="G316" s="2">
        <v>857</v>
      </c>
      <c r="H316" s="2">
        <v>1233</v>
      </c>
      <c r="I316">
        <f t="shared" si="45"/>
        <v>-0.10937469421645482</v>
      </c>
      <c r="J316">
        <f t="shared" si="46"/>
        <v>-0.54214924446914559</v>
      </c>
      <c r="K316">
        <f t="shared" si="47"/>
        <v>-3.2018526695019575E-2</v>
      </c>
      <c r="L316">
        <f t="shared" si="48"/>
        <v>-0.32729943073910966</v>
      </c>
      <c r="M316">
        <f t="shared" si="49"/>
        <v>-0.42461304218464246</v>
      </c>
      <c r="N316">
        <f t="shared" si="50"/>
        <v>-0.10349627319947852</v>
      </c>
      <c r="O316">
        <f t="shared" si="51"/>
        <v>0.59863178864658328</v>
      </c>
      <c r="P316">
        <f t="shared" si="52"/>
        <v>2.0364490502219099</v>
      </c>
      <c r="Q316">
        <f t="shared" si="53"/>
        <v>1.2942048329538802</v>
      </c>
      <c r="R316">
        <f t="shared" si="54"/>
        <v>0.59863178864658328</v>
      </c>
      <c r="S316" t="str">
        <f t="shared" si="55"/>
        <v>Cluster 1</v>
      </c>
    </row>
    <row r="317" spans="1:19" x14ac:dyDescent="0.3">
      <c r="A317" s="1" t="s">
        <v>8</v>
      </c>
      <c r="B317" s="1" t="s">
        <v>12</v>
      </c>
      <c r="C317" s="2">
        <v>1479</v>
      </c>
      <c r="D317" s="2">
        <v>14982</v>
      </c>
      <c r="E317" s="2">
        <v>11924</v>
      </c>
      <c r="F317" s="2">
        <v>662</v>
      </c>
      <c r="G317" s="2">
        <v>3891</v>
      </c>
      <c r="H317" s="2">
        <v>3508</v>
      </c>
      <c r="I317">
        <f t="shared" si="45"/>
        <v>-0.83189880167702601</v>
      </c>
      <c r="J317">
        <f t="shared" si="46"/>
        <v>1.2446158067041104</v>
      </c>
      <c r="K317">
        <f t="shared" si="47"/>
        <v>0.41804216120046567</v>
      </c>
      <c r="L317">
        <f t="shared" si="48"/>
        <v>-0.496414826102198</v>
      </c>
      <c r="M317">
        <f t="shared" si="49"/>
        <v>0.2117318867872667</v>
      </c>
      <c r="N317">
        <f t="shared" si="50"/>
        <v>0.70321101032978017</v>
      </c>
      <c r="O317">
        <f t="shared" si="51"/>
        <v>2.3087643348590596</v>
      </c>
      <c r="P317">
        <f t="shared" si="52"/>
        <v>1.3049602058600562</v>
      </c>
      <c r="Q317">
        <f t="shared" si="53"/>
        <v>2.7679929963188092</v>
      </c>
      <c r="R317">
        <f t="shared" si="54"/>
        <v>1.3049602058600562</v>
      </c>
      <c r="S317" t="str">
        <f t="shared" si="55"/>
        <v>Cluster 2</v>
      </c>
    </row>
    <row r="318" spans="1:19" x14ac:dyDescent="0.3">
      <c r="A318" s="1" t="s">
        <v>10</v>
      </c>
      <c r="B318" s="1" t="s">
        <v>12</v>
      </c>
      <c r="C318" s="2">
        <v>7127</v>
      </c>
      <c r="D318" s="2">
        <v>1375</v>
      </c>
      <c r="E318" s="2">
        <v>2201</v>
      </c>
      <c r="F318" s="2">
        <v>2679</v>
      </c>
      <c r="G318" s="2">
        <v>83</v>
      </c>
      <c r="H318" s="2">
        <v>1059</v>
      </c>
      <c r="I318">
        <f t="shared" si="45"/>
        <v>-0.38532229052170691</v>
      </c>
      <c r="J318">
        <f t="shared" si="46"/>
        <v>-0.59905690515715415</v>
      </c>
      <c r="K318">
        <f t="shared" si="47"/>
        <v>-0.60509089196946719</v>
      </c>
      <c r="L318">
        <f t="shared" si="48"/>
        <v>-8.0938879150493678E-2</v>
      </c>
      <c r="M318">
        <f t="shared" si="49"/>
        <v>-0.58695021259474711</v>
      </c>
      <c r="N318">
        <f t="shared" si="50"/>
        <v>-0.16519608301666139</v>
      </c>
      <c r="O318">
        <f t="shared" si="51"/>
        <v>0.3089655314900886</v>
      </c>
      <c r="P318">
        <f t="shared" si="52"/>
        <v>2.4540778182111636</v>
      </c>
      <c r="Q318">
        <f t="shared" si="53"/>
        <v>1.4637757444104469</v>
      </c>
      <c r="R318">
        <f t="shared" si="54"/>
        <v>0.3089655314900886</v>
      </c>
      <c r="S318" t="str">
        <f t="shared" si="55"/>
        <v>Cluster 1</v>
      </c>
    </row>
    <row r="319" spans="1:19" x14ac:dyDescent="0.3">
      <c r="A319" s="1" t="s">
        <v>10</v>
      </c>
      <c r="B319" s="1" t="s">
        <v>12</v>
      </c>
      <c r="C319" s="2">
        <v>1182</v>
      </c>
      <c r="D319" s="2">
        <v>3088</v>
      </c>
      <c r="E319" s="2">
        <v>6114</v>
      </c>
      <c r="F319" s="2">
        <v>978</v>
      </c>
      <c r="G319" s="2">
        <v>821</v>
      </c>
      <c r="H319" s="2">
        <v>1637</v>
      </c>
      <c r="I319">
        <f t="shared" si="45"/>
        <v>-0.85538202119068207</v>
      </c>
      <c r="J319">
        <f t="shared" si="46"/>
        <v>-0.36695494620820529</v>
      </c>
      <c r="K319">
        <f t="shared" si="47"/>
        <v>-0.19333324134168287</v>
      </c>
      <c r="L319">
        <f t="shared" si="48"/>
        <v>-0.43132290778948679</v>
      </c>
      <c r="M319">
        <f t="shared" si="49"/>
        <v>-0.4321636082502287</v>
      </c>
      <c r="N319">
        <f t="shared" si="50"/>
        <v>3.976075649099204E-2</v>
      </c>
      <c r="O319">
        <f t="shared" si="51"/>
        <v>0.64962508822290266</v>
      </c>
      <c r="P319">
        <f t="shared" si="52"/>
        <v>2.0000354452200337</v>
      </c>
      <c r="Q319">
        <f t="shared" si="53"/>
        <v>1.9521671659500721</v>
      </c>
      <c r="R319">
        <f t="shared" si="54"/>
        <v>0.64962508822290266</v>
      </c>
      <c r="S319" t="str">
        <f t="shared" si="55"/>
        <v>Cluster 1</v>
      </c>
    </row>
    <row r="320" spans="1:19" x14ac:dyDescent="0.3">
      <c r="A320" s="1" t="s">
        <v>10</v>
      </c>
      <c r="B320" s="1" t="s">
        <v>12</v>
      </c>
      <c r="C320" s="2">
        <v>11800</v>
      </c>
      <c r="D320" s="2">
        <v>2713</v>
      </c>
      <c r="E320" s="2">
        <v>3558</v>
      </c>
      <c r="F320" s="2">
        <v>2121</v>
      </c>
      <c r="G320" s="2">
        <v>706</v>
      </c>
      <c r="H320" s="2">
        <v>51</v>
      </c>
      <c r="I320">
        <f t="shared" si="45"/>
        <v>-1.5837156557683123E-2</v>
      </c>
      <c r="J320">
        <f t="shared" si="46"/>
        <v>-0.41776535753678429</v>
      </c>
      <c r="K320">
        <f t="shared" si="47"/>
        <v>-0.46229632721048347</v>
      </c>
      <c r="L320">
        <f t="shared" si="48"/>
        <v>-0.19587967161407874</v>
      </c>
      <c r="M320">
        <f t="shared" si="49"/>
        <v>-0.45628347207085151</v>
      </c>
      <c r="N320">
        <f t="shared" si="50"/>
        <v>-0.52262946402654831</v>
      </c>
      <c r="O320">
        <f t="shared" si="51"/>
        <v>0.48174539198252903</v>
      </c>
      <c r="P320">
        <f t="shared" si="52"/>
        <v>2.2999053755570995</v>
      </c>
      <c r="Q320">
        <f t="shared" si="53"/>
        <v>1.2257314487307391</v>
      </c>
      <c r="R320">
        <f t="shared" si="54"/>
        <v>0.48174539198252903</v>
      </c>
      <c r="S320" t="str">
        <f t="shared" si="55"/>
        <v>Cluster 1</v>
      </c>
    </row>
    <row r="321" spans="1:19" x14ac:dyDescent="0.3">
      <c r="A321" s="1" t="s">
        <v>8</v>
      </c>
      <c r="B321" s="1" t="s">
        <v>12</v>
      </c>
      <c r="C321" s="2">
        <v>9759</v>
      </c>
      <c r="D321" s="2">
        <v>25071</v>
      </c>
      <c r="E321" s="2">
        <v>17645</v>
      </c>
      <c r="F321" s="2">
        <v>1128</v>
      </c>
      <c r="G321" s="2">
        <v>12408</v>
      </c>
      <c r="H321" s="2">
        <v>1625</v>
      </c>
      <c r="I321">
        <f t="shared" si="45"/>
        <v>-0.17721510614479472</v>
      </c>
      <c r="J321">
        <f t="shared" si="46"/>
        <v>2.6116191130881998</v>
      </c>
      <c r="K321">
        <f t="shared" si="47"/>
        <v>1.0200522606744127</v>
      </c>
      <c r="L321">
        <f t="shared" si="48"/>
        <v>-0.40042484529927574</v>
      </c>
      <c r="M321">
        <f t="shared" si="49"/>
        <v>1.9980699751372175</v>
      </c>
      <c r="N321">
        <f t="shared" si="50"/>
        <v>3.5505597193255294E-2</v>
      </c>
      <c r="O321">
        <f t="shared" si="51"/>
        <v>4.2233288614096427</v>
      </c>
      <c r="P321">
        <f t="shared" si="52"/>
        <v>2.3101218074446921</v>
      </c>
      <c r="Q321">
        <f t="shared" si="53"/>
        <v>4.252126684973903</v>
      </c>
      <c r="R321">
        <f t="shared" si="54"/>
        <v>2.3101218074446921</v>
      </c>
      <c r="S321" t="str">
        <f t="shared" si="55"/>
        <v>Cluster 2</v>
      </c>
    </row>
    <row r="322" spans="1:19" x14ac:dyDescent="0.3">
      <c r="A322" s="1" t="s">
        <v>10</v>
      </c>
      <c r="B322" s="1" t="s">
        <v>12</v>
      </c>
      <c r="C322" s="2">
        <v>1774</v>
      </c>
      <c r="D322" s="2">
        <v>3696</v>
      </c>
      <c r="E322" s="2">
        <v>2280</v>
      </c>
      <c r="F322" s="2">
        <v>514</v>
      </c>
      <c r="G322" s="2">
        <v>275</v>
      </c>
      <c r="H322" s="2">
        <v>834</v>
      </c>
      <c r="I322">
        <f t="shared" si="45"/>
        <v>-0.80857371832171099</v>
      </c>
      <c r="J322">
        <f t="shared" si="46"/>
        <v>-0.28457433264080256</v>
      </c>
      <c r="K322">
        <f t="shared" si="47"/>
        <v>-0.59677787014488382</v>
      </c>
      <c r="L322">
        <f t="shared" si="48"/>
        <v>-0.52690091442587295</v>
      </c>
      <c r="M322">
        <f t="shared" si="49"/>
        <v>-0.54668052691162039</v>
      </c>
      <c r="N322">
        <f t="shared" si="50"/>
        <v>-0.24498031984922541</v>
      </c>
      <c r="O322">
        <f t="shared" si="51"/>
        <v>0.52320385310160245</v>
      </c>
      <c r="P322">
        <f t="shared" si="52"/>
        <v>2.2881144512139269</v>
      </c>
      <c r="Q322">
        <f t="shared" si="53"/>
        <v>1.9737680366051562</v>
      </c>
      <c r="R322">
        <f t="shared" si="54"/>
        <v>0.52320385310160245</v>
      </c>
      <c r="S322" t="str">
        <f t="shared" si="55"/>
        <v>Cluster 1</v>
      </c>
    </row>
    <row r="323" spans="1:19" x14ac:dyDescent="0.3">
      <c r="A323" s="1" t="s">
        <v>10</v>
      </c>
      <c r="B323" s="1" t="s">
        <v>12</v>
      </c>
      <c r="C323" s="2">
        <v>9155</v>
      </c>
      <c r="D323" s="2">
        <v>1897</v>
      </c>
      <c r="E323" s="2">
        <v>5167</v>
      </c>
      <c r="F323" s="2">
        <v>2714</v>
      </c>
      <c r="G323" s="2">
        <v>228</v>
      </c>
      <c r="H323" s="2">
        <v>1113</v>
      </c>
      <c r="I323">
        <f t="shared" ref="I323:I386" si="56">STANDARDIZE(C323,AVERAGE($C$2:$C$441),STDEV($C$2:$C$441))</f>
        <v>-0.22497222596381256</v>
      </c>
      <c r="J323">
        <f t="shared" ref="J323:J386" si="57">STANDARDIZE(D323,AVERAGE($D$2:$D$441),STDEV($D$2:$D$441))</f>
        <v>-0.5283288125877722</v>
      </c>
      <c r="K323">
        <f t="shared" ref="K323:K386" si="58">STANDARDIZE(E323,AVERAGE($E$2:$E$441),STDEV($E$2:$E$441))</f>
        <v>-0.29298427511232222</v>
      </c>
      <c r="L323">
        <f t="shared" ref="L323:L386" si="59">STANDARDIZE(F323,AVERAGE($F$2:$F$441),STDEV($F$2:$F$441))</f>
        <v>-7.3729331236111112E-2</v>
      </c>
      <c r="M323">
        <f t="shared" ref="M323:M386" si="60">STANDARDIZE(G323,AVERAGE($G$2:$G$441),STDEV($G$2:$G$441))</f>
        <v>-0.55653821038613582</v>
      </c>
      <c r="N323">
        <f t="shared" ref="N323:N386" si="61">STANDARDIZE(H323,AVERAGE($H$2:$H$441),STDEV($H$2:$H$441))</f>
        <v>-0.14604786617684601</v>
      </c>
      <c r="O323">
        <f t="shared" ref="O323:O386" si="62">SQRT((I323-$W$2)^2+(J323-$X$2)^2+(K323-$Y$2)^2+(L323-$Z$2)^2+(M323-$AA$2)^2+(N323-$AB$2)^2)</f>
        <v>0.38625032338862325</v>
      </c>
      <c r="P323">
        <f t="shared" ref="P323:P386" si="63">SQRT((I323-$W$3)^2+(J323-$X$3)^2+(K323-$Y$3)^2+(L323-$Z$3)^2+(M323-$AA$3)^2+(N323-$AB$3)^2)</f>
        <v>2.241014864873101</v>
      </c>
      <c r="Q323">
        <f t="shared" ref="Q323:Q386" si="64">SQRT((I323-$W$4)^2+(J323-$X$4)^2+(K323-$Y$4)^2+(L323-$Z$4)^2+(M323-$AA$4)^2+(N323-$AB$4)^2)</f>
        <v>1.2759823899856821</v>
      </c>
      <c r="R323">
        <f t="shared" ref="R323:R386" si="65">MIN(O323:Q323)</f>
        <v>0.38625032338862325</v>
      </c>
      <c r="S323" t="str">
        <f t="shared" ref="S323:S386" si="66">INDEX($O$1:$Q$1,MATCH(R323,O323:Q323,0))</f>
        <v>Cluster 1</v>
      </c>
    </row>
    <row r="324" spans="1:19" x14ac:dyDescent="0.3">
      <c r="A324" s="1" t="s">
        <v>10</v>
      </c>
      <c r="B324" s="1" t="s">
        <v>12</v>
      </c>
      <c r="C324" s="2">
        <v>15881</v>
      </c>
      <c r="D324" s="2">
        <v>713</v>
      </c>
      <c r="E324" s="2">
        <v>3315</v>
      </c>
      <c r="F324" s="2">
        <v>3703</v>
      </c>
      <c r="G324" s="2">
        <v>1470</v>
      </c>
      <c r="H324" s="2">
        <v>229</v>
      </c>
      <c r="I324">
        <f t="shared" si="56"/>
        <v>0.30683967453736949</v>
      </c>
      <c r="J324">
        <f t="shared" si="57"/>
        <v>-0.68875421795587222</v>
      </c>
      <c r="K324">
        <f t="shared" si="58"/>
        <v>-0.48786676143040469</v>
      </c>
      <c r="L324">
        <f t="shared" si="59"/>
        <v>0.12999189411601364</v>
      </c>
      <c r="M324">
        <f t="shared" si="60"/>
        <v>-0.29604368112340967</v>
      </c>
      <c r="N324">
        <f t="shared" si="61"/>
        <v>-0.45951126777678653</v>
      </c>
      <c r="O324">
        <f t="shared" si="62"/>
        <v>0.88785999157659423</v>
      </c>
      <c r="P324">
        <f t="shared" si="63"/>
        <v>2.4857015376534264</v>
      </c>
      <c r="Q324">
        <f t="shared" si="64"/>
        <v>0.93812056013505563</v>
      </c>
      <c r="R324">
        <f t="shared" si="65"/>
        <v>0.88785999157659423</v>
      </c>
      <c r="S324" t="str">
        <f t="shared" si="66"/>
        <v>Cluster 1</v>
      </c>
    </row>
    <row r="325" spans="1:19" x14ac:dyDescent="0.3">
      <c r="A325" s="1" t="s">
        <v>10</v>
      </c>
      <c r="B325" s="1" t="s">
        <v>12</v>
      </c>
      <c r="C325" s="2">
        <v>13360</v>
      </c>
      <c r="D325" s="2">
        <v>944</v>
      </c>
      <c r="E325" s="2">
        <v>11593</v>
      </c>
      <c r="F325" s="2">
        <v>915</v>
      </c>
      <c r="G325" s="2">
        <v>1679</v>
      </c>
      <c r="H325" s="2">
        <v>573</v>
      </c>
      <c r="I325">
        <f t="shared" si="56"/>
        <v>0.10750904694838943</v>
      </c>
      <c r="J325">
        <f t="shared" si="57"/>
        <v>-0.65745500457746753</v>
      </c>
      <c r="K325">
        <f t="shared" si="58"/>
        <v>0.38321165203670471</v>
      </c>
      <c r="L325">
        <f t="shared" si="59"/>
        <v>-0.4443000940353754</v>
      </c>
      <c r="M325">
        <f t="shared" si="60"/>
        <v>-0.25220845035375605</v>
      </c>
      <c r="N325">
        <f t="shared" si="61"/>
        <v>-0.33753003457499969</v>
      </c>
      <c r="O325">
        <f t="shared" si="62"/>
        <v>1.0869846238303136</v>
      </c>
      <c r="P325">
        <f t="shared" si="63"/>
        <v>1.9403776602353144</v>
      </c>
      <c r="Q325">
        <f t="shared" si="64"/>
        <v>1.4416532123140431</v>
      </c>
      <c r="R325">
        <f t="shared" si="65"/>
        <v>1.0869846238303136</v>
      </c>
      <c r="S325" t="str">
        <f t="shared" si="66"/>
        <v>Cluster 1</v>
      </c>
    </row>
    <row r="326" spans="1:19" x14ac:dyDescent="0.3">
      <c r="A326" s="1" t="s">
        <v>10</v>
      </c>
      <c r="B326" s="1" t="s">
        <v>12</v>
      </c>
      <c r="C326" s="2">
        <v>25977</v>
      </c>
      <c r="D326" s="2">
        <v>3587</v>
      </c>
      <c r="E326" s="2">
        <v>2464</v>
      </c>
      <c r="F326" s="2">
        <v>2369</v>
      </c>
      <c r="G326" s="2">
        <v>140</v>
      </c>
      <c r="H326" s="2">
        <v>1092</v>
      </c>
      <c r="I326">
        <f t="shared" si="56"/>
        <v>1.1051110018433365</v>
      </c>
      <c r="J326">
        <f t="shared" si="57"/>
        <v>-0.2993432255336429</v>
      </c>
      <c r="K326">
        <f t="shared" si="58"/>
        <v>-0.57741589526230974</v>
      </c>
      <c r="L326">
        <f t="shared" si="59"/>
        <v>-0.14479487496359647</v>
      </c>
      <c r="M326">
        <f t="shared" si="60"/>
        <v>-0.57499514965756893</v>
      </c>
      <c r="N326">
        <f t="shared" si="61"/>
        <v>-0.1534943949478853</v>
      </c>
      <c r="O326">
        <f t="shared" si="62"/>
        <v>1.5448547153707137</v>
      </c>
      <c r="P326">
        <f t="shared" si="63"/>
        <v>2.8218293136078487</v>
      </c>
      <c r="Q326">
        <f t="shared" si="64"/>
        <v>0.52246667303938088</v>
      </c>
      <c r="R326">
        <f t="shared" si="65"/>
        <v>0.52246667303938088</v>
      </c>
      <c r="S326" t="str">
        <f t="shared" si="66"/>
        <v>Cluster 3</v>
      </c>
    </row>
    <row r="327" spans="1:19" x14ac:dyDescent="0.3">
      <c r="A327" s="1" t="s">
        <v>10</v>
      </c>
      <c r="B327" s="1" t="s">
        <v>12</v>
      </c>
      <c r="C327" s="2">
        <v>32717</v>
      </c>
      <c r="D327" s="2">
        <v>16784</v>
      </c>
      <c r="E327" s="2">
        <v>13626</v>
      </c>
      <c r="F327" s="2">
        <v>60869</v>
      </c>
      <c r="G327" s="2">
        <v>1272</v>
      </c>
      <c r="H327" s="2">
        <v>5609</v>
      </c>
      <c r="I327">
        <f t="shared" si="56"/>
        <v>1.6380298554529062</v>
      </c>
      <c r="J327">
        <f t="shared" si="57"/>
        <v>1.4887767699417087</v>
      </c>
      <c r="K327">
        <f t="shared" si="58"/>
        <v>0.59714042886427576</v>
      </c>
      <c r="L327">
        <f t="shared" si="59"/>
        <v>11.905449496218706</v>
      </c>
      <c r="M327">
        <f t="shared" si="60"/>
        <v>-0.3375717944841341</v>
      </c>
      <c r="N327">
        <f t="shared" si="61"/>
        <v>1.4482184840418559</v>
      </c>
      <c r="O327">
        <f t="shared" si="62"/>
        <v>12.653259590197036</v>
      </c>
      <c r="P327">
        <f t="shared" si="63"/>
        <v>12.635967198921323</v>
      </c>
      <c r="Q327">
        <f t="shared" si="64"/>
        <v>11.941705274494051</v>
      </c>
      <c r="R327">
        <f t="shared" si="65"/>
        <v>11.941705274494051</v>
      </c>
      <c r="S327" t="str">
        <f t="shared" si="66"/>
        <v>Cluster 3</v>
      </c>
    </row>
    <row r="328" spans="1:19" x14ac:dyDescent="0.3">
      <c r="A328" s="1" t="s">
        <v>10</v>
      </c>
      <c r="B328" s="1" t="s">
        <v>12</v>
      </c>
      <c r="C328" s="2">
        <v>4414</v>
      </c>
      <c r="D328" s="2">
        <v>1610</v>
      </c>
      <c r="E328" s="2">
        <v>1431</v>
      </c>
      <c r="F328" s="2">
        <v>3498</v>
      </c>
      <c r="G328" s="2">
        <v>387</v>
      </c>
      <c r="H328" s="2">
        <v>834</v>
      </c>
      <c r="I328">
        <f t="shared" si="56"/>
        <v>-0.59983398931143439</v>
      </c>
      <c r="J328">
        <f t="shared" si="57"/>
        <v>-0.56721571405791127</v>
      </c>
      <c r="K328">
        <f t="shared" si="58"/>
        <v>-0.6861165477280653</v>
      </c>
      <c r="L328">
        <f t="shared" si="59"/>
        <v>8.7764542046058547E-2</v>
      </c>
      <c r="M328">
        <f t="shared" si="60"/>
        <v>-0.52318987692979646</v>
      </c>
      <c r="N328">
        <f t="shared" si="61"/>
        <v>-0.24498031984922541</v>
      </c>
      <c r="O328">
        <f t="shared" si="62"/>
        <v>0.45431912434951638</v>
      </c>
      <c r="P328">
        <f t="shared" si="63"/>
        <v>2.4756709965250945</v>
      </c>
      <c r="Q328">
        <f t="shared" si="64"/>
        <v>1.6550841525506339</v>
      </c>
      <c r="R328">
        <f t="shared" si="65"/>
        <v>0.45431912434951638</v>
      </c>
      <c r="S328" t="str">
        <f t="shared" si="66"/>
        <v>Cluster 1</v>
      </c>
    </row>
    <row r="329" spans="1:19" x14ac:dyDescent="0.3">
      <c r="A329" s="1" t="s">
        <v>10</v>
      </c>
      <c r="B329" s="1" t="s">
        <v>12</v>
      </c>
      <c r="C329" s="2">
        <v>542</v>
      </c>
      <c r="D329" s="2">
        <v>899</v>
      </c>
      <c r="E329" s="2">
        <v>1664</v>
      </c>
      <c r="F329" s="2">
        <v>414</v>
      </c>
      <c r="G329" s="2">
        <v>88</v>
      </c>
      <c r="H329" s="2">
        <v>522</v>
      </c>
      <c r="I329">
        <f t="shared" si="56"/>
        <v>-0.90598559185984007</v>
      </c>
      <c r="J329">
        <f t="shared" si="57"/>
        <v>-0.66355225393689699</v>
      </c>
      <c r="K329">
        <f t="shared" si="58"/>
        <v>-0.66159839475176219</v>
      </c>
      <c r="L329">
        <f t="shared" si="59"/>
        <v>-0.54749962275268027</v>
      </c>
      <c r="M329">
        <f t="shared" si="60"/>
        <v>-0.58590152286341568</v>
      </c>
      <c r="N329">
        <f t="shared" si="61"/>
        <v>-0.3556144615903809</v>
      </c>
      <c r="O329">
        <f t="shared" si="62"/>
        <v>0.64898921802553067</v>
      </c>
      <c r="P329">
        <f t="shared" si="63"/>
        <v>2.5495502723245034</v>
      </c>
      <c r="Q329">
        <f t="shared" si="64"/>
        <v>2.1282718256819528</v>
      </c>
      <c r="R329">
        <f t="shared" si="65"/>
        <v>0.64898921802553067</v>
      </c>
      <c r="S329" t="str">
        <f t="shared" si="66"/>
        <v>Cluster 1</v>
      </c>
    </row>
    <row r="330" spans="1:19" x14ac:dyDescent="0.3">
      <c r="A330" s="1" t="s">
        <v>10</v>
      </c>
      <c r="B330" s="1" t="s">
        <v>12</v>
      </c>
      <c r="C330" s="2">
        <v>16933</v>
      </c>
      <c r="D330" s="2">
        <v>2209</v>
      </c>
      <c r="E330" s="2">
        <v>3389</v>
      </c>
      <c r="F330" s="2">
        <v>7849</v>
      </c>
      <c r="G330" s="2">
        <v>210</v>
      </c>
      <c r="H330" s="2">
        <v>1534</v>
      </c>
      <c r="I330">
        <f t="shared" si="56"/>
        <v>0.39001929382479794</v>
      </c>
      <c r="J330">
        <f t="shared" si="57"/>
        <v>-0.48605455036239442</v>
      </c>
      <c r="K330">
        <f t="shared" si="58"/>
        <v>-0.48007988022763032</v>
      </c>
      <c r="L330">
        <f t="shared" si="59"/>
        <v>0.98401434134544652</v>
      </c>
      <c r="M330">
        <f t="shared" si="60"/>
        <v>-0.560313493418929</v>
      </c>
      <c r="N330">
        <f t="shared" si="61"/>
        <v>3.2373058520849458E-3</v>
      </c>
      <c r="O330">
        <f t="shared" si="62"/>
        <v>1.5106169838555932</v>
      </c>
      <c r="P330">
        <f t="shared" si="63"/>
        <v>2.8086562542391071</v>
      </c>
      <c r="Q330">
        <f t="shared" si="64"/>
        <v>0.97180804193910897</v>
      </c>
      <c r="R330">
        <f t="shared" si="65"/>
        <v>0.97180804193910897</v>
      </c>
      <c r="S330" t="str">
        <f t="shared" si="66"/>
        <v>Cluster 3</v>
      </c>
    </row>
    <row r="331" spans="1:19" x14ac:dyDescent="0.3">
      <c r="A331" s="1" t="s">
        <v>10</v>
      </c>
      <c r="B331" s="1" t="s">
        <v>12</v>
      </c>
      <c r="C331" s="2">
        <v>5113</v>
      </c>
      <c r="D331" s="2">
        <v>1486</v>
      </c>
      <c r="E331" s="2">
        <v>4583</v>
      </c>
      <c r="F331" s="2">
        <v>5127</v>
      </c>
      <c r="G331" s="2">
        <v>492</v>
      </c>
      <c r="H331" s="2">
        <v>739</v>
      </c>
      <c r="I331">
        <f t="shared" si="56"/>
        <v>-0.54456540197121339</v>
      </c>
      <c r="J331">
        <f t="shared" si="57"/>
        <v>-0.58401702340389472</v>
      </c>
      <c r="K331">
        <f t="shared" si="58"/>
        <v>-0.35443749973962252</v>
      </c>
      <c r="L331">
        <f t="shared" si="59"/>
        <v>0.42331750068975038</v>
      </c>
      <c r="M331">
        <f t="shared" si="60"/>
        <v>-0.50116739257183651</v>
      </c>
      <c r="N331">
        <f t="shared" si="61"/>
        <v>-0.2786669976229747</v>
      </c>
      <c r="O331">
        <f t="shared" si="62"/>
        <v>0.7240656200744372</v>
      </c>
      <c r="P331">
        <f t="shared" si="63"/>
        <v>2.3684887416177616</v>
      </c>
      <c r="Q331">
        <f t="shared" si="64"/>
        <v>1.5823233525670752</v>
      </c>
      <c r="R331">
        <f t="shared" si="65"/>
        <v>0.7240656200744372</v>
      </c>
      <c r="S331" t="str">
        <f t="shared" si="66"/>
        <v>Cluster 1</v>
      </c>
    </row>
    <row r="332" spans="1:19" x14ac:dyDescent="0.3">
      <c r="A332" s="1" t="s">
        <v>10</v>
      </c>
      <c r="B332" s="1" t="s">
        <v>12</v>
      </c>
      <c r="C332" s="2">
        <v>9790</v>
      </c>
      <c r="D332" s="2">
        <v>1786</v>
      </c>
      <c r="E332" s="2">
        <v>5109</v>
      </c>
      <c r="F332" s="2">
        <v>3570</v>
      </c>
      <c r="G332" s="2">
        <v>182</v>
      </c>
      <c r="H332" s="2">
        <v>1043</v>
      </c>
      <c r="I332">
        <f t="shared" si="56"/>
        <v>-0.17476399569050738</v>
      </c>
      <c r="J332">
        <f t="shared" si="57"/>
        <v>-0.54336869434103152</v>
      </c>
      <c r="K332">
        <f t="shared" si="58"/>
        <v>-0.29908750632530751</v>
      </c>
      <c r="L332">
        <f t="shared" si="59"/>
        <v>0.10259561204135985</v>
      </c>
      <c r="M332">
        <f t="shared" si="60"/>
        <v>-0.56618615591438493</v>
      </c>
      <c r="N332">
        <f t="shared" si="61"/>
        <v>-0.17086962874697703</v>
      </c>
      <c r="O332">
        <f t="shared" si="62"/>
        <v>0.51361926143175374</v>
      </c>
      <c r="P332">
        <f t="shared" si="63"/>
        <v>2.2962194038749466</v>
      </c>
      <c r="Q332">
        <f t="shared" si="64"/>
        <v>1.2037002954133282</v>
      </c>
      <c r="R332">
        <f t="shared" si="65"/>
        <v>0.51361926143175374</v>
      </c>
      <c r="S332" t="str">
        <f t="shared" si="66"/>
        <v>Cluster 1</v>
      </c>
    </row>
    <row r="333" spans="1:19" x14ac:dyDescent="0.3">
      <c r="A333" s="1" t="s">
        <v>8</v>
      </c>
      <c r="B333" s="1" t="s">
        <v>12</v>
      </c>
      <c r="C333" s="2">
        <v>11223</v>
      </c>
      <c r="D333" s="2">
        <v>14881</v>
      </c>
      <c r="E333" s="2">
        <v>26839</v>
      </c>
      <c r="F333" s="2">
        <v>1234</v>
      </c>
      <c r="G333" s="2">
        <v>9606</v>
      </c>
      <c r="H333" s="2">
        <v>1102</v>
      </c>
      <c r="I333">
        <f t="shared" si="56"/>
        <v>-6.1459438239095859E-2</v>
      </c>
      <c r="J333">
        <f t="shared" si="57"/>
        <v>1.2309308692529466</v>
      </c>
      <c r="K333">
        <f t="shared" si="58"/>
        <v>1.9875196360569449</v>
      </c>
      <c r="L333">
        <f t="shared" si="59"/>
        <v>-0.37859021447285995</v>
      </c>
      <c r="M333">
        <f t="shared" si="60"/>
        <v>1.4103842496990864</v>
      </c>
      <c r="N333">
        <f t="shared" si="61"/>
        <v>-0.14994842886643803</v>
      </c>
      <c r="O333">
        <f t="shared" si="62"/>
        <v>3.5541717884080835</v>
      </c>
      <c r="P333">
        <f t="shared" si="63"/>
        <v>1.4641065504075683</v>
      </c>
      <c r="Q333">
        <f t="shared" si="64"/>
        <v>3.5774489763921737</v>
      </c>
      <c r="R333">
        <f t="shared" si="65"/>
        <v>1.4641065504075683</v>
      </c>
      <c r="S333" t="str">
        <f t="shared" si="66"/>
        <v>Cluster 2</v>
      </c>
    </row>
    <row r="334" spans="1:19" x14ac:dyDescent="0.3">
      <c r="A334" s="1" t="s">
        <v>10</v>
      </c>
      <c r="B334" s="1" t="s">
        <v>12</v>
      </c>
      <c r="C334" s="2">
        <v>22321</v>
      </c>
      <c r="D334" s="2">
        <v>3216</v>
      </c>
      <c r="E334" s="2">
        <v>1447</v>
      </c>
      <c r="F334" s="2">
        <v>2208</v>
      </c>
      <c r="G334" s="2">
        <v>178</v>
      </c>
      <c r="H334" s="2">
        <v>2602</v>
      </c>
      <c r="I334">
        <f t="shared" si="56"/>
        <v>0.81603810439577162</v>
      </c>
      <c r="J334">
        <f t="shared" si="57"/>
        <v>-0.3496116591413837</v>
      </c>
      <c r="K334">
        <f t="shared" si="58"/>
        <v>-0.6844328977382762</v>
      </c>
      <c r="L334">
        <f t="shared" si="59"/>
        <v>-0.17795879536975631</v>
      </c>
      <c r="M334">
        <f t="shared" si="60"/>
        <v>-0.56702510769945003</v>
      </c>
      <c r="N334">
        <f t="shared" si="61"/>
        <v>0.38194648335065562</v>
      </c>
      <c r="O334">
        <f t="shared" si="62"/>
        <v>1.4162933203968566</v>
      </c>
      <c r="P334">
        <f t="shared" si="63"/>
        <v>2.7568644837984482</v>
      </c>
      <c r="Q334">
        <f t="shared" si="64"/>
        <v>0.65792447208610816</v>
      </c>
      <c r="R334">
        <f t="shared" si="65"/>
        <v>0.65792447208610816</v>
      </c>
      <c r="S334" t="str">
        <f t="shared" si="66"/>
        <v>Cluster 3</v>
      </c>
    </row>
    <row r="335" spans="1:19" x14ac:dyDescent="0.3">
      <c r="A335" s="1" t="s">
        <v>8</v>
      </c>
      <c r="B335" s="1" t="s">
        <v>12</v>
      </c>
      <c r="C335" s="2">
        <v>8565</v>
      </c>
      <c r="D335" s="2">
        <v>4980</v>
      </c>
      <c r="E335" s="2">
        <v>67298</v>
      </c>
      <c r="F335" s="2">
        <v>131</v>
      </c>
      <c r="G335" s="2">
        <v>38102</v>
      </c>
      <c r="H335" s="2">
        <v>1215</v>
      </c>
      <c r="I335">
        <f t="shared" si="56"/>
        <v>-0.27162239267444255</v>
      </c>
      <c r="J335">
        <f t="shared" si="57"/>
        <v>-0.11059948425174815</v>
      </c>
      <c r="K335">
        <f t="shared" si="58"/>
        <v>6.2449443196116414</v>
      </c>
      <c r="L335">
        <f t="shared" si="59"/>
        <v>-0.60579396731754509</v>
      </c>
      <c r="M335">
        <f t="shared" si="60"/>
        <v>7.3870767665031485</v>
      </c>
      <c r="N335">
        <f t="shared" si="61"/>
        <v>-0.10987901214608363</v>
      </c>
      <c r="O335">
        <f t="shared" si="62"/>
        <v>10.351544251943308</v>
      </c>
      <c r="P335">
        <f t="shared" si="63"/>
        <v>8.4547160810697815</v>
      </c>
      <c r="Q335">
        <f t="shared" si="64"/>
        <v>10.353148620005443</v>
      </c>
      <c r="R335">
        <f t="shared" si="65"/>
        <v>8.4547160810697815</v>
      </c>
      <c r="S335" t="str">
        <f t="shared" si="66"/>
        <v>Cluster 2</v>
      </c>
    </row>
    <row r="336" spans="1:19" x14ac:dyDescent="0.3">
      <c r="A336" s="1" t="s">
        <v>8</v>
      </c>
      <c r="B336" s="1" t="s">
        <v>12</v>
      </c>
      <c r="C336" s="2">
        <v>16823</v>
      </c>
      <c r="D336" s="2">
        <v>928</v>
      </c>
      <c r="E336" s="2">
        <v>2743</v>
      </c>
      <c r="F336" s="2">
        <v>11559</v>
      </c>
      <c r="G336" s="2">
        <v>332</v>
      </c>
      <c r="H336" s="2">
        <v>3486</v>
      </c>
      <c r="I336">
        <f t="shared" si="56"/>
        <v>0.38132180511603642</v>
      </c>
      <c r="J336">
        <f t="shared" si="57"/>
        <v>-0.6596229154608203</v>
      </c>
      <c r="K336">
        <f t="shared" si="58"/>
        <v>-0.5480572485653632</v>
      </c>
      <c r="L336">
        <f t="shared" si="59"/>
        <v>1.7482264202699995</v>
      </c>
      <c r="M336">
        <f t="shared" si="60"/>
        <v>-0.53472546397444221</v>
      </c>
      <c r="N336">
        <f t="shared" si="61"/>
        <v>0.69540988495059619</v>
      </c>
      <c r="O336">
        <f t="shared" si="62"/>
        <v>2.3755597750265882</v>
      </c>
      <c r="P336">
        <f t="shared" si="63"/>
        <v>3.3953008544282191</v>
      </c>
      <c r="Q336">
        <f t="shared" si="64"/>
        <v>1.788178296103949</v>
      </c>
      <c r="R336">
        <f t="shared" si="65"/>
        <v>1.788178296103949</v>
      </c>
      <c r="S336" t="str">
        <f t="shared" si="66"/>
        <v>Cluster 3</v>
      </c>
    </row>
    <row r="337" spans="1:19" x14ac:dyDescent="0.3">
      <c r="A337" s="1" t="s">
        <v>8</v>
      </c>
      <c r="B337" s="1" t="s">
        <v>12</v>
      </c>
      <c r="C337" s="2">
        <v>27082</v>
      </c>
      <c r="D337" s="2">
        <v>6817</v>
      </c>
      <c r="E337" s="2">
        <v>10790</v>
      </c>
      <c r="F337" s="2">
        <v>1365</v>
      </c>
      <c r="G337" s="2">
        <v>4111</v>
      </c>
      <c r="H337" s="2">
        <v>2139</v>
      </c>
      <c r="I337">
        <f t="shared" si="56"/>
        <v>1.1924812293268046</v>
      </c>
      <c r="J337">
        <f t="shared" si="57"/>
        <v>0.13830378404318411</v>
      </c>
      <c r="K337">
        <f t="shared" si="58"/>
        <v>0.29871346817416677</v>
      </c>
      <c r="L337">
        <f t="shared" si="59"/>
        <v>-0.35160590656474233</v>
      </c>
      <c r="M337">
        <f t="shared" si="60"/>
        <v>0.25787423496584944</v>
      </c>
      <c r="N337">
        <f t="shared" si="61"/>
        <v>0.21776825377964604</v>
      </c>
      <c r="O337">
        <f t="shared" si="62"/>
        <v>2.0780158857970736</v>
      </c>
      <c r="P337">
        <f t="shared" si="63"/>
        <v>2.022123853936634</v>
      </c>
      <c r="Q337">
        <f t="shared" si="64"/>
        <v>1.2468336790395311</v>
      </c>
      <c r="R337">
        <f t="shared" si="65"/>
        <v>1.2468336790395311</v>
      </c>
      <c r="S337" t="str">
        <f t="shared" si="66"/>
        <v>Cluster 3</v>
      </c>
    </row>
    <row r="338" spans="1:19" x14ac:dyDescent="0.3">
      <c r="A338" s="1" t="s">
        <v>10</v>
      </c>
      <c r="B338" s="1" t="s">
        <v>12</v>
      </c>
      <c r="C338" s="2">
        <v>13970</v>
      </c>
      <c r="D338" s="2">
        <v>1511</v>
      </c>
      <c r="E338" s="2">
        <v>1330</v>
      </c>
      <c r="F338" s="2">
        <v>650</v>
      </c>
      <c r="G338" s="2">
        <v>146</v>
      </c>
      <c r="H338" s="2">
        <v>778</v>
      </c>
      <c r="I338">
        <f t="shared" si="56"/>
        <v>0.15574057524243062</v>
      </c>
      <c r="J338">
        <f t="shared" si="57"/>
        <v>-0.58062966264865612</v>
      </c>
      <c r="K338">
        <f t="shared" si="58"/>
        <v>-0.69674458828860864</v>
      </c>
      <c r="L338">
        <f t="shared" si="59"/>
        <v>-0.49888667110141494</v>
      </c>
      <c r="M338">
        <f t="shared" si="60"/>
        <v>-0.57373672197997116</v>
      </c>
      <c r="N338">
        <f t="shared" si="61"/>
        <v>-0.26483772990533028</v>
      </c>
      <c r="O338">
        <f t="shared" si="62"/>
        <v>0.67521627362312564</v>
      </c>
      <c r="P338">
        <f t="shared" si="63"/>
        <v>2.58454645104531</v>
      </c>
      <c r="Q338">
        <f t="shared" si="64"/>
        <v>1.2273510219189545</v>
      </c>
      <c r="R338">
        <f t="shared" si="65"/>
        <v>0.67521627362312564</v>
      </c>
      <c r="S338" t="str">
        <f t="shared" si="66"/>
        <v>Cluster 1</v>
      </c>
    </row>
    <row r="339" spans="1:19" x14ac:dyDescent="0.3">
      <c r="A339" s="1" t="s">
        <v>10</v>
      </c>
      <c r="B339" s="1" t="s">
        <v>12</v>
      </c>
      <c r="C339" s="2">
        <v>9351</v>
      </c>
      <c r="D339" s="2">
        <v>1347</v>
      </c>
      <c r="E339" s="2">
        <v>2611</v>
      </c>
      <c r="F339" s="2">
        <v>8170</v>
      </c>
      <c r="G339" s="2">
        <v>442</v>
      </c>
      <c r="H339" s="2">
        <v>868</v>
      </c>
      <c r="I339">
        <f t="shared" si="56"/>
        <v>-0.20947488244638293</v>
      </c>
      <c r="J339">
        <f t="shared" si="57"/>
        <v>-0.60285074920302129</v>
      </c>
      <c r="K339">
        <f t="shared" si="58"/>
        <v>-0.56194736098112286</v>
      </c>
      <c r="L339">
        <f t="shared" si="59"/>
        <v>1.0501361950744981</v>
      </c>
      <c r="M339">
        <f t="shared" si="60"/>
        <v>-0.51165428988515083</v>
      </c>
      <c r="N339">
        <f t="shared" si="61"/>
        <v>-0.23292403517230464</v>
      </c>
      <c r="O339">
        <f t="shared" si="62"/>
        <v>1.3364226830817125</v>
      </c>
      <c r="P339">
        <f t="shared" si="63"/>
        <v>2.7751029328928958</v>
      </c>
      <c r="Q339">
        <f t="shared" si="64"/>
        <v>1.4977691481469273</v>
      </c>
      <c r="R339">
        <f t="shared" si="65"/>
        <v>1.3364226830817125</v>
      </c>
      <c r="S339" t="str">
        <f t="shared" si="66"/>
        <v>Cluster 1</v>
      </c>
    </row>
    <row r="340" spans="1:19" x14ac:dyDescent="0.3">
      <c r="A340" s="1" t="s">
        <v>10</v>
      </c>
      <c r="B340" s="1" t="s">
        <v>12</v>
      </c>
      <c r="C340" s="2">
        <v>3</v>
      </c>
      <c r="D340" s="2">
        <v>333</v>
      </c>
      <c r="E340" s="2">
        <v>7021</v>
      </c>
      <c r="F340" s="2">
        <v>15601</v>
      </c>
      <c r="G340" s="2">
        <v>15</v>
      </c>
      <c r="H340" s="2">
        <v>550</v>
      </c>
      <c r="I340">
        <f t="shared" si="56"/>
        <v>-0.94860328653277159</v>
      </c>
      <c r="J340">
        <f t="shared" si="57"/>
        <v>-0.74024210143549884</v>
      </c>
      <c r="K340">
        <f t="shared" si="58"/>
        <v>-9.789133254551613E-2</v>
      </c>
      <c r="L340">
        <f t="shared" si="59"/>
        <v>2.5808262108395525</v>
      </c>
      <c r="M340">
        <f t="shared" si="60"/>
        <v>-0.6012123929408546</v>
      </c>
      <c r="N340">
        <f t="shared" si="61"/>
        <v>-0.34568575656232847</v>
      </c>
      <c r="O340">
        <f t="shared" si="62"/>
        <v>2.9363297879936812</v>
      </c>
      <c r="P340">
        <f t="shared" si="63"/>
        <v>3.7346917371939945</v>
      </c>
      <c r="Q340">
        <f t="shared" si="64"/>
        <v>3.0947558733073728</v>
      </c>
      <c r="R340">
        <f t="shared" si="65"/>
        <v>2.9363297879936812</v>
      </c>
      <c r="S340" t="str">
        <f t="shared" si="66"/>
        <v>Cluster 1</v>
      </c>
    </row>
    <row r="341" spans="1:19" x14ac:dyDescent="0.3">
      <c r="A341" s="1" t="s">
        <v>10</v>
      </c>
      <c r="B341" s="1" t="s">
        <v>12</v>
      </c>
      <c r="C341" s="2">
        <v>2617</v>
      </c>
      <c r="D341" s="2">
        <v>1188</v>
      </c>
      <c r="E341" s="2">
        <v>5332</v>
      </c>
      <c r="F341" s="2">
        <v>9584</v>
      </c>
      <c r="G341" s="2">
        <v>573</v>
      </c>
      <c r="H341" s="2">
        <v>1942</v>
      </c>
      <c r="I341">
        <f t="shared" si="56"/>
        <v>-0.74191932758092949</v>
      </c>
      <c r="J341">
        <f t="shared" si="57"/>
        <v>-0.62439436360633882</v>
      </c>
      <c r="K341">
        <f t="shared" si="58"/>
        <v>-0.27562163459262268</v>
      </c>
      <c r="L341">
        <f t="shared" si="59"/>
        <v>1.3414019308155543</v>
      </c>
      <c r="M341">
        <f t="shared" si="60"/>
        <v>-0.48417861892426745</v>
      </c>
      <c r="N341">
        <f t="shared" si="61"/>
        <v>0.14791272197513441</v>
      </c>
      <c r="O341">
        <f t="shared" si="62"/>
        <v>1.7091830180147987</v>
      </c>
      <c r="P341">
        <f t="shared" si="63"/>
        <v>2.7811804583017792</v>
      </c>
      <c r="Q341">
        <f t="shared" si="64"/>
        <v>2.0614076520272118</v>
      </c>
      <c r="R341">
        <f t="shared" si="65"/>
        <v>1.7091830180147987</v>
      </c>
      <c r="S341" t="str">
        <f t="shared" si="66"/>
        <v>Cluster 1</v>
      </c>
    </row>
    <row r="342" spans="1:19" x14ac:dyDescent="0.3">
      <c r="A342" s="1" t="s">
        <v>8</v>
      </c>
      <c r="B342" s="1" t="s">
        <v>9</v>
      </c>
      <c r="C342" s="2">
        <v>381</v>
      </c>
      <c r="D342" s="2">
        <v>4025</v>
      </c>
      <c r="E342" s="2">
        <v>9670</v>
      </c>
      <c r="F342" s="2">
        <v>388</v>
      </c>
      <c r="G342" s="2">
        <v>7271</v>
      </c>
      <c r="H342" s="2">
        <v>1371</v>
      </c>
      <c r="I342">
        <f t="shared" si="56"/>
        <v>-0.91871555260630011</v>
      </c>
      <c r="J342">
        <f t="shared" si="57"/>
        <v>-0.23999666510186263</v>
      </c>
      <c r="K342">
        <f t="shared" si="58"/>
        <v>0.18085796888893335</v>
      </c>
      <c r="L342">
        <f t="shared" si="59"/>
        <v>-0.55285528691765018</v>
      </c>
      <c r="M342">
        <f t="shared" si="60"/>
        <v>0.92064614516731058</v>
      </c>
      <c r="N342">
        <f t="shared" si="61"/>
        <v>-5.4561941275505899E-2</v>
      </c>
      <c r="O342">
        <f t="shared" si="62"/>
        <v>1.6612232277609587</v>
      </c>
      <c r="P342">
        <f t="shared" si="63"/>
        <v>1.1721459933961391</v>
      </c>
      <c r="Q342">
        <f t="shared" si="64"/>
        <v>2.5166350669483832</v>
      </c>
      <c r="R342">
        <f t="shared" si="65"/>
        <v>1.1721459933961391</v>
      </c>
      <c r="S342" t="str">
        <f t="shared" si="66"/>
        <v>Cluster 2</v>
      </c>
    </row>
    <row r="343" spans="1:19" x14ac:dyDescent="0.3">
      <c r="A343" s="1" t="s">
        <v>8</v>
      </c>
      <c r="B343" s="1" t="s">
        <v>9</v>
      </c>
      <c r="C343" s="2">
        <v>2320</v>
      </c>
      <c r="D343" s="2">
        <v>5763</v>
      </c>
      <c r="E343" s="2">
        <v>11238</v>
      </c>
      <c r="F343" s="2">
        <v>767</v>
      </c>
      <c r="G343" s="2">
        <v>5162</v>
      </c>
      <c r="H343" s="2">
        <v>2158</v>
      </c>
      <c r="I343">
        <f t="shared" si="56"/>
        <v>-0.76540254709458555</v>
      </c>
      <c r="J343">
        <f t="shared" si="57"/>
        <v>-4.507345397675229E-3</v>
      </c>
      <c r="K343">
        <f t="shared" si="58"/>
        <v>0.34585566788826017</v>
      </c>
      <c r="L343">
        <f t="shared" si="59"/>
        <v>-0.47478618235905029</v>
      </c>
      <c r="M343">
        <f t="shared" si="60"/>
        <v>0.47830881649171514</v>
      </c>
      <c r="N343">
        <f t="shared" si="61"/>
        <v>0.22450558933439591</v>
      </c>
      <c r="O343">
        <f t="shared" si="62"/>
        <v>1.4778689892250325</v>
      </c>
      <c r="P343">
        <f t="shared" si="63"/>
        <v>0.97956064572957779</v>
      </c>
      <c r="Q343">
        <f t="shared" si="64"/>
        <v>2.2315274291144189</v>
      </c>
      <c r="R343">
        <f t="shared" si="65"/>
        <v>0.97956064572957779</v>
      </c>
      <c r="S343" t="str">
        <f t="shared" si="66"/>
        <v>Cluster 2</v>
      </c>
    </row>
    <row r="344" spans="1:19" x14ac:dyDescent="0.3">
      <c r="A344" s="1" t="s">
        <v>10</v>
      </c>
      <c r="B344" s="1" t="s">
        <v>9</v>
      </c>
      <c r="C344" s="2">
        <v>255</v>
      </c>
      <c r="D344" s="2">
        <v>5758</v>
      </c>
      <c r="E344" s="2">
        <v>5923</v>
      </c>
      <c r="F344" s="2">
        <v>349</v>
      </c>
      <c r="G344" s="2">
        <v>4595</v>
      </c>
      <c r="H344" s="2">
        <v>1328</v>
      </c>
      <c r="I344">
        <f t="shared" si="56"/>
        <v>-0.92867813058179061</v>
      </c>
      <c r="J344">
        <f t="shared" si="57"/>
        <v>-5.1848175487229486E-3</v>
      </c>
      <c r="K344">
        <f t="shared" si="58"/>
        <v>-0.21343181309478965</v>
      </c>
      <c r="L344">
        <f t="shared" si="59"/>
        <v>-0.56088878316510504</v>
      </c>
      <c r="M344">
        <f t="shared" si="60"/>
        <v>0.35938740095873145</v>
      </c>
      <c r="N344">
        <f t="shared" si="61"/>
        <v>-6.9809595425729246E-2</v>
      </c>
      <c r="O344">
        <f t="shared" si="62"/>
        <v>1.1496262189797479</v>
      </c>
      <c r="P344">
        <f t="shared" si="63"/>
        <v>1.4303235488115311</v>
      </c>
      <c r="Q344">
        <f t="shared" si="64"/>
        <v>2.2347492576222998</v>
      </c>
      <c r="R344">
        <f t="shared" si="65"/>
        <v>1.1496262189797479</v>
      </c>
      <c r="S344" t="str">
        <f t="shared" si="66"/>
        <v>Cluster 1</v>
      </c>
    </row>
    <row r="345" spans="1:19" x14ac:dyDescent="0.3">
      <c r="A345" s="1" t="s">
        <v>8</v>
      </c>
      <c r="B345" s="1" t="s">
        <v>9</v>
      </c>
      <c r="C345" s="2">
        <v>1689</v>
      </c>
      <c r="D345" s="2">
        <v>6964</v>
      </c>
      <c r="E345" s="2">
        <v>26316</v>
      </c>
      <c r="F345" s="2">
        <v>1456</v>
      </c>
      <c r="G345" s="2">
        <v>15469</v>
      </c>
      <c r="H345" s="2">
        <v>37</v>
      </c>
      <c r="I345">
        <f t="shared" si="56"/>
        <v>-0.8152945050512086</v>
      </c>
      <c r="J345">
        <f t="shared" si="57"/>
        <v>0.15822146528398706</v>
      </c>
      <c r="K345">
        <f t="shared" si="58"/>
        <v>1.9324853270157154</v>
      </c>
      <c r="L345">
        <f t="shared" si="59"/>
        <v>-0.33286108198734765</v>
      </c>
      <c r="M345">
        <f t="shared" si="60"/>
        <v>2.6400778286583164</v>
      </c>
      <c r="N345">
        <f t="shared" si="61"/>
        <v>-0.52759381654057447</v>
      </c>
      <c r="O345">
        <f t="shared" si="62"/>
        <v>4.0062730153356201</v>
      </c>
      <c r="P345">
        <f t="shared" si="63"/>
        <v>2.156761531451092</v>
      </c>
      <c r="Q345">
        <f t="shared" si="64"/>
        <v>4.3340083641917957</v>
      </c>
      <c r="R345">
        <f t="shared" si="65"/>
        <v>2.156761531451092</v>
      </c>
      <c r="S345" t="str">
        <f t="shared" si="66"/>
        <v>Cluster 2</v>
      </c>
    </row>
    <row r="346" spans="1:19" x14ac:dyDescent="0.3">
      <c r="A346" s="1" t="s">
        <v>10</v>
      </c>
      <c r="B346" s="1" t="s">
        <v>9</v>
      </c>
      <c r="C346" s="2">
        <v>3043</v>
      </c>
      <c r="D346" s="2">
        <v>1172</v>
      </c>
      <c r="E346" s="2">
        <v>1763</v>
      </c>
      <c r="F346" s="2">
        <v>2234</v>
      </c>
      <c r="G346" s="2">
        <v>217</v>
      </c>
      <c r="H346" s="2">
        <v>379</v>
      </c>
      <c r="I346">
        <f t="shared" si="56"/>
        <v>-0.70823632585427121</v>
      </c>
      <c r="J346">
        <f t="shared" si="57"/>
        <v>-0.62656227448969148</v>
      </c>
      <c r="K346">
        <f t="shared" si="58"/>
        <v>-0.65118081043994247</v>
      </c>
      <c r="L346">
        <f t="shared" si="59"/>
        <v>-0.1726031312047864</v>
      </c>
      <c r="M346">
        <f t="shared" si="60"/>
        <v>-0.55884532779506491</v>
      </c>
      <c r="N346">
        <f t="shared" si="61"/>
        <v>-0.40632177655507717</v>
      </c>
      <c r="O346">
        <f t="shared" si="62"/>
        <v>0.42075333422291489</v>
      </c>
      <c r="P346">
        <f t="shared" si="63"/>
        <v>2.4957676893053642</v>
      </c>
      <c r="Q346">
        <f t="shared" si="64"/>
        <v>1.8385584558443722</v>
      </c>
      <c r="R346">
        <f t="shared" si="65"/>
        <v>0.42075333422291489</v>
      </c>
      <c r="S346" t="str">
        <f t="shared" si="66"/>
        <v>Cluster 1</v>
      </c>
    </row>
    <row r="347" spans="1:19" x14ac:dyDescent="0.3">
      <c r="A347" s="1" t="s">
        <v>10</v>
      </c>
      <c r="B347" s="1" t="s">
        <v>9</v>
      </c>
      <c r="C347" s="2">
        <v>1198</v>
      </c>
      <c r="D347" s="2">
        <v>2602</v>
      </c>
      <c r="E347" s="2">
        <v>8335</v>
      </c>
      <c r="F347" s="2">
        <v>402</v>
      </c>
      <c r="G347" s="2">
        <v>3843</v>
      </c>
      <c r="H347" s="2">
        <v>303</v>
      </c>
      <c r="I347">
        <f t="shared" si="56"/>
        <v>-0.85411693192395322</v>
      </c>
      <c r="J347">
        <f t="shared" si="57"/>
        <v>-0.43280523929004366</v>
      </c>
      <c r="K347">
        <f t="shared" si="58"/>
        <v>4.0378422865909543E-2</v>
      </c>
      <c r="L347">
        <f t="shared" si="59"/>
        <v>-0.5499714677518972</v>
      </c>
      <c r="M347">
        <f t="shared" si="60"/>
        <v>0.20166446536648502</v>
      </c>
      <c r="N347">
        <f t="shared" si="61"/>
        <v>-0.43327111877407659</v>
      </c>
      <c r="O347">
        <f t="shared" si="62"/>
        <v>1.0087058224287662</v>
      </c>
      <c r="P347">
        <f t="shared" si="63"/>
        <v>1.610215499264537</v>
      </c>
      <c r="Q347">
        <f t="shared" si="64"/>
        <v>2.1813027910258387</v>
      </c>
      <c r="R347">
        <f t="shared" si="65"/>
        <v>1.0087058224287662</v>
      </c>
      <c r="S347" t="str">
        <f t="shared" si="66"/>
        <v>Cluster 1</v>
      </c>
    </row>
    <row r="348" spans="1:19" x14ac:dyDescent="0.3">
      <c r="A348" s="1" t="s">
        <v>8</v>
      </c>
      <c r="B348" s="1" t="s">
        <v>9</v>
      </c>
      <c r="C348" s="2">
        <v>2771</v>
      </c>
      <c r="D348" s="2">
        <v>6939</v>
      </c>
      <c r="E348" s="2">
        <v>15541</v>
      </c>
      <c r="F348" s="2">
        <v>2693</v>
      </c>
      <c r="G348" s="2">
        <v>6600</v>
      </c>
      <c r="H348" s="2">
        <v>1115</v>
      </c>
      <c r="I348">
        <f t="shared" si="56"/>
        <v>-0.72974284338866335</v>
      </c>
      <c r="J348">
        <f t="shared" si="57"/>
        <v>0.15483410452874846</v>
      </c>
      <c r="K348">
        <f t="shared" si="58"/>
        <v>0.79865228701715263</v>
      </c>
      <c r="L348">
        <f t="shared" si="59"/>
        <v>-7.805505998474066E-2</v>
      </c>
      <c r="M348">
        <f t="shared" si="60"/>
        <v>0.77991198322263322</v>
      </c>
      <c r="N348">
        <f t="shared" si="61"/>
        <v>-0.14533867296055655</v>
      </c>
      <c r="O348">
        <f t="shared" si="62"/>
        <v>1.9256464511688913</v>
      </c>
      <c r="P348">
        <f t="shared" si="63"/>
        <v>0.59849680594292998</v>
      </c>
      <c r="Q348">
        <f t="shared" si="64"/>
        <v>2.4624950834179322</v>
      </c>
      <c r="R348">
        <f t="shared" si="65"/>
        <v>0.59849680594292998</v>
      </c>
      <c r="S348" t="str">
        <f t="shared" si="66"/>
        <v>Cluster 2</v>
      </c>
    </row>
    <row r="349" spans="1:19" x14ac:dyDescent="0.3">
      <c r="A349" s="1" t="s">
        <v>8</v>
      </c>
      <c r="B349" s="1" t="s">
        <v>9</v>
      </c>
      <c r="C349" s="2">
        <v>27380</v>
      </c>
      <c r="D349" s="2">
        <v>7184</v>
      </c>
      <c r="E349" s="2">
        <v>12311</v>
      </c>
      <c r="F349" s="2">
        <v>2809</v>
      </c>
      <c r="G349" s="2">
        <v>4621</v>
      </c>
      <c r="H349" s="2">
        <v>1022</v>
      </c>
      <c r="I349">
        <f t="shared" si="56"/>
        <v>1.2160435169196313</v>
      </c>
      <c r="J349">
        <f t="shared" si="57"/>
        <v>0.18803023993008672</v>
      </c>
      <c r="K349">
        <f t="shared" si="58"/>
        <v>0.45876544532848829</v>
      </c>
      <c r="L349">
        <f t="shared" si="59"/>
        <v>-5.416055832564412E-2</v>
      </c>
      <c r="M349">
        <f t="shared" si="60"/>
        <v>0.36484058756165488</v>
      </c>
      <c r="N349">
        <f t="shared" si="61"/>
        <v>-0.17831615751801635</v>
      </c>
      <c r="O349">
        <f t="shared" si="62"/>
        <v>2.168989350494702</v>
      </c>
      <c r="P349">
        <f t="shared" si="63"/>
        <v>1.9765154458270473</v>
      </c>
      <c r="Q349">
        <f t="shared" si="64"/>
        <v>1.3288463204692222</v>
      </c>
      <c r="R349">
        <f t="shared" si="65"/>
        <v>1.3288463204692222</v>
      </c>
      <c r="S349" t="str">
        <f t="shared" si="66"/>
        <v>Cluster 3</v>
      </c>
    </row>
    <row r="350" spans="1:19" x14ac:dyDescent="0.3">
      <c r="A350" s="1" t="s">
        <v>10</v>
      </c>
      <c r="B350" s="1" t="s">
        <v>9</v>
      </c>
      <c r="C350" s="2">
        <v>3428</v>
      </c>
      <c r="D350" s="2">
        <v>2380</v>
      </c>
      <c r="E350" s="2">
        <v>2028</v>
      </c>
      <c r="F350" s="2">
        <v>1341</v>
      </c>
      <c r="G350" s="2">
        <v>1184</v>
      </c>
      <c r="H350" s="2">
        <v>665</v>
      </c>
      <c r="I350">
        <f t="shared" si="56"/>
        <v>-0.67779511537360582</v>
      </c>
      <c r="J350">
        <f t="shared" si="57"/>
        <v>-0.46288500279656242</v>
      </c>
      <c r="K350">
        <f t="shared" si="58"/>
        <v>-0.62329535748406129</v>
      </c>
      <c r="L350">
        <f t="shared" si="59"/>
        <v>-0.35654959656317609</v>
      </c>
      <c r="M350">
        <f t="shared" si="60"/>
        <v>-0.35602873375556721</v>
      </c>
      <c r="N350">
        <f t="shared" si="61"/>
        <v>-0.30490714662568463</v>
      </c>
      <c r="O350">
        <f t="shared" si="62"/>
        <v>0.31804300939949331</v>
      </c>
      <c r="P350">
        <f t="shared" si="63"/>
        <v>2.2578612110417797</v>
      </c>
      <c r="Q350">
        <f t="shared" si="64"/>
        <v>1.8115012933044945</v>
      </c>
      <c r="R350">
        <f t="shared" si="65"/>
        <v>0.31804300939949331</v>
      </c>
      <c r="S350" t="str">
        <f t="shared" si="66"/>
        <v>Cluster 1</v>
      </c>
    </row>
    <row r="351" spans="1:19" x14ac:dyDescent="0.3">
      <c r="A351" s="1" t="s">
        <v>8</v>
      </c>
      <c r="B351" s="1" t="s">
        <v>9</v>
      </c>
      <c r="C351" s="2">
        <v>5981</v>
      </c>
      <c r="D351" s="2">
        <v>14641</v>
      </c>
      <c r="E351" s="2">
        <v>20521</v>
      </c>
      <c r="F351" s="2">
        <v>2005</v>
      </c>
      <c r="G351" s="2">
        <v>12218</v>
      </c>
      <c r="H351" s="2">
        <v>445</v>
      </c>
      <c r="I351">
        <f t="shared" si="56"/>
        <v>-0.47593430925116786</v>
      </c>
      <c r="J351">
        <f t="shared" si="57"/>
        <v>1.1984122060026561</v>
      </c>
      <c r="K351">
        <f t="shared" si="58"/>
        <v>1.3226883463389942</v>
      </c>
      <c r="L351">
        <f t="shared" si="59"/>
        <v>-0.21977417327317525</v>
      </c>
      <c r="M351">
        <f t="shared" si="60"/>
        <v>1.9582197653466233</v>
      </c>
      <c r="N351">
        <f t="shared" si="61"/>
        <v>-0.38291840041752506</v>
      </c>
      <c r="O351">
        <f t="shared" si="62"/>
        <v>3.441841995696918</v>
      </c>
      <c r="P351">
        <f t="shared" si="63"/>
        <v>1.3416572997384701</v>
      </c>
      <c r="Q351">
        <f t="shared" si="64"/>
        <v>3.6498311283538687</v>
      </c>
      <c r="R351">
        <f t="shared" si="65"/>
        <v>1.3416572997384701</v>
      </c>
      <c r="S351" t="str">
        <f t="shared" si="66"/>
        <v>Cluster 2</v>
      </c>
    </row>
    <row r="352" spans="1:19" x14ac:dyDescent="0.3">
      <c r="A352" s="1" t="s">
        <v>10</v>
      </c>
      <c r="B352" s="1" t="s">
        <v>9</v>
      </c>
      <c r="C352" s="2">
        <v>3521</v>
      </c>
      <c r="D352" s="2">
        <v>1099</v>
      </c>
      <c r="E352" s="2">
        <v>1997</v>
      </c>
      <c r="F352" s="2">
        <v>1796</v>
      </c>
      <c r="G352" s="2">
        <v>173</v>
      </c>
      <c r="H352" s="2">
        <v>995</v>
      </c>
      <c r="I352">
        <f t="shared" si="56"/>
        <v>-0.67044178401074384</v>
      </c>
      <c r="J352">
        <f t="shared" si="57"/>
        <v>-0.63645336789498819</v>
      </c>
      <c r="K352">
        <f t="shared" si="58"/>
        <v>-0.62655742933927761</v>
      </c>
      <c r="L352">
        <f t="shared" si="59"/>
        <v>-0.26282547367620263</v>
      </c>
      <c r="M352">
        <f t="shared" si="60"/>
        <v>-0.56807379743078146</v>
      </c>
      <c r="N352">
        <f t="shared" si="61"/>
        <v>-0.18789026593792404</v>
      </c>
      <c r="O352">
        <f t="shared" si="62"/>
        <v>0.36840465412511525</v>
      </c>
      <c r="P352">
        <f t="shared" si="63"/>
        <v>2.4591036407398388</v>
      </c>
      <c r="Q352">
        <f t="shared" si="64"/>
        <v>1.7844630835864441</v>
      </c>
      <c r="R352">
        <f t="shared" si="65"/>
        <v>0.36840465412511525</v>
      </c>
      <c r="S352" t="str">
        <f t="shared" si="66"/>
        <v>Cluster 1</v>
      </c>
    </row>
    <row r="353" spans="1:19" x14ac:dyDescent="0.3">
      <c r="A353" s="1" t="s">
        <v>8</v>
      </c>
      <c r="B353" s="1" t="s">
        <v>9</v>
      </c>
      <c r="C353" s="2">
        <v>1210</v>
      </c>
      <c r="D353" s="2">
        <v>10044</v>
      </c>
      <c r="E353" s="2">
        <v>22294</v>
      </c>
      <c r="F353" s="2">
        <v>1741</v>
      </c>
      <c r="G353" s="2">
        <v>12638</v>
      </c>
      <c r="H353" s="2">
        <v>3137</v>
      </c>
      <c r="I353">
        <f t="shared" si="56"/>
        <v>-0.85316811497390643</v>
      </c>
      <c r="J353">
        <f t="shared" si="57"/>
        <v>0.57554431032938247</v>
      </c>
      <c r="K353">
        <f t="shared" si="58"/>
        <v>1.5092578108324932</v>
      </c>
      <c r="L353">
        <f t="shared" si="59"/>
        <v>-0.27415476325594668</v>
      </c>
      <c r="M353">
        <f t="shared" si="60"/>
        <v>2.0463097027784629</v>
      </c>
      <c r="N353">
        <f t="shared" si="61"/>
        <v>0.57165566870808571</v>
      </c>
      <c r="O353">
        <f t="shared" si="62"/>
        <v>3.4935570190506255</v>
      </c>
      <c r="P353">
        <f t="shared" si="63"/>
        <v>1.4593238172078871</v>
      </c>
      <c r="Q353">
        <f t="shared" si="64"/>
        <v>3.7822374281332403</v>
      </c>
      <c r="R353">
        <f t="shared" si="65"/>
        <v>1.4593238172078871</v>
      </c>
      <c r="S353" t="str">
        <f t="shared" si="66"/>
        <v>Cluster 2</v>
      </c>
    </row>
    <row r="354" spans="1:19" x14ac:dyDescent="0.3">
      <c r="A354" s="1" t="s">
        <v>10</v>
      </c>
      <c r="B354" s="1" t="s">
        <v>9</v>
      </c>
      <c r="C354" s="2">
        <v>608</v>
      </c>
      <c r="D354" s="2">
        <v>1106</v>
      </c>
      <c r="E354" s="2">
        <v>1533</v>
      </c>
      <c r="F354" s="2">
        <v>830</v>
      </c>
      <c r="G354" s="2">
        <v>90</v>
      </c>
      <c r="H354" s="2">
        <v>195</v>
      </c>
      <c r="I354">
        <f t="shared" si="56"/>
        <v>-0.90076709863458315</v>
      </c>
      <c r="J354">
        <f t="shared" si="57"/>
        <v>-0.63550490688352146</v>
      </c>
      <c r="K354">
        <f t="shared" si="58"/>
        <v>-0.67538327904316009</v>
      </c>
      <c r="L354">
        <f t="shared" si="59"/>
        <v>-0.46180899611316167</v>
      </c>
      <c r="M354">
        <f t="shared" si="60"/>
        <v>-0.58548204697088313</v>
      </c>
      <c r="N354">
        <f t="shared" si="61"/>
        <v>-0.47156755245370729</v>
      </c>
      <c r="O354">
        <f t="shared" si="62"/>
        <v>0.63309112109293497</v>
      </c>
      <c r="P354">
        <f t="shared" si="63"/>
        <v>2.5562187698312506</v>
      </c>
      <c r="Q354">
        <f t="shared" si="64"/>
        <v>2.1159471784354285</v>
      </c>
      <c r="R354">
        <f t="shared" si="65"/>
        <v>0.63309112109293497</v>
      </c>
      <c r="S354" t="str">
        <f t="shared" si="66"/>
        <v>Cluster 1</v>
      </c>
    </row>
    <row r="355" spans="1:19" x14ac:dyDescent="0.3">
      <c r="A355" s="1" t="s">
        <v>8</v>
      </c>
      <c r="B355" s="1" t="s">
        <v>9</v>
      </c>
      <c r="C355" s="2">
        <v>117</v>
      </c>
      <c r="D355" s="2">
        <v>6264</v>
      </c>
      <c r="E355" s="2">
        <v>21203</v>
      </c>
      <c r="F355" s="2">
        <v>228</v>
      </c>
      <c r="G355" s="2">
        <v>8682</v>
      </c>
      <c r="H355" s="2">
        <v>1111</v>
      </c>
      <c r="I355">
        <f t="shared" si="56"/>
        <v>-0.93958952550732777</v>
      </c>
      <c r="J355">
        <f t="shared" si="57"/>
        <v>6.3375364137306295E-2</v>
      </c>
      <c r="K355">
        <f t="shared" si="58"/>
        <v>1.3944539271537524</v>
      </c>
      <c r="L355">
        <f t="shared" si="59"/>
        <v>-0.58581322024054194</v>
      </c>
      <c r="M355">
        <f t="shared" si="60"/>
        <v>1.216586387349039</v>
      </c>
      <c r="N355">
        <f t="shared" si="61"/>
        <v>-0.14675705939313546</v>
      </c>
      <c r="O355">
        <f t="shared" si="62"/>
        <v>2.6500919602021913</v>
      </c>
      <c r="P355">
        <f t="shared" si="63"/>
        <v>0.94346118100552545</v>
      </c>
      <c r="Q355">
        <f t="shared" si="64"/>
        <v>3.2129786270637273</v>
      </c>
      <c r="R355">
        <f t="shared" si="65"/>
        <v>0.94346118100552545</v>
      </c>
      <c r="S355" t="str">
        <f t="shared" si="66"/>
        <v>Cluster 2</v>
      </c>
    </row>
    <row r="356" spans="1:19" x14ac:dyDescent="0.3">
      <c r="A356" s="1" t="s">
        <v>10</v>
      </c>
      <c r="B356" s="1" t="s">
        <v>9</v>
      </c>
      <c r="C356" s="2">
        <v>14039</v>
      </c>
      <c r="D356" s="2">
        <v>7393</v>
      </c>
      <c r="E356" s="2">
        <v>2548</v>
      </c>
      <c r="F356" s="2">
        <v>6386</v>
      </c>
      <c r="G356" s="2">
        <v>1333</v>
      </c>
      <c r="H356" s="2">
        <v>2341</v>
      </c>
      <c r="I356">
        <f t="shared" si="56"/>
        <v>0.16119627270519923</v>
      </c>
      <c r="J356">
        <f t="shared" si="57"/>
        <v>0.21634857584388142</v>
      </c>
      <c r="K356">
        <f t="shared" si="58"/>
        <v>-0.56857673281591725</v>
      </c>
      <c r="L356">
        <f t="shared" si="59"/>
        <v>0.68265523852425491</v>
      </c>
      <c r="M356">
        <f t="shared" si="60"/>
        <v>-0.32477777976189071</v>
      </c>
      <c r="N356">
        <f t="shared" si="61"/>
        <v>0.28939676862488134</v>
      </c>
      <c r="O356">
        <f t="shared" si="62"/>
        <v>1.4118164348906144</v>
      </c>
      <c r="P356">
        <f t="shared" si="63"/>
        <v>2.332072579369822</v>
      </c>
      <c r="Q356">
        <f t="shared" si="64"/>
        <v>1.1084602700457493</v>
      </c>
      <c r="R356">
        <f t="shared" si="65"/>
        <v>1.1084602700457493</v>
      </c>
      <c r="S356" t="str">
        <f t="shared" si="66"/>
        <v>Cluster 3</v>
      </c>
    </row>
    <row r="357" spans="1:19" x14ac:dyDescent="0.3">
      <c r="A357" s="1" t="s">
        <v>10</v>
      </c>
      <c r="B357" s="1" t="s">
        <v>9</v>
      </c>
      <c r="C357" s="2">
        <v>190</v>
      </c>
      <c r="D357" s="2">
        <v>727</v>
      </c>
      <c r="E357" s="2">
        <v>2012</v>
      </c>
      <c r="F357" s="2">
        <v>245</v>
      </c>
      <c r="G357" s="2">
        <v>184</v>
      </c>
      <c r="H357" s="2">
        <v>127</v>
      </c>
      <c r="I357">
        <f t="shared" si="56"/>
        <v>-0.93381755572787695</v>
      </c>
      <c r="J357">
        <f t="shared" si="57"/>
        <v>-0.68685729593293854</v>
      </c>
      <c r="K357">
        <f t="shared" si="58"/>
        <v>-0.62497900747385038</v>
      </c>
      <c r="L357">
        <f t="shared" si="59"/>
        <v>-0.58231143982498468</v>
      </c>
      <c r="M357">
        <f t="shared" si="60"/>
        <v>-0.56576668002185238</v>
      </c>
      <c r="N357">
        <f t="shared" si="61"/>
        <v>-0.49568012180754889</v>
      </c>
      <c r="O357">
        <f t="shared" si="62"/>
        <v>0.71388045802203692</v>
      </c>
      <c r="P357">
        <f t="shared" si="63"/>
        <v>2.5574025536490215</v>
      </c>
      <c r="Q357">
        <f t="shared" si="64"/>
        <v>2.1940643745024855</v>
      </c>
      <c r="R357">
        <f t="shared" si="65"/>
        <v>0.71388045802203692</v>
      </c>
      <c r="S357" t="str">
        <f t="shared" si="66"/>
        <v>Cluster 1</v>
      </c>
    </row>
    <row r="358" spans="1:19" x14ac:dyDescent="0.3">
      <c r="A358" s="1" t="s">
        <v>10</v>
      </c>
      <c r="B358" s="1" t="s">
        <v>9</v>
      </c>
      <c r="C358" s="2">
        <v>22686</v>
      </c>
      <c r="D358" s="2">
        <v>134</v>
      </c>
      <c r="E358" s="2">
        <v>218</v>
      </c>
      <c r="F358" s="2">
        <v>3157</v>
      </c>
      <c r="G358" s="2">
        <v>9</v>
      </c>
      <c r="H358" s="2">
        <v>548</v>
      </c>
      <c r="I358">
        <f t="shared" si="56"/>
        <v>0.84489795329302575</v>
      </c>
      <c r="J358">
        <f t="shared" si="57"/>
        <v>-0.76720549304719809</v>
      </c>
      <c r="K358">
        <f t="shared" si="58"/>
        <v>-0.81375826257894757</v>
      </c>
      <c r="L358">
        <f t="shared" si="59"/>
        <v>1.7522946651645471E-2</v>
      </c>
      <c r="M358">
        <f t="shared" si="60"/>
        <v>-0.60247082061845225</v>
      </c>
      <c r="N358">
        <f t="shared" si="61"/>
        <v>-0.34639494977861796</v>
      </c>
      <c r="O358">
        <f t="shared" si="62"/>
        <v>1.3759513808335861</v>
      </c>
      <c r="P358">
        <f t="shared" si="63"/>
        <v>3.0409631840662574</v>
      </c>
      <c r="Q358">
        <f t="shared" si="64"/>
        <v>0.81005543873844199</v>
      </c>
      <c r="R358">
        <f t="shared" si="65"/>
        <v>0.81005543873844199</v>
      </c>
      <c r="S358" t="str">
        <f t="shared" si="66"/>
        <v>Cluster 3</v>
      </c>
    </row>
    <row r="359" spans="1:19" x14ac:dyDescent="0.3">
      <c r="A359" s="1" t="s">
        <v>8</v>
      </c>
      <c r="B359" s="1" t="s">
        <v>9</v>
      </c>
      <c r="C359" s="2">
        <v>37</v>
      </c>
      <c r="D359" s="2">
        <v>1275</v>
      </c>
      <c r="E359" s="2">
        <v>22272</v>
      </c>
      <c r="F359" s="2">
        <v>137</v>
      </c>
      <c r="G359" s="2">
        <v>6747</v>
      </c>
      <c r="H359" s="2">
        <v>110</v>
      </c>
      <c r="I359">
        <f t="shared" si="56"/>
        <v>-0.94591497184097251</v>
      </c>
      <c r="J359">
        <f t="shared" si="57"/>
        <v>-0.61260634817810855</v>
      </c>
      <c r="K359">
        <f t="shared" si="58"/>
        <v>1.5069427920965333</v>
      </c>
      <c r="L359">
        <f t="shared" si="59"/>
        <v>-0.60455804481793662</v>
      </c>
      <c r="M359">
        <f t="shared" si="60"/>
        <v>0.81074346132377706</v>
      </c>
      <c r="N359">
        <f t="shared" si="61"/>
        <v>-0.50170826414600933</v>
      </c>
      <c r="O359">
        <f t="shared" si="62"/>
        <v>2.4699299581254972</v>
      </c>
      <c r="P359">
        <f t="shared" si="63"/>
        <v>1.5417389476295571</v>
      </c>
      <c r="Q359">
        <f t="shared" si="64"/>
        <v>3.1356848093945815</v>
      </c>
      <c r="R359">
        <f t="shared" si="65"/>
        <v>1.5417389476295571</v>
      </c>
      <c r="S359" t="str">
        <f t="shared" si="66"/>
        <v>Cluster 2</v>
      </c>
    </row>
    <row r="360" spans="1:19" x14ac:dyDescent="0.3">
      <c r="A360" s="1" t="s">
        <v>10</v>
      </c>
      <c r="B360" s="1" t="s">
        <v>9</v>
      </c>
      <c r="C360" s="2">
        <v>759</v>
      </c>
      <c r="D360" s="2">
        <v>18664</v>
      </c>
      <c r="E360" s="2">
        <v>1660</v>
      </c>
      <c r="F360" s="2">
        <v>6114</v>
      </c>
      <c r="G360" s="2">
        <v>536</v>
      </c>
      <c r="H360" s="2">
        <v>4100</v>
      </c>
      <c r="I360">
        <f t="shared" si="56"/>
        <v>-0.88882781867982874</v>
      </c>
      <c r="J360">
        <f t="shared" si="57"/>
        <v>1.7435062987356513</v>
      </c>
      <c r="K360">
        <f t="shared" si="58"/>
        <v>-0.66201930724920943</v>
      </c>
      <c r="L360">
        <f t="shared" si="59"/>
        <v>0.62662675187533901</v>
      </c>
      <c r="M360">
        <f t="shared" si="60"/>
        <v>-0.49193892293611996</v>
      </c>
      <c r="N360">
        <f t="shared" si="61"/>
        <v>0.91313220235145975</v>
      </c>
      <c r="O360">
        <f t="shared" si="62"/>
        <v>2.6918731116569923</v>
      </c>
      <c r="P360">
        <f t="shared" si="63"/>
        <v>2.7435203294845145</v>
      </c>
      <c r="Q360">
        <f t="shared" si="64"/>
        <v>2.9402698038165336</v>
      </c>
      <c r="R360">
        <f t="shared" si="65"/>
        <v>2.6918731116569923</v>
      </c>
      <c r="S360" t="str">
        <f t="shared" si="66"/>
        <v>Cluster 1</v>
      </c>
    </row>
    <row r="361" spans="1:19" x14ac:dyDescent="0.3">
      <c r="A361" s="1" t="s">
        <v>10</v>
      </c>
      <c r="B361" s="1" t="s">
        <v>9</v>
      </c>
      <c r="C361" s="2">
        <v>796</v>
      </c>
      <c r="D361" s="2">
        <v>5878</v>
      </c>
      <c r="E361" s="2">
        <v>2109</v>
      </c>
      <c r="F361" s="2">
        <v>340</v>
      </c>
      <c r="G361" s="2">
        <v>232</v>
      </c>
      <c r="H361" s="2">
        <v>776</v>
      </c>
      <c r="I361">
        <f t="shared" si="56"/>
        <v>-0.88590229975051804</v>
      </c>
      <c r="J361">
        <f t="shared" si="57"/>
        <v>1.1074514076422326E-2</v>
      </c>
      <c r="K361">
        <f t="shared" si="58"/>
        <v>-0.61477187941075429</v>
      </c>
      <c r="L361">
        <f t="shared" si="59"/>
        <v>-0.56274266691451769</v>
      </c>
      <c r="M361">
        <f t="shared" si="60"/>
        <v>-0.55569925860107072</v>
      </c>
      <c r="N361">
        <f t="shared" si="61"/>
        <v>-0.2655469231216197</v>
      </c>
      <c r="O361">
        <f t="shared" si="62"/>
        <v>0.7430050243022871</v>
      </c>
      <c r="P361">
        <f t="shared" si="63"/>
        <v>2.2226181064503816</v>
      </c>
      <c r="Q361">
        <f t="shared" si="64"/>
        <v>2.0874461869402898</v>
      </c>
      <c r="R361">
        <f t="shared" si="65"/>
        <v>0.7430050243022871</v>
      </c>
      <c r="S361" t="str">
        <f t="shared" si="66"/>
        <v>Cluster 1</v>
      </c>
    </row>
    <row r="362" spans="1:19" x14ac:dyDescent="0.3">
      <c r="A362" s="1" t="s">
        <v>10</v>
      </c>
      <c r="B362" s="1" t="s">
        <v>9</v>
      </c>
      <c r="C362" s="2">
        <v>19746</v>
      </c>
      <c r="D362" s="2">
        <v>2872</v>
      </c>
      <c r="E362" s="2">
        <v>2006</v>
      </c>
      <c r="F362" s="2">
        <v>2601</v>
      </c>
      <c r="G362" s="2">
        <v>468</v>
      </c>
      <c r="H362" s="2">
        <v>503</v>
      </c>
      <c r="I362">
        <f t="shared" si="56"/>
        <v>0.61243780053158137</v>
      </c>
      <c r="J362">
        <f t="shared" si="57"/>
        <v>-0.39622174313346681</v>
      </c>
      <c r="K362">
        <f t="shared" si="58"/>
        <v>-0.62561037622002125</v>
      </c>
      <c r="L362">
        <f t="shared" si="59"/>
        <v>-9.7005871645403419E-2</v>
      </c>
      <c r="M362">
        <f t="shared" si="60"/>
        <v>-0.50620110328222734</v>
      </c>
      <c r="N362">
        <f t="shared" si="61"/>
        <v>-0.36235179714513077</v>
      </c>
      <c r="O362">
        <f t="shared" si="62"/>
        <v>1.0558141490655515</v>
      </c>
      <c r="P362">
        <f t="shared" si="63"/>
        <v>2.6119093942863709</v>
      </c>
      <c r="Q362">
        <f t="shared" si="64"/>
        <v>0.69739949825667891</v>
      </c>
      <c r="R362">
        <f t="shared" si="65"/>
        <v>0.69739949825667891</v>
      </c>
      <c r="S362" t="str">
        <f t="shared" si="66"/>
        <v>Cluster 3</v>
      </c>
    </row>
    <row r="363" spans="1:19" x14ac:dyDescent="0.3">
      <c r="A363" s="1" t="s">
        <v>10</v>
      </c>
      <c r="B363" s="1" t="s">
        <v>9</v>
      </c>
      <c r="C363" s="2">
        <v>4734</v>
      </c>
      <c r="D363" s="2">
        <v>607</v>
      </c>
      <c r="E363" s="2">
        <v>864</v>
      </c>
      <c r="F363" s="2">
        <v>1206</v>
      </c>
      <c r="G363" s="2">
        <v>159</v>
      </c>
      <c r="H363" s="2">
        <v>405</v>
      </c>
      <c r="I363">
        <f t="shared" si="56"/>
        <v>-0.57453220397685534</v>
      </c>
      <c r="J363">
        <f t="shared" si="57"/>
        <v>-0.70311662755808391</v>
      </c>
      <c r="K363">
        <f t="shared" si="58"/>
        <v>-0.74578089424121463</v>
      </c>
      <c r="L363">
        <f t="shared" si="59"/>
        <v>-0.38435785280436602</v>
      </c>
      <c r="M363">
        <f t="shared" si="60"/>
        <v>-0.57101012867850953</v>
      </c>
      <c r="N363">
        <f t="shared" si="61"/>
        <v>-0.39710226474331423</v>
      </c>
      <c r="O363">
        <f t="shared" si="62"/>
        <v>0.44199294077078144</v>
      </c>
      <c r="P363">
        <f t="shared" si="63"/>
        <v>2.5873558583937317</v>
      </c>
      <c r="Q363">
        <f t="shared" si="64"/>
        <v>1.8118536519524102</v>
      </c>
      <c r="R363">
        <f t="shared" si="65"/>
        <v>0.44199294077078144</v>
      </c>
      <c r="S363" t="str">
        <f t="shared" si="66"/>
        <v>Cluster 1</v>
      </c>
    </row>
    <row r="364" spans="1:19" x14ac:dyDescent="0.3">
      <c r="A364" s="1" t="s">
        <v>10</v>
      </c>
      <c r="B364" s="1" t="s">
        <v>9</v>
      </c>
      <c r="C364" s="2">
        <v>2121</v>
      </c>
      <c r="D364" s="2">
        <v>1601</v>
      </c>
      <c r="E364" s="2">
        <v>2453</v>
      </c>
      <c r="F364" s="2">
        <v>560</v>
      </c>
      <c r="G364" s="2">
        <v>179</v>
      </c>
      <c r="H364" s="2">
        <v>712</v>
      </c>
      <c r="I364">
        <f t="shared" si="56"/>
        <v>-0.78113709484952687</v>
      </c>
      <c r="J364">
        <f t="shared" si="57"/>
        <v>-0.5684351639297972</v>
      </c>
      <c r="K364">
        <f t="shared" si="58"/>
        <v>-0.57857340463028972</v>
      </c>
      <c r="L364">
        <f t="shared" si="59"/>
        <v>-0.51742550859554148</v>
      </c>
      <c r="M364">
        <f t="shared" si="60"/>
        <v>-0.56681536975318381</v>
      </c>
      <c r="N364">
        <f t="shared" si="61"/>
        <v>-0.28824110604288239</v>
      </c>
      <c r="O364">
        <f t="shared" si="62"/>
        <v>0.48501813102871566</v>
      </c>
      <c r="P364">
        <f t="shared" si="63"/>
        <v>2.4161735043155814</v>
      </c>
      <c r="Q364">
        <f t="shared" si="64"/>
        <v>1.9686747806126303</v>
      </c>
      <c r="R364">
        <f t="shared" si="65"/>
        <v>0.48501813102871566</v>
      </c>
      <c r="S364" t="str">
        <f t="shared" si="66"/>
        <v>Cluster 1</v>
      </c>
    </row>
    <row r="365" spans="1:19" x14ac:dyDescent="0.3">
      <c r="A365" s="1" t="s">
        <v>10</v>
      </c>
      <c r="B365" s="1" t="s">
        <v>9</v>
      </c>
      <c r="C365" s="2">
        <v>4627</v>
      </c>
      <c r="D365" s="2">
        <v>997</v>
      </c>
      <c r="E365" s="2">
        <v>4438</v>
      </c>
      <c r="F365" s="2">
        <v>191</v>
      </c>
      <c r="G365" s="2">
        <v>1335</v>
      </c>
      <c r="H365" s="2">
        <v>314</v>
      </c>
      <c r="I365">
        <f t="shared" si="56"/>
        <v>-0.58299248844810525</v>
      </c>
      <c r="J365">
        <f t="shared" si="57"/>
        <v>-0.65027379977636168</v>
      </c>
      <c r="K365">
        <f t="shared" si="58"/>
        <v>-0.36969557777208578</v>
      </c>
      <c r="L365">
        <f t="shared" si="59"/>
        <v>-0.59343474232146065</v>
      </c>
      <c r="M365">
        <f t="shared" si="60"/>
        <v>-0.32435830386935816</v>
      </c>
      <c r="N365">
        <f t="shared" si="61"/>
        <v>-0.42937055608448454</v>
      </c>
      <c r="O365">
        <f t="shared" si="62"/>
        <v>0.48804797354049145</v>
      </c>
      <c r="P365">
        <f t="shared" si="63"/>
        <v>2.2126703023852494</v>
      </c>
      <c r="Q365">
        <f t="shared" si="64"/>
        <v>1.8589917513881082</v>
      </c>
      <c r="R365">
        <f t="shared" si="65"/>
        <v>0.48804797354049145</v>
      </c>
      <c r="S365" t="str">
        <f t="shared" si="66"/>
        <v>Cluster 1</v>
      </c>
    </row>
    <row r="366" spans="1:19" x14ac:dyDescent="0.3">
      <c r="A366" s="1" t="s">
        <v>10</v>
      </c>
      <c r="B366" s="1" t="s">
        <v>9</v>
      </c>
      <c r="C366" s="2">
        <v>2615</v>
      </c>
      <c r="D366" s="2">
        <v>873</v>
      </c>
      <c r="E366" s="2">
        <v>1524</v>
      </c>
      <c r="F366" s="2">
        <v>1103</v>
      </c>
      <c r="G366" s="2">
        <v>514</v>
      </c>
      <c r="H366" s="2">
        <v>468</v>
      </c>
      <c r="I366">
        <f t="shared" si="56"/>
        <v>-0.74207746373927064</v>
      </c>
      <c r="J366">
        <f t="shared" si="57"/>
        <v>-0.66707510912234513</v>
      </c>
      <c r="K366">
        <f t="shared" si="58"/>
        <v>-0.67633033216241645</v>
      </c>
      <c r="L366">
        <f t="shared" si="59"/>
        <v>-0.40557452238097758</v>
      </c>
      <c r="M366">
        <f t="shared" si="60"/>
        <v>-0.49655315775397824</v>
      </c>
      <c r="N366">
        <f t="shared" si="61"/>
        <v>-0.37476267843019628</v>
      </c>
      <c r="O366">
        <f t="shared" si="62"/>
        <v>0.46690925527124238</v>
      </c>
      <c r="P366">
        <f t="shared" si="63"/>
        <v>2.4870238401661271</v>
      </c>
      <c r="Q366">
        <f t="shared" si="64"/>
        <v>1.9352971707343805</v>
      </c>
      <c r="R366">
        <f t="shared" si="65"/>
        <v>0.46690925527124238</v>
      </c>
      <c r="S366" t="str">
        <f t="shared" si="66"/>
        <v>Cluster 1</v>
      </c>
    </row>
    <row r="367" spans="1:19" x14ac:dyDescent="0.3">
      <c r="A367" s="1" t="s">
        <v>8</v>
      </c>
      <c r="B367" s="1" t="s">
        <v>9</v>
      </c>
      <c r="C367" s="2">
        <v>4692</v>
      </c>
      <c r="D367" s="2">
        <v>6128</v>
      </c>
      <c r="E367" s="2">
        <v>8025</v>
      </c>
      <c r="F367" s="2">
        <v>1619</v>
      </c>
      <c r="G367" s="2">
        <v>4515</v>
      </c>
      <c r="H367" s="2">
        <v>3105</v>
      </c>
      <c r="I367">
        <f t="shared" si="56"/>
        <v>-0.57785306330201891</v>
      </c>
      <c r="J367">
        <f t="shared" si="57"/>
        <v>4.4948121628808312E-2</v>
      </c>
      <c r="K367">
        <f t="shared" si="58"/>
        <v>7.7577043137467133E-3</v>
      </c>
      <c r="L367">
        <f t="shared" si="59"/>
        <v>-0.29928518741465165</v>
      </c>
      <c r="M367">
        <f t="shared" si="60"/>
        <v>0.34260836525742866</v>
      </c>
      <c r="N367">
        <f t="shared" si="61"/>
        <v>0.56030857724745431</v>
      </c>
      <c r="O367">
        <f t="shared" si="62"/>
        <v>1.3567544205253341</v>
      </c>
      <c r="P367">
        <f t="shared" si="63"/>
        <v>1.3122189907891906</v>
      </c>
      <c r="Q367">
        <f t="shared" si="64"/>
        <v>1.9523770609400624</v>
      </c>
      <c r="R367">
        <f t="shared" si="65"/>
        <v>1.3122189907891906</v>
      </c>
      <c r="S367" t="str">
        <f t="shared" si="66"/>
        <v>Cluster 2</v>
      </c>
    </row>
    <row r="368" spans="1:19" x14ac:dyDescent="0.3">
      <c r="A368" s="1" t="s">
        <v>10</v>
      </c>
      <c r="B368" s="1" t="s">
        <v>9</v>
      </c>
      <c r="C368" s="2">
        <v>9561</v>
      </c>
      <c r="D368" s="2">
        <v>2217</v>
      </c>
      <c r="E368" s="2">
        <v>1664</v>
      </c>
      <c r="F368" s="2">
        <v>1173</v>
      </c>
      <c r="G368" s="2">
        <v>222</v>
      </c>
      <c r="H368" s="2">
        <v>447</v>
      </c>
      <c r="I368">
        <f t="shared" si="56"/>
        <v>-0.19287058582056546</v>
      </c>
      <c r="J368">
        <f t="shared" si="57"/>
        <v>-0.48497059492071809</v>
      </c>
      <c r="K368">
        <f t="shared" si="58"/>
        <v>-0.66159839475176219</v>
      </c>
      <c r="L368">
        <f t="shared" si="59"/>
        <v>-0.39115542655221247</v>
      </c>
      <c r="M368">
        <f t="shared" si="60"/>
        <v>-0.55779663806373347</v>
      </c>
      <c r="N368">
        <f t="shared" si="61"/>
        <v>-0.38220920720123558</v>
      </c>
      <c r="O368">
        <f t="shared" si="62"/>
        <v>0.34570792809771245</v>
      </c>
      <c r="P368">
        <f t="shared" si="63"/>
        <v>2.446228133492887</v>
      </c>
      <c r="Q368">
        <f t="shared" si="64"/>
        <v>1.4363030498687737</v>
      </c>
      <c r="R368">
        <f t="shared" si="65"/>
        <v>0.34570792809771245</v>
      </c>
      <c r="S368" t="str">
        <f t="shared" si="66"/>
        <v>Cluster 1</v>
      </c>
    </row>
    <row r="369" spans="1:19" x14ac:dyDescent="0.3">
      <c r="A369" s="1" t="s">
        <v>10</v>
      </c>
      <c r="B369" s="1" t="s">
        <v>9</v>
      </c>
      <c r="C369" s="2">
        <v>3477</v>
      </c>
      <c r="D369" s="2">
        <v>894</v>
      </c>
      <c r="E369" s="2">
        <v>534</v>
      </c>
      <c r="F369" s="2">
        <v>1457</v>
      </c>
      <c r="G369" s="2">
        <v>252</v>
      </c>
      <c r="H369" s="2">
        <v>342</v>
      </c>
      <c r="I369">
        <f t="shared" si="56"/>
        <v>-0.67392077949424845</v>
      </c>
      <c r="J369">
        <f t="shared" si="57"/>
        <v>-0.66422972608794473</v>
      </c>
      <c r="K369">
        <f t="shared" si="58"/>
        <v>-0.78050617528061383</v>
      </c>
      <c r="L369">
        <f t="shared" si="59"/>
        <v>-0.33265509490407957</v>
      </c>
      <c r="M369">
        <f t="shared" si="60"/>
        <v>-0.551504499675745</v>
      </c>
      <c r="N369">
        <f t="shared" si="61"/>
        <v>-0.41944185105643211</v>
      </c>
      <c r="O369">
        <f t="shared" si="62"/>
        <v>0.47728451296377328</v>
      </c>
      <c r="P369">
        <f t="shared" si="63"/>
        <v>2.5846193603442749</v>
      </c>
      <c r="Q369">
        <f t="shared" si="64"/>
        <v>1.8842082362746777</v>
      </c>
      <c r="R369">
        <f t="shared" si="65"/>
        <v>0.47728451296377328</v>
      </c>
      <c r="S369" t="str">
        <f t="shared" si="66"/>
        <v>Cluster 1</v>
      </c>
    </row>
    <row r="370" spans="1:19" x14ac:dyDescent="0.3">
      <c r="A370" s="1" t="s">
        <v>10</v>
      </c>
      <c r="B370" s="1" t="s">
        <v>9</v>
      </c>
      <c r="C370" s="2">
        <v>22335</v>
      </c>
      <c r="D370" s="2">
        <v>1196</v>
      </c>
      <c r="E370" s="2">
        <v>2406</v>
      </c>
      <c r="F370" s="2">
        <v>2046</v>
      </c>
      <c r="G370" s="2">
        <v>101</v>
      </c>
      <c r="H370" s="2">
        <v>558</v>
      </c>
      <c r="I370">
        <f t="shared" si="56"/>
        <v>0.81714505750415944</v>
      </c>
      <c r="J370">
        <f t="shared" si="57"/>
        <v>-0.62331040816466243</v>
      </c>
      <c r="K370">
        <f t="shared" si="58"/>
        <v>-0.58351912647529502</v>
      </c>
      <c r="L370">
        <f t="shared" si="59"/>
        <v>-0.21132870285918423</v>
      </c>
      <c r="M370">
        <f t="shared" si="60"/>
        <v>-0.58317492956195405</v>
      </c>
      <c r="N370">
        <f t="shared" si="61"/>
        <v>-0.34284898369717065</v>
      </c>
      <c r="O370">
        <f t="shared" si="62"/>
        <v>1.2588009056507767</v>
      </c>
      <c r="P370">
        <f t="shared" si="63"/>
        <v>2.8095845513710467</v>
      </c>
      <c r="Q370">
        <f t="shared" si="64"/>
        <v>0.73997648609490074</v>
      </c>
      <c r="R370">
        <f t="shared" si="65"/>
        <v>0.73997648609490074</v>
      </c>
      <c r="S370" t="str">
        <f t="shared" si="66"/>
        <v>Cluster 3</v>
      </c>
    </row>
    <row r="371" spans="1:19" x14ac:dyDescent="0.3">
      <c r="A371" s="1" t="s">
        <v>10</v>
      </c>
      <c r="B371" s="1" t="s">
        <v>9</v>
      </c>
      <c r="C371" s="2">
        <v>6211</v>
      </c>
      <c r="D371" s="2">
        <v>337</v>
      </c>
      <c r="E371" s="2">
        <v>683</v>
      </c>
      <c r="F371" s="2">
        <v>1089</v>
      </c>
      <c r="G371" s="2">
        <v>41</v>
      </c>
      <c r="H371" s="2">
        <v>296</v>
      </c>
      <c r="I371">
        <f t="shared" si="56"/>
        <v>-0.45774865104193924</v>
      </c>
      <c r="J371">
        <f t="shared" si="57"/>
        <v>-0.73970012371466076</v>
      </c>
      <c r="K371">
        <f t="shared" si="58"/>
        <v>-0.76482718475070333</v>
      </c>
      <c r="L371">
        <f t="shared" si="59"/>
        <v>-0.40845834154673061</v>
      </c>
      <c r="M371">
        <f t="shared" si="60"/>
        <v>-0.59575920633793111</v>
      </c>
      <c r="N371">
        <f t="shared" si="61"/>
        <v>-0.43575329503108967</v>
      </c>
      <c r="O371">
        <f t="shared" si="62"/>
        <v>0.47582963704480441</v>
      </c>
      <c r="P371">
        <f t="shared" si="63"/>
        <v>2.640165179977207</v>
      </c>
      <c r="Q371">
        <f t="shared" si="64"/>
        <v>1.7479500338334775</v>
      </c>
      <c r="R371">
        <f t="shared" si="65"/>
        <v>0.47582963704480441</v>
      </c>
      <c r="S371" t="str">
        <f t="shared" si="66"/>
        <v>Cluster 1</v>
      </c>
    </row>
    <row r="372" spans="1:19" x14ac:dyDescent="0.3">
      <c r="A372" s="1" t="s">
        <v>8</v>
      </c>
      <c r="B372" s="1" t="s">
        <v>9</v>
      </c>
      <c r="C372" s="2">
        <v>39679</v>
      </c>
      <c r="D372" s="2">
        <v>3944</v>
      </c>
      <c r="E372" s="2">
        <v>4955</v>
      </c>
      <c r="F372" s="2">
        <v>1364</v>
      </c>
      <c r="G372" s="2">
        <v>523</v>
      </c>
      <c r="H372" s="2">
        <v>2235</v>
      </c>
      <c r="I372">
        <f t="shared" si="56"/>
        <v>2.1885018226383406</v>
      </c>
      <c r="J372">
        <f t="shared" si="57"/>
        <v>-0.25097171394883566</v>
      </c>
      <c r="K372">
        <f t="shared" si="58"/>
        <v>-0.31529263747702713</v>
      </c>
      <c r="L372">
        <f t="shared" si="59"/>
        <v>-0.35181189364801041</v>
      </c>
      <c r="M372">
        <f t="shared" si="60"/>
        <v>-0.4946655162375817</v>
      </c>
      <c r="N372">
        <f t="shared" si="61"/>
        <v>0.25180952816154006</v>
      </c>
      <c r="O372">
        <f t="shared" si="62"/>
        <v>2.6726879122036089</v>
      </c>
      <c r="P372">
        <f t="shared" si="63"/>
        <v>3.4251913586405562</v>
      </c>
      <c r="Q372">
        <f t="shared" si="64"/>
        <v>1.3779183576118326</v>
      </c>
      <c r="R372">
        <f t="shared" si="65"/>
        <v>1.3779183576118326</v>
      </c>
      <c r="S372" t="str">
        <f t="shared" si="66"/>
        <v>Cluster 3</v>
      </c>
    </row>
    <row r="373" spans="1:19" x14ac:dyDescent="0.3">
      <c r="A373" s="1" t="s">
        <v>10</v>
      </c>
      <c r="B373" s="1" t="s">
        <v>9</v>
      </c>
      <c r="C373" s="2">
        <v>20105</v>
      </c>
      <c r="D373" s="2">
        <v>1887</v>
      </c>
      <c r="E373" s="2">
        <v>1939</v>
      </c>
      <c r="F373" s="2">
        <v>8164</v>
      </c>
      <c r="G373" s="2">
        <v>716</v>
      </c>
      <c r="H373" s="2">
        <v>790</v>
      </c>
      <c r="I373">
        <f t="shared" si="56"/>
        <v>0.64082324095381216</v>
      </c>
      <c r="J373">
        <f t="shared" si="57"/>
        <v>-0.52968375688986757</v>
      </c>
      <c r="K373">
        <f t="shared" si="58"/>
        <v>-0.63266066055226289</v>
      </c>
      <c r="L373">
        <f t="shared" si="59"/>
        <v>1.0489002725748897</v>
      </c>
      <c r="M373">
        <f t="shared" si="60"/>
        <v>-0.45418609260818865</v>
      </c>
      <c r="N373">
        <f t="shared" si="61"/>
        <v>-0.26058257060759349</v>
      </c>
      <c r="O373">
        <f t="shared" si="62"/>
        <v>1.687626810345962</v>
      </c>
      <c r="P373">
        <f t="shared" si="63"/>
        <v>2.9825913510532818</v>
      </c>
      <c r="Q373">
        <f t="shared" si="64"/>
        <v>0.98384545997525175</v>
      </c>
      <c r="R373">
        <f t="shared" si="65"/>
        <v>0.98384545997525175</v>
      </c>
      <c r="S373" t="str">
        <f t="shared" si="66"/>
        <v>Cluster 3</v>
      </c>
    </row>
    <row r="374" spans="1:19" x14ac:dyDescent="0.3">
      <c r="A374" s="1" t="s">
        <v>10</v>
      </c>
      <c r="B374" s="1" t="s">
        <v>9</v>
      </c>
      <c r="C374" s="2">
        <v>3884</v>
      </c>
      <c r="D374" s="2">
        <v>3801</v>
      </c>
      <c r="E374" s="2">
        <v>1641</v>
      </c>
      <c r="F374" s="2">
        <v>876</v>
      </c>
      <c r="G374" s="2">
        <v>397</v>
      </c>
      <c r="H374" s="2">
        <v>4829</v>
      </c>
      <c r="I374">
        <f t="shared" si="56"/>
        <v>-0.64174007127183086</v>
      </c>
      <c r="J374">
        <f t="shared" si="57"/>
        <v>-0.27034741746880048</v>
      </c>
      <c r="K374">
        <f t="shared" si="58"/>
        <v>-0.66401864161208402</v>
      </c>
      <c r="L374">
        <f t="shared" si="59"/>
        <v>-0.45233359028283027</v>
      </c>
      <c r="M374">
        <f t="shared" si="60"/>
        <v>-0.5210924974671336</v>
      </c>
      <c r="N374">
        <f t="shared" si="61"/>
        <v>1.1716331296889673</v>
      </c>
      <c r="O374">
        <f t="shared" si="62"/>
        <v>1.4920060537478312</v>
      </c>
      <c r="P374">
        <f t="shared" si="63"/>
        <v>2.5705990656543456</v>
      </c>
      <c r="Q374">
        <f t="shared" si="64"/>
        <v>2.1065002546270484</v>
      </c>
      <c r="R374">
        <f t="shared" si="65"/>
        <v>1.4920060537478312</v>
      </c>
      <c r="S374" t="str">
        <f t="shared" si="66"/>
        <v>Cluster 1</v>
      </c>
    </row>
    <row r="375" spans="1:19" x14ac:dyDescent="0.3">
      <c r="A375" s="1" t="s">
        <v>8</v>
      </c>
      <c r="B375" s="1" t="s">
        <v>9</v>
      </c>
      <c r="C375" s="2">
        <v>15076</v>
      </c>
      <c r="D375" s="2">
        <v>6257</v>
      </c>
      <c r="E375" s="2">
        <v>7398</v>
      </c>
      <c r="F375" s="2">
        <v>1504</v>
      </c>
      <c r="G375" s="2">
        <v>1916</v>
      </c>
      <c r="H375" s="2">
        <v>3113</v>
      </c>
      <c r="I375">
        <f t="shared" si="56"/>
        <v>0.24318987080506926</v>
      </c>
      <c r="J375">
        <f t="shared" si="57"/>
        <v>6.2426903125839484E-2</v>
      </c>
      <c r="K375">
        <f t="shared" si="58"/>
        <v>-5.822032966111166E-2</v>
      </c>
      <c r="L375">
        <f t="shared" si="59"/>
        <v>-0.32297370199048009</v>
      </c>
      <c r="M375">
        <f t="shared" si="60"/>
        <v>-0.20250055708864648</v>
      </c>
      <c r="N375">
        <f t="shared" si="61"/>
        <v>0.56314535011261224</v>
      </c>
      <c r="O375">
        <f t="shared" si="62"/>
        <v>1.2852458397780009</v>
      </c>
      <c r="P375">
        <f t="shared" si="63"/>
        <v>1.8382541102203165</v>
      </c>
      <c r="Q375">
        <f t="shared" si="64"/>
        <v>1.182999136244234</v>
      </c>
      <c r="R375">
        <f t="shared" si="65"/>
        <v>1.182999136244234</v>
      </c>
      <c r="S375" t="str">
        <f t="shared" si="66"/>
        <v>Cluster 3</v>
      </c>
    </row>
    <row r="376" spans="1:19" x14ac:dyDescent="0.3">
      <c r="A376" s="1" t="s">
        <v>10</v>
      </c>
      <c r="B376" s="1" t="s">
        <v>9</v>
      </c>
      <c r="C376" s="2">
        <v>6338</v>
      </c>
      <c r="D376" s="2">
        <v>2256</v>
      </c>
      <c r="E376" s="2">
        <v>1668</v>
      </c>
      <c r="F376" s="2">
        <v>1492</v>
      </c>
      <c r="G376" s="2">
        <v>311</v>
      </c>
      <c r="H376" s="2">
        <v>686</v>
      </c>
      <c r="I376">
        <f t="shared" si="56"/>
        <v>-0.44770700498727822</v>
      </c>
      <c r="J376">
        <f t="shared" si="57"/>
        <v>-0.47968631214254587</v>
      </c>
      <c r="K376">
        <f t="shared" si="58"/>
        <v>-0.66117748225431494</v>
      </c>
      <c r="L376">
        <f t="shared" si="59"/>
        <v>-0.32544554698969697</v>
      </c>
      <c r="M376">
        <f t="shared" si="60"/>
        <v>-0.53912996084603415</v>
      </c>
      <c r="N376">
        <f t="shared" si="61"/>
        <v>-0.29746061785464534</v>
      </c>
      <c r="O376">
        <f t="shared" si="62"/>
        <v>0.20210698031261609</v>
      </c>
      <c r="P376">
        <f t="shared" si="63"/>
        <v>2.3959902769222809</v>
      </c>
      <c r="Q376">
        <f t="shared" si="64"/>
        <v>1.6026155582576715</v>
      </c>
      <c r="R376">
        <f t="shared" si="65"/>
        <v>0.20210698031261609</v>
      </c>
      <c r="S376" t="str">
        <f t="shared" si="66"/>
        <v>Cluster 1</v>
      </c>
    </row>
    <row r="377" spans="1:19" x14ac:dyDescent="0.3">
      <c r="A377" s="1" t="s">
        <v>10</v>
      </c>
      <c r="B377" s="1" t="s">
        <v>9</v>
      </c>
      <c r="C377" s="2">
        <v>5841</v>
      </c>
      <c r="D377" s="2">
        <v>1450</v>
      </c>
      <c r="E377" s="2">
        <v>1162</v>
      </c>
      <c r="F377" s="2">
        <v>597</v>
      </c>
      <c r="G377" s="2">
        <v>476</v>
      </c>
      <c r="H377" s="2">
        <v>70</v>
      </c>
      <c r="I377">
        <f t="shared" si="56"/>
        <v>-0.48700384033504618</v>
      </c>
      <c r="J377">
        <f t="shared" si="57"/>
        <v>-0.58889482289143835</v>
      </c>
      <c r="K377">
        <f t="shared" si="58"/>
        <v>-0.71442291318139362</v>
      </c>
      <c r="L377">
        <f t="shared" si="59"/>
        <v>-0.50980398651462278</v>
      </c>
      <c r="M377">
        <f t="shared" si="60"/>
        <v>-0.50452319971209714</v>
      </c>
      <c r="N377">
        <f t="shared" si="61"/>
        <v>-0.51589212847179844</v>
      </c>
      <c r="O377">
        <f t="shared" si="62"/>
        <v>0.44308935713611586</v>
      </c>
      <c r="P377">
        <f t="shared" si="63"/>
        <v>2.4992597174349385</v>
      </c>
      <c r="Q377">
        <f t="shared" si="64"/>
        <v>1.7885628988435427</v>
      </c>
      <c r="R377">
        <f t="shared" si="65"/>
        <v>0.44308935713611586</v>
      </c>
      <c r="S377" t="str">
        <f t="shared" si="66"/>
        <v>Cluster 1</v>
      </c>
    </row>
    <row r="378" spans="1:19" x14ac:dyDescent="0.3">
      <c r="A378" s="1" t="s">
        <v>8</v>
      </c>
      <c r="B378" s="1" t="s">
        <v>9</v>
      </c>
      <c r="C378" s="2">
        <v>3136</v>
      </c>
      <c r="D378" s="2">
        <v>8630</v>
      </c>
      <c r="E378" s="2">
        <v>13586</v>
      </c>
      <c r="F378" s="2">
        <v>5641</v>
      </c>
      <c r="G378" s="2">
        <v>4666</v>
      </c>
      <c r="H378" s="2">
        <v>1426</v>
      </c>
      <c r="I378">
        <f t="shared" si="56"/>
        <v>-0.70088299449140923</v>
      </c>
      <c r="J378">
        <f t="shared" si="57"/>
        <v>0.38395518601308731</v>
      </c>
      <c r="K378">
        <f t="shared" si="58"/>
        <v>0.5929313038898032</v>
      </c>
      <c r="L378">
        <f t="shared" si="59"/>
        <v>0.5291948614895402</v>
      </c>
      <c r="M378">
        <f t="shared" si="60"/>
        <v>0.37427879514363771</v>
      </c>
      <c r="N378">
        <f t="shared" si="61"/>
        <v>-3.5059127827545798E-2</v>
      </c>
      <c r="O378">
        <f t="shared" si="62"/>
        <v>1.8237444930905413</v>
      </c>
      <c r="P378">
        <f t="shared" si="63"/>
        <v>1.1061979750900701</v>
      </c>
      <c r="Q378">
        <f t="shared" si="64"/>
        <v>2.2191560337506537</v>
      </c>
      <c r="R378">
        <f t="shared" si="65"/>
        <v>1.1061979750900701</v>
      </c>
      <c r="S378" t="str">
        <f t="shared" si="66"/>
        <v>Cluster 2</v>
      </c>
    </row>
    <row r="379" spans="1:19" x14ac:dyDescent="0.3">
      <c r="A379" s="1" t="s">
        <v>10</v>
      </c>
      <c r="B379" s="1" t="s">
        <v>9</v>
      </c>
      <c r="C379" s="2">
        <v>38793</v>
      </c>
      <c r="D379" s="2">
        <v>3154</v>
      </c>
      <c r="E379" s="2">
        <v>2648</v>
      </c>
      <c r="F379" s="2">
        <v>1034</v>
      </c>
      <c r="G379" s="2">
        <v>96</v>
      </c>
      <c r="H379" s="2">
        <v>1242</v>
      </c>
      <c r="I379">
        <f t="shared" si="56"/>
        <v>2.1184475044932247</v>
      </c>
      <c r="J379">
        <f t="shared" si="57"/>
        <v>-0.35801231381437543</v>
      </c>
      <c r="K379">
        <f t="shared" si="58"/>
        <v>-0.55805392037973567</v>
      </c>
      <c r="L379">
        <f t="shared" si="59"/>
        <v>-0.41978763112647466</v>
      </c>
      <c r="M379">
        <f t="shared" si="60"/>
        <v>-0.58422361929328548</v>
      </c>
      <c r="N379">
        <f t="shared" si="61"/>
        <v>-0.10030490372617595</v>
      </c>
      <c r="O379">
        <f t="shared" si="62"/>
        <v>2.5516692425932255</v>
      </c>
      <c r="P379">
        <f t="shared" si="63"/>
        <v>3.5192521309118607</v>
      </c>
      <c r="Q379">
        <f t="shared" si="64"/>
        <v>1.3592285122622383</v>
      </c>
      <c r="R379">
        <f t="shared" si="65"/>
        <v>1.3592285122622383</v>
      </c>
      <c r="S379" t="str">
        <f t="shared" si="66"/>
        <v>Cluster 3</v>
      </c>
    </row>
    <row r="380" spans="1:19" x14ac:dyDescent="0.3">
      <c r="A380" s="1" t="s">
        <v>10</v>
      </c>
      <c r="B380" s="1" t="s">
        <v>9</v>
      </c>
      <c r="C380" s="2">
        <v>3225</v>
      </c>
      <c r="D380" s="2">
        <v>3294</v>
      </c>
      <c r="E380" s="2">
        <v>1902</v>
      </c>
      <c r="F380" s="2">
        <v>282</v>
      </c>
      <c r="G380" s="2">
        <v>68</v>
      </c>
      <c r="H380" s="2">
        <v>1114</v>
      </c>
      <c r="I380">
        <f t="shared" si="56"/>
        <v>-0.69384593544522943</v>
      </c>
      <c r="J380">
        <f t="shared" si="57"/>
        <v>-0.33904309358503926</v>
      </c>
      <c r="K380">
        <f t="shared" si="58"/>
        <v>-0.63655410115365008</v>
      </c>
      <c r="L380">
        <f t="shared" si="59"/>
        <v>-0.57468991774406597</v>
      </c>
      <c r="M380">
        <f t="shared" si="60"/>
        <v>-0.59009628178874141</v>
      </c>
      <c r="N380">
        <f t="shared" si="61"/>
        <v>-0.14569326956870127</v>
      </c>
      <c r="O380">
        <f t="shared" si="62"/>
        <v>0.4939031699741061</v>
      </c>
      <c r="P380">
        <f t="shared" si="63"/>
        <v>2.3495873209498166</v>
      </c>
      <c r="Q380">
        <f t="shared" si="64"/>
        <v>1.887211900621419</v>
      </c>
      <c r="R380">
        <f t="shared" si="65"/>
        <v>0.4939031699741061</v>
      </c>
      <c r="S380" t="str">
        <f t="shared" si="66"/>
        <v>Cluster 1</v>
      </c>
    </row>
    <row r="381" spans="1:19" x14ac:dyDescent="0.3">
      <c r="A381" s="1" t="s">
        <v>8</v>
      </c>
      <c r="B381" s="1" t="s">
        <v>9</v>
      </c>
      <c r="C381" s="2">
        <v>4048</v>
      </c>
      <c r="D381" s="2">
        <v>5164</v>
      </c>
      <c r="E381" s="2">
        <v>10391</v>
      </c>
      <c r="F381" s="2">
        <v>130</v>
      </c>
      <c r="G381" s="2">
        <v>813</v>
      </c>
      <c r="H381" s="2">
        <v>179</v>
      </c>
      <c r="I381">
        <f t="shared" si="56"/>
        <v>-0.62877290628785909</v>
      </c>
      <c r="J381">
        <f t="shared" si="57"/>
        <v>-8.5668509093192055E-2</v>
      </c>
      <c r="K381">
        <f t="shared" si="58"/>
        <v>0.25672744655380236</v>
      </c>
      <c r="L381">
        <f t="shared" si="59"/>
        <v>-0.60599995440081311</v>
      </c>
      <c r="M381">
        <f t="shared" si="60"/>
        <v>-0.43384151182035902</v>
      </c>
      <c r="N381">
        <f t="shared" si="61"/>
        <v>-0.47724109818402299</v>
      </c>
      <c r="O381">
        <f t="shared" si="62"/>
        <v>0.96117272529565811</v>
      </c>
      <c r="P381">
        <f t="shared" si="63"/>
        <v>1.7220516972973219</v>
      </c>
      <c r="Q381">
        <f t="shared" si="64"/>
        <v>1.9957071277161169</v>
      </c>
      <c r="R381">
        <f t="shared" si="65"/>
        <v>0.96117272529565811</v>
      </c>
      <c r="S381" t="str">
        <f t="shared" si="66"/>
        <v>Cluster 1</v>
      </c>
    </row>
    <row r="382" spans="1:19" x14ac:dyDescent="0.3">
      <c r="A382" s="1" t="s">
        <v>10</v>
      </c>
      <c r="B382" s="1" t="s">
        <v>9</v>
      </c>
      <c r="C382" s="2">
        <v>28257</v>
      </c>
      <c r="D382" s="2">
        <v>944</v>
      </c>
      <c r="E382" s="2">
        <v>2146</v>
      </c>
      <c r="F382" s="2">
        <v>3881</v>
      </c>
      <c r="G382" s="2">
        <v>600</v>
      </c>
      <c r="H382" s="2">
        <v>270</v>
      </c>
      <c r="I382">
        <f t="shared" si="56"/>
        <v>1.2853862223522119</v>
      </c>
      <c r="J382">
        <f t="shared" si="57"/>
        <v>-0.65745500457746753</v>
      </c>
      <c r="K382">
        <f t="shared" si="58"/>
        <v>-0.6108784388093671</v>
      </c>
      <c r="L382">
        <f t="shared" si="59"/>
        <v>0.16665759493773072</v>
      </c>
      <c r="M382">
        <f t="shared" si="60"/>
        <v>-0.47851569437507774</v>
      </c>
      <c r="N382">
        <f t="shared" si="61"/>
        <v>-0.44497280684285262</v>
      </c>
      <c r="O382">
        <f t="shared" si="62"/>
        <v>1.7782935397066439</v>
      </c>
      <c r="P382">
        <f t="shared" si="63"/>
        <v>3.0969324827188549</v>
      </c>
      <c r="Q382">
        <f t="shared" si="64"/>
        <v>0.72767262723089732</v>
      </c>
      <c r="R382">
        <f t="shared" si="65"/>
        <v>0.72767262723089732</v>
      </c>
      <c r="S382" t="str">
        <f t="shared" si="66"/>
        <v>Cluster 3</v>
      </c>
    </row>
    <row r="383" spans="1:19" x14ac:dyDescent="0.3">
      <c r="A383" s="1" t="s">
        <v>10</v>
      </c>
      <c r="B383" s="1" t="s">
        <v>9</v>
      </c>
      <c r="C383" s="2">
        <v>17770</v>
      </c>
      <c r="D383" s="2">
        <v>4591</v>
      </c>
      <c r="E383" s="2">
        <v>1617</v>
      </c>
      <c r="F383" s="2">
        <v>9927</v>
      </c>
      <c r="G383" s="2">
        <v>246</v>
      </c>
      <c r="H383" s="2">
        <v>532</v>
      </c>
      <c r="I383">
        <f t="shared" si="56"/>
        <v>0.45619927609055611</v>
      </c>
      <c r="J383">
        <f t="shared" si="57"/>
        <v>-0.16330681760326074</v>
      </c>
      <c r="K383">
        <f t="shared" si="58"/>
        <v>-0.6665441165967676</v>
      </c>
      <c r="L383">
        <f t="shared" si="59"/>
        <v>1.4120555003765034</v>
      </c>
      <c r="M383">
        <f t="shared" si="60"/>
        <v>-0.55276292735334265</v>
      </c>
      <c r="N383">
        <f t="shared" si="61"/>
        <v>-0.3520684955089336</v>
      </c>
      <c r="O383">
        <f t="shared" si="62"/>
        <v>1.9179262746382906</v>
      </c>
      <c r="P383">
        <f t="shared" si="63"/>
        <v>3.0614516786198158</v>
      </c>
      <c r="Q383">
        <f t="shared" si="64"/>
        <v>1.3818585883777883</v>
      </c>
      <c r="R383">
        <f t="shared" si="65"/>
        <v>1.3818585883777883</v>
      </c>
      <c r="S383" t="str">
        <f t="shared" si="66"/>
        <v>Cluster 3</v>
      </c>
    </row>
    <row r="384" spans="1:19" x14ac:dyDescent="0.3">
      <c r="A384" s="1" t="s">
        <v>10</v>
      </c>
      <c r="B384" s="1" t="s">
        <v>9</v>
      </c>
      <c r="C384" s="2">
        <v>34454</v>
      </c>
      <c r="D384" s="2">
        <v>7435</v>
      </c>
      <c r="E384" s="2">
        <v>8469</v>
      </c>
      <c r="F384" s="2">
        <v>2540</v>
      </c>
      <c r="G384" s="2">
        <v>1711</v>
      </c>
      <c r="H384" s="2">
        <v>2893</v>
      </c>
      <c r="I384">
        <f t="shared" si="56"/>
        <v>1.7753711089721678</v>
      </c>
      <c r="J384">
        <f t="shared" si="57"/>
        <v>0.22203934191268226</v>
      </c>
      <c r="K384">
        <f t="shared" si="58"/>
        <v>5.4478991530392831E-2</v>
      </c>
      <c r="L384">
        <f t="shared" si="59"/>
        <v>-0.10957108372475591</v>
      </c>
      <c r="M384">
        <f t="shared" si="60"/>
        <v>-0.24549683607323494</v>
      </c>
      <c r="N384">
        <f t="shared" si="61"/>
        <v>0.48513409632077181</v>
      </c>
      <c r="O384">
        <f t="shared" si="62"/>
        <v>2.4897137261406579</v>
      </c>
      <c r="P384">
        <f t="shared" si="63"/>
        <v>2.8107968139451649</v>
      </c>
      <c r="Q384">
        <f t="shared" si="64"/>
        <v>1.2111422263047351</v>
      </c>
      <c r="R384">
        <f t="shared" si="65"/>
        <v>1.2111422263047351</v>
      </c>
      <c r="S384" t="str">
        <f t="shared" si="66"/>
        <v>Cluster 3</v>
      </c>
    </row>
    <row r="385" spans="1:19" x14ac:dyDescent="0.3">
      <c r="A385" s="1" t="s">
        <v>10</v>
      </c>
      <c r="B385" s="1" t="s">
        <v>9</v>
      </c>
      <c r="C385" s="2">
        <v>1821</v>
      </c>
      <c r="D385" s="2">
        <v>1364</v>
      </c>
      <c r="E385" s="2">
        <v>3450</v>
      </c>
      <c r="F385" s="2">
        <v>4006</v>
      </c>
      <c r="G385" s="2">
        <v>397</v>
      </c>
      <c r="H385" s="2">
        <v>361</v>
      </c>
      <c r="I385">
        <f t="shared" si="56"/>
        <v>-0.80485751860069465</v>
      </c>
      <c r="J385">
        <f t="shared" si="57"/>
        <v>-0.60054734388945907</v>
      </c>
      <c r="K385">
        <f t="shared" si="58"/>
        <v>-0.4736609646415596</v>
      </c>
      <c r="L385">
        <f t="shared" si="59"/>
        <v>0.1924059803462399</v>
      </c>
      <c r="M385">
        <f t="shared" si="60"/>
        <v>-0.5210924974671336</v>
      </c>
      <c r="N385">
        <f t="shared" si="61"/>
        <v>-0.4127045155016823</v>
      </c>
      <c r="O385">
        <f t="shared" si="62"/>
        <v>0.63555988679747633</v>
      </c>
      <c r="P385">
        <f t="shared" si="63"/>
        <v>2.4202465715693711</v>
      </c>
      <c r="Q385">
        <f t="shared" si="64"/>
        <v>1.8591553470893103</v>
      </c>
      <c r="R385">
        <f t="shared" si="65"/>
        <v>0.63555988679747633</v>
      </c>
      <c r="S385" t="str">
        <f t="shared" si="66"/>
        <v>Cluster 1</v>
      </c>
    </row>
    <row r="386" spans="1:19" x14ac:dyDescent="0.3">
      <c r="A386" s="1" t="s">
        <v>10</v>
      </c>
      <c r="B386" s="1" t="s">
        <v>9</v>
      </c>
      <c r="C386" s="2">
        <v>10683</v>
      </c>
      <c r="D386" s="2">
        <v>21858</v>
      </c>
      <c r="E386" s="2">
        <v>15400</v>
      </c>
      <c r="F386" s="2">
        <v>3635</v>
      </c>
      <c r="G386" s="2">
        <v>282</v>
      </c>
      <c r="H386" s="2">
        <v>5120</v>
      </c>
      <c r="I386">
        <f t="shared" si="56"/>
        <v>-0.10415620099119791</v>
      </c>
      <c r="J386">
        <f t="shared" si="57"/>
        <v>2.1762755088249346</v>
      </c>
      <c r="K386">
        <f t="shared" si="58"/>
        <v>0.78381512148213661</v>
      </c>
      <c r="L386">
        <f t="shared" si="59"/>
        <v>0.11598477245378463</v>
      </c>
      <c r="M386">
        <f t="shared" si="60"/>
        <v>-0.54521236128775641</v>
      </c>
      <c r="N386">
        <f t="shared" si="61"/>
        <v>1.2748207426590834</v>
      </c>
      <c r="O386">
        <f t="shared" si="62"/>
        <v>3.3457944575049274</v>
      </c>
      <c r="P386">
        <f t="shared" si="63"/>
        <v>2.581005678763332</v>
      </c>
      <c r="Q386">
        <f t="shared" si="64"/>
        <v>3.1928079796108237</v>
      </c>
      <c r="R386">
        <f t="shared" si="65"/>
        <v>2.581005678763332</v>
      </c>
      <c r="S386" t="str">
        <f t="shared" si="66"/>
        <v>Cluster 2</v>
      </c>
    </row>
    <row r="387" spans="1:19" x14ac:dyDescent="0.3">
      <c r="A387" s="1" t="s">
        <v>10</v>
      </c>
      <c r="B387" s="1" t="s">
        <v>9</v>
      </c>
      <c r="C387" s="2">
        <v>11635</v>
      </c>
      <c r="D387" s="2">
        <v>922</v>
      </c>
      <c r="E387" s="2">
        <v>1614</v>
      </c>
      <c r="F387" s="2">
        <v>2583</v>
      </c>
      <c r="G387" s="2">
        <v>192</v>
      </c>
      <c r="H387" s="2">
        <v>1068</v>
      </c>
      <c r="I387">
        <f t="shared" ref="I387:I441" si="67">STANDARDIZE(C387,AVERAGE($C$2:$C$441),STDEV($C$2:$C$441))</f>
        <v>-2.8883389620825414E-2</v>
      </c>
      <c r="J387">
        <f t="shared" ref="J387:J441" si="68">STANDARDIZE(D387,AVERAGE($D$2:$D$441),STDEV($D$2:$D$441))</f>
        <v>-0.66043588204207748</v>
      </c>
      <c r="K387">
        <f t="shared" ref="K387:K441" si="69">STANDARDIZE(E387,AVERAGE($E$2:$E$441),STDEV($E$2:$E$441))</f>
        <v>-0.66685980096985298</v>
      </c>
      <c r="L387">
        <f t="shared" ref="L387:L441" si="70">STANDARDIZE(F387,AVERAGE($F$2:$F$441),STDEV($F$2:$F$441))</f>
        <v>-0.10071363914422875</v>
      </c>
      <c r="M387">
        <f t="shared" ref="M387:M441" si="71">STANDARDIZE(G387,AVERAGE($G$2:$G$441),STDEV($G$2:$G$441))</f>
        <v>-0.56408877645172206</v>
      </c>
      <c r="N387">
        <f t="shared" ref="N387:N441" si="72">STANDARDIZE(H387,AVERAGE($H$2:$H$441),STDEV($H$2:$H$441))</f>
        <v>-0.16200471354335882</v>
      </c>
      <c r="O387">
        <f t="shared" ref="O387:O441" si="73">SQRT((I387-$W$2)^2+(J387-$X$2)^2+(K387-$Y$2)^2+(L387-$Z$2)^2+(M387-$AA$2)^2+(N387-$AB$2)^2)</f>
        <v>0.52029467636714666</v>
      </c>
      <c r="P387">
        <f t="shared" ref="P387:P441" si="74">SQRT((I387-$W$3)^2+(J387-$X$3)^2+(K387-$Y$3)^2+(L387-$Z$3)^2+(M387-$AA$3)^2+(N387-$AB$3)^2)</f>
        <v>2.5553161571476881</v>
      </c>
      <c r="Q387">
        <f t="shared" ref="Q387:Q441" si="75">SQRT((I387-$W$4)^2+(J387-$X$4)^2+(K387-$Y$4)^2+(L387-$Z$4)^2+(M387-$AA$4)^2+(N387-$AB$4)^2)</f>
        <v>1.1760558519810718</v>
      </c>
      <c r="R387">
        <f t="shared" ref="R387:R441" si="76">MIN(O387:Q387)</f>
        <v>0.52029467636714666</v>
      </c>
      <c r="S387" t="str">
        <f t="shared" ref="S387:S441" si="77">INDEX($O$1:$Q$1,MATCH(R387,O387:Q387,0))</f>
        <v>Cluster 1</v>
      </c>
    </row>
    <row r="388" spans="1:19" x14ac:dyDescent="0.3">
      <c r="A388" s="1" t="s">
        <v>10</v>
      </c>
      <c r="B388" s="1" t="s">
        <v>9</v>
      </c>
      <c r="C388" s="2">
        <v>1206</v>
      </c>
      <c r="D388" s="2">
        <v>3620</v>
      </c>
      <c r="E388" s="2">
        <v>2857</v>
      </c>
      <c r="F388" s="2">
        <v>1945</v>
      </c>
      <c r="G388" s="2">
        <v>353</v>
      </c>
      <c r="H388" s="2">
        <v>967</v>
      </c>
      <c r="I388">
        <f t="shared" si="67"/>
        <v>-0.85348438729058873</v>
      </c>
      <c r="J388">
        <f t="shared" si="68"/>
        <v>-0.29487190933672791</v>
      </c>
      <c r="K388">
        <f t="shared" si="69"/>
        <v>-0.53606124238811625</v>
      </c>
      <c r="L388">
        <f t="shared" si="70"/>
        <v>-0.23213339826925966</v>
      </c>
      <c r="M388">
        <f t="shared" si="71"/>
        <v>-0.53032096710285015</v>
      </c>
      <c r="N388">
        <f t="shared" si="72"/>
        <v>-0.19781897096597645</v>
      </c>
      <c r="O388">
        <f t="shared" si="73"/>
        <v>0.47939321772581101</v>
      </c>
      <c r="P388">
        <f t="shared" si="74"/>
        <v>2.2411761166936817</v>
      </c>
      <c r="Q388">
        <f t="shared" si="75"/>
        <v>1.9071748611373152</v>
      </c>
      <c r="R388">
        <f t="shared" si="76"/>
        <v>0.47939321772581101</v>
      </c>
      <c r="S388" t="str">
        <f t="shared" si="77"/>
        <v>Cluster 1</v>
      </c>
    </row>
    <row r="389" spans="1:19" x14ac:dyDescent="0.3">
      <c r="A389" s="1" t="s">
        <v>10</v>
      </c>
      <c r="B389" s="1" t="s">
        <v>9</v>
      </c>
      <c r="C389" s="2">
        <v>20918</v>
      </c>
      <c r="D389" s="2">
        <v>1916</v>
      </c>
      <c r="E389" s="2">
        <v>1573</v>
      </c>
      <c r="F389" s="2">
        <v>1960</v>
      </c>
      <c r="G389" s="2">
        <v>231</v>
      </c>
      <c r="H389" s="2">
        <v>961</v>
      </c>
      <c r="I389">
        <f t="shared" si="67"/>
        <v>0.70510558931947687</v>
      </c>
      <c r="J389">
        <f t="shared" si="68"/>
        <v>-0.52575441841379078</v>
      </c>
      <c r="K389">
        <f t="shared" si="69"/>
        <v>-0.67117415406868741</v>
      </c>
      <c r="L389">
        <f t="shared" si="70"/>
        <v>-0.22904359202023858</v>
      </c>
      <c r="M389">
        <f t="shared" si="71"/>
        <v>-0.55590899654733694</v>
      </c>
      <c r="N389">
        <f t="shared" si="72"/>
        <v>-0.19994655061484481</v>
      </c>
      <c r="O389">
        <f t="shared" si="73"/>
        <v>1.1441373524327363</v>
      </c>
      <c r="P389">
        <f t="shared" si="74"/>
        <v>2.7330083293101985</v>
      </c>
      <c r="Q389">
        <f t="shared" si="75"/>
        <v>0.71088273744398367</v>
      </c>
      <c r="R389">
        <f t="shared" si="76"/>
        <v>0.71088273744398367</v>
      </c>
      <c r="S389" t="str">
        <f t="shared" si="77"/>
        <v>Cluster 3</v>
      </c>
    </row>
    <row r="390" spans="1:19" x14ac:dyDescent="0.3">
      <c r="A390" s="1" t="s">
        <v>10</v>
      </c>
      <c r="B390" s="1" t="s">
        <v>9</v>
      </c>
      <c r="C390" s="2">
        <v>9785</v>
      </c>
      <c r="D390" s="2">
        <v>848</v>
      </c>
      <c r="E390" s="2">
        <v>1172</v>
      </c>
      <c r="F390" s="2">
        <v>1677</v>
      </c>
      <c r="G390" s="2">
        <v>200</v>
      </c>
      <c r="H390" s="2">
        <v>406</v>
      </c>
      <c r="I390">
        <f t="shared" si="67"/>
        <v>-0.17515933608636017</v>
      </c>
      <c r="J390">
        <f t="shared" si="68"/>
        <v>-0.67046246987758373</v>
      </c>
      <c r="K390">
        <f t="shared" si="69"/>
        <v>-0.7133706319377755</v>
      </c>
      <c r="L390">
        <f t="shared" si="70"/>
        <v>-0.28733793658510337</v>
      </c>
      <c r="M390">
        <f t="shared" si="71"/>
        <v>-0.56241087288159175</v>
      </c>
      <c r="N390">
        <f t="shared" si="72"/>
        <v>-0.39674766813516948</v>
      </c>
      <c r="O390">
        <f t="shared" si="73"/>
        <v>0.42571158159832351</v>
      </c>
      <c r="P390">
        <f t="shared" si="74"/>
        <v>2.5744988641433868</v>
      </c>
      <c r="Q390">
        <f t="shared" si="75"/>
        <v>1.4310449330321524</v>
      </c>
      <c r="R390">
        <f t="shared" si="76"/>
        <v>0.42571158159832351</v>
      </c>
      <c r="S390" t="str">
        <f t="shared" si="77"/>
        <v>Cluster 1</v>
      </c>
    </row>
    <row r="391" spans="1:19" x14ac:dyDescent="0.3">
      <c r="A391" s="1" t="s">
        <v>10</v>
      </c>
      <c r="B391" s="1" t="s">
        <v>9</v>
      </c>
      <c r="C391" s="2">
        <v>9385</v>
      </c>
      <c r="D391" s="2">
        <v>1530</v>
      </c>
      <c r="E391" s="2">
        <v>1422</v>
      </c>
      <c r="F391" s="2">
        <v>3019</v>
      </c>
      <c r="G391" s="2">
        <v>227</v>
      </c>
      <c r="H391" s="2">
        <v>684</v>
      </c>
      <c r="I391">
        <f t="shared" si="67"/>
        <v>-0.20678656775458393</v>
      </c>
      <c r="J391">
        <f t="shared" si="68"/>
        <v>-0.57805526847467481</v>
      </c>
      <c r="K391">
        <f t="shared" si="69"/>
        <v>-0.68706360084732154</v>
      </c>
      <c r="L391">
        <f t="shared" si="70"/>
        <v>-1.0903270839348677E-2</v>
      </c>
      <c r="M391">
        <f t="shared" si="71"/>
        <v>-0.55674794833240204</v>
      </c>
      <c r="N391">
        <f t="shared" si="72"/>
        <v>-0.29816981107093476</v>
      </c>
      <c r="O391">
        <f t="shared" si="73"/>
        <v>0.40986465955466234</v>
      </c>
      <c r="P391">
        <f t="shared" si="74"/>
        <v>2.5148959097556003</v>
      </c>
      <c r="Q391">
        <f t="shared" si="75"/>
        <v>1.3227733854102441</v>
      </c>
      <c r="R391">
        <f t="shared" si="76"/>
        <v>0.40986465955466234</v>
      </c>
      <c r="S391" t="str">
        <f t="shared" si="77"/>
        <v>Cluster 1</v>
      </c>
    </row>
    <row r="392" spans="1:19" x14ac:dyDescent="0.3">
      <c r="A392" s="1" t="s">
        <v>10</v>
      </c>
      <c r="B392" s="1" t="s">
        <v>9</v>
      </c>
      <c r="C392" s="2">
        <v>3352</v>
      </c>
      <c r="D392" s="2">
        <v>1181</v>
      </c>
      <c r="E392" s="2">
        <v>1328</v>
      </c>
      <c r="F392" s="2">
        <v>5502</v>
      </c>
      <c r="G392" s="2">
        <v>311</v>
      </c>
      <c r="H392" s="2">
        <v>1000</v>
      </c>
      <c r="I392">
        <f t="shared" si="67"/>
        <v>-0.68380428939056837</v>
      </c>
      <c r="J392">
        <f t="shared" si="68"/>
        <v>-0.62534282461780566</v>
      </c>
      <c r="K392">
        <f t="shared" si="69"/>
        <v>-0.69695504453733226</v>
      </c>
      <c r="L392">
        <f t="shared" si="70"/>
        <v>0.5005626569152779</v>
      </c>
      <c r="M392">
        <f t="shared" si="71"/>
        <v>-0.53912996084603415</v>
      </c>
      <c r="N392">
        <f t="shared" si="72"/>
        <v>-0.18611728289720039</v>
      </c>
      <c r="O392">
        <f t="shared" si="73"/>
        <v>0.85439908360454964</v>
      </c>
      <c r="P392">
        <f t="shared" si="74"/>
        <v>2.622206860370631</v>
      </c>
      <c r="Q392">
        <f t="shared" si="75"/>
        <v>1.7506204406364834</v>
      </c>
      <c r="R392">
        <f t="shared" si="76"/>
        <v>0.85439908360454964</v>
      </c>
      <c r="S392" t="str">
        <f t="shared" si="77"/>
        <v>Cluster 1</v>
      </c>
    </row>
    <row r="393" spans="1:19" x14ac:dyDescent="0.3">
      <c r="A393" s="1" t="s">
        <v>10</v>
      </c>
      <c r="B393" s="1" t="s">
        <v>9</v>
      </c>
      <c r="C393" s="2">
        <v>2647</v>
      </c>
      <c r="D393" s="2">
        <v>2761</v>
      </c>
      <c r="E393" s="2">
        <v>2313</v>
      </c>
      <c r="F393" s="2">
        <v>907</v>
      </c>
      <c r="G393" s="2">
        <v>95</v>
      </c>
      <c r="H393" s="2">
        <v>1827</v>
      </c>
      <c r="I393">
        <f t="shared" si="67"/>
        <v>-0.7395472852058127</v>
      </c>
      <c r="J393">
        <f t="shared" si="68"/>
        <v>-0.41126162488672618</v>
      </c>
      <c r="K393">
        <f t="shared" si="69"/>
        <v>-0.59330534204094387</v>
      </c>
      <c r="L393">
        <f t="shared" si="70"/>
        <v>-0.44594799070152003</v>
      </c>
      <c r="M393">
        <f t="shared" si="71"/>
        <v>-0.5844333572395517</v>
      </c>
      <c r="N393">
        <f t="shared" si="72"/>
        <v>0.10713411203849058</v>
      </c>
      <c r="O393">
        <f t="shared" si="73"/>
        <v>0.55690610565228438</v>
      </c>
      <c r="P393">
        <f t="shared" si="74"/>
        <v>2.3429117746035732</v>
      </c>
      <c r="Q393">
        <f t="shared" si="75"/>
        <v>1.8642901732819019</v>
      </c>
      <c r="R393">
        <f t="shared" si="76"/>
        <v>0.55690610565228438</v>
      </c>
      <c r="S393" t="str">
        <f t="shared" si="77"/>
        <v>Cluster 1</v>
      </c>
    </row>
    <row r="394" spans="1:19" x14ac:dyDescent="0.3">
      <c r="A394" s="1" t="s">
        <v>10</v>
      </c>
      <c r="B394" s="1" t="s">
        <v>9</v>
      </c>
      <c r="C394" s="2">
        <v>518</v>
      </c>
      <c r="D394" s="2">
        <v>4180</v>
      </c>
      <c r="E394" s="2">
        <v>3600</v>
      </c>
      <c r="F394" s="2">
        <v>659</v>
      </c>
      <c r="G394" s="2">
        <v>122</v>
      </c>
      <c r="H394" s="2">
        <v>654</v>
      </c>
      <c r="I394">
        <f t="shared" si="67"/>
        <v>-0.90788322575993352</v>
      </c>
      <c r="J394">
        <f t="shared" si="68"/>
        <v>-0.21899502841938331</v>
      </c>
      <c r="K394">
        <f t="shared" si="69"/>
        <v>-0.45787674598728723</v>
      </c>
      <c r="L394">
        <f t="shared" si="70"/>
        <v>-0.49703278735200224</v>
      </c>
      <c r="M394">
        <f t="shared" si="71"/>
        <v>-0.57877043269036199</v>
      </c>
      <c r="N394">
        <f t="shared" si="72"/>
        <v>-0.30880770931527668</v>
      </c>
      <c r="O394">
        <f t="shared" si="73"/>
        <v>0.61242774533927236</v>
      </c>
      <c r="P394">
        <f t="shared" si="74"/>
        <v>2.2166868127568895</v>
      </c>
      <c r="Q394">
        <f t="shared" si="75"/>
        <v>2.0558379612072355</v>
      </c>
      <c r="R394">
        <f t="shared" si="76"/>
        <v>0.61242774533927236</v>
      </c>
      <c r="S394" t="str">
        <f t="shared" si="77"/>
        <v>Cluster 1</v>
      </c>
    </row>
    <row r="395" spans="1:19" x14ac:dyDescent="0.3">
      <c r="A395" s="1" t="s">
        <v>10</v>
      </c>
      <c r="B395" s="1" t="s">
        <v>9</v>
      </c>
      <c r="C395" s="2">
        <v>23632</v>
      </c>
      <c r="D395" s="2">
        <v>6730</v>
      </c>
      <c r="E395" s="2">
        <v>3842</v>
      </c>
      <c r="F395" s="2">
        <v>8620</v>
      </c>
      <c r="G395" s="2">
        <v>385</v>
      </c>
      <c r="H395" s="2">
        <v>819</v>
      </c>
      <c r="I395">
        <f t="shared" si="67"/>
        <v>0.91969635618837486</v>
      </c>
      <c r="J395">
        <f t="shared" si="68"/>
        <v>0.12651576861495378</v>
      </c>
      <c r="K395">
        <f t="shared" si="69"/>
        <v>-0.43241153989172787</v>
      </c>
      <c r="L395">
        <f t="shared" si="70"/>
        <v>1.1428303825451314</v>
      </c>
      <c r="M395">
        <f t="shared" si="71"/>
        <v>-0.52360935282232901</v>
      </c>
      <c r="N395">
        <f t="shared" si="72"/>
        <v>-0.25029926897139637</v>
      </c>
      <c r="O395">
        <f t="shared" si="73"/>
        <v>2.0231770676780516</v>
      </c>
      <c r="P395">
        <f t="shared" si="74"/>
        <v>2.9107398289516571</v>
      </c>
      <c r="Q395">
        <f t="shared" si="75"/>
        <v>1.0492770157925915</v>
      </c>
      <c r="R395">
        <f t="shared" si="76"/>
        <v>1.0492770157925915</v>
      </c>
      <c r="S395" t="str">
        <f t="shared" si="77"/>
        <v>Cluster 3</v>
      </c>
    </row>
    <row r="396" spans="1:19" x14ac:dyDescent="0.3">
      <c r="A396" s="1" t="s">
        <v>10</v>
      </c>
      <c r="B396" s="1" t="s">
        <v>9</v>
      </c>
      <c r="C396" s="2">
        <v>12377</v>
      </c>
      <c r="D396" s="2">
        <v>865</v>
      </c>
      <c r="E396" s="2">
        <v>3204</v>
      </c>
      <c r="F396" s="2">
        <v>1398</v>
      </c>
      <c r="G396" s="2">
        <v>149</v>
      </c>
      <c r="H396" s="2">
        <v>452</v>
      </c>
      <c r="I396">
        <f t="shared" si="67"/>
        <v>2.9785125123729609E-2</v>
      </c>
      <c r="J396">
        <f t="shared" si="68"/>
        <v>-0.66815906456402152</v>
      </c>
      <c r="K396">
        <f t="shared" si="69"/>
        <v>-0.4995470832345662</v>
      </c>
      <c r="L396">
        <f t="shared" si="70"/>
        <v>-0.34480833281689588</v>
      </c>
      <c r="M396">
        <f t="shared" si="71"/>
        <v>-0.57310750814117228</v>
      </c>
      <c r="N396">
        <f t="shared" si="72"/>
        <v>-0.38043622416051193</v>
      </c>
      <c r="O396">
        <f t="shared" si="73"/>
        <v>0.5320441920966309</v>
      </c>
      <c r="P396">
        <f t="shared" si="74"/>
        <v>2.4908529624855507</v>
      </c>
      <c r="Q396">
        <f t="shared" si="75"/>
        <v>1.2537286098934188</v>
      </c>
      <c r="R396">
        <f t="shared" si="76"/>
        <v>0.5320441920966309</v>
      </c>
      <c r="S396" t="str">
        <f t="shared" si="77"/>
        <v>Cluster 1</v>
      </c>
    </row>
    <row r="397" spans="1:19" x14ac:dyDescent="0.3">
      <c r="A397" s="1" t="s">
        <v>10</v>
      </c>
      <c r="B397" s="1" t="s">
        <v>9</v>
      </c>
      <c r="C397" s="2">
        <v>9602</v>
      </c>
      <c r="D397" s="2">
        <v>1316</v>
      </c>
      <c r="E397" s="2">
        <v>1263</v>
      </c>
      <c r="F397" s="2">
        <v>2921</v>
      </c>
      <c r="G397" s="2">
        <v>841</v>
      </c>
      <c r="H397" s="2">
        <v>290</v>
      </c>
      <c r="I397">
        <f t="shared" si="67"/>
        <v>-0.18962879457457255</v>
      </c>
      <c r="J397">
        <f t="shared" si="68"/>
        <v>-0.60705107653951718</v>
      </c>
      <c r="K397">
        <f t="shared" si="69"/>
        <v>-0.70379487262085028</v>
      </c>
      <c r="L397">
        <f t="shared" si="70"/>
        <v>-3.1090004999619884E-2</v>
      </c>
      <c r="M397">
        <f t="shared" si="71"/>
        <v>-0.42796884932490303</v>
      </c>
      <c r="N397">
        <f t="shared" si="72"/>
        <v>-0.43788087467995807</v>
      </c>
      <c r="O397">
        <f t="shared" si="73"/>
        <v>0.44232134442742893</v>
      </c>
      <c r="P397">
        <f t="shared" si="74"/>
        <v>2.4865276232349443</v>
      </c>
      <c r="Q397">
        <f t="shared" si="75"/>
        <v>1.3591509168396816</v>
      </c>
      <c r="R397">
        <f t="shared" si="76"/>
        <v>0.44232134442742893</v>
      </c>
      <c r="S397" t="str">
        <f t="shared" si="77"/>
        <v>Cluster 1</v>
      </c>
    </row>
    <row r="398" spans="1:19" x14ac:dyDescent="0.3">
      <c r="A398" s="1" t="s">
        <v>8</v>
      </c>
      <c r="B398" s="1" t="s">
        <v>9</v>
      </c>
      <c r="C398" s="2">
        <v>4515</v>
      </c>
      <c r="D398" s="2">
        <v>11991</v>
      </c>
      <c r="E398" s="2">
        <v>9345</v>
      </c>
      <c r="F398" s="2">
        <v>2644</v>
      </c>
      <c r="G398" s="2">
        <v>3378</v>
      </c>
      <c r="H398" s="2">
        <v>2213</v>
      </c>
      <c r="I398">
        <f t="shared" si="67"/>
        <v>-0.59184811331520781</v>
      </c>
      <c r="J398">
        <f t="shared" si="68"/>
        <v>0.8393519659473645</v>
      </c>
      <c r="K398">
        <f t="shared" si="69"/>
        <v>0.14665882847134329</v>
      </c>
      <c r="L398">
        <f t="shared" si="70"/>
        <v>-8.8148427064876259E-2</v>
      </c>
      <c r="M398">
        <f t="shared" si="71"/>
        <v>0.10413632035266242</v>
      </c>
      <c r="N398">
        <f t="shared" si="72"/>
        <v>0.244008402782356</v>
      </c>
      <c r="O398">
        <f t="shared" si="73"/>
        <v>1.6468388500302873</v>
      </c>
      <c r="P398">
        <f t="shared" si="74"/>
        <v>1.1688723697898256</v>
      </c>
      <c r="Q398">
        <f t="shared" si="75"/>
        <v>2.1094699553707552</v>
      </c>
      <c r="R398">
        <f t="shared" si="76"/>
        <v>1.1688723697898256</v>
      </c>
      <c r="S398" t="str">
        <f t="shared" si="77"/>
        <v>Cluster 2</v>
      </c>
    </row>
    <row r="399" spans="1:19" x14ac:dyDescent="0.3">
      <c r="A399" s="1" t="s">
        <v>10</v>
      </c>
      <c r="B399" s="1" t="s">
        <v>9</v>
      </c>
      <c r="C399" s="2">
        <v>11535</v>
      </c>
      <c r="D399" s="2">
        <v>1666</v>
      </c>
      <c r="E399" s="2">
        <v>1428</v>
      </c>
      <c r="F399" s="2">
        <v>6838</v>
      </c>
      <c r="G399" s="2">
        <v>64</v>
      </c>
      <c r="H399" s="2">
        <v>743</v>
      </c>
      <c r="I399">
        <f t="shared" si="67"/>
        <v>-3.6790197537881347E-2</v>
      </c>
      <c r="J399">
        <f t="shared" si="68"/>
        <v>-0.55962802596617678</v>
      </c>
      <c r="K399">
        <f t="shared" si="69"/>
        <v>-0.68643223210115067</v>
      </c>
      <c r="L399">
        <f t="shared" si="70"/>
        <v>0.77576140016142425</v>
      </c>
      <c r="M399">
        <f t="shared" si="71"/>
        <v>-0.59093523357380662</v>
      </c>
      <c r="N399">
        <f t="shared" si="72"/>
        <v>-0.27724861119039579</v>
      </c>
      <c r="O399">
        <f t="shared" si="73"/>
        <v>1.1310319070764936</v>
      </c>
      <c r="P399">
        <f t="shared" si="74"/>
        <v>2.7707242198458335</v>
      </c>
      <c r="Q399">
        <f t="shared" si="75"/>
        <v>1.2588409436166104</v>
      </c>
      <c r="R399">
        <f t="shared" si="76"/>
        <v>1.1310319070764936</v>
      </c>
      <c r="S399" t="str">
        <f t="shared" si="77"/>
        <v>Cluster 1</v>
      </c>
    </row>
    <row r="400" spans="1:19" x14ac:dyDescent="0.3">
      <c r="A400" s="1" t="s">
        <v>10</v>
      </c>
      <c r="B400" s="1" t="s">
        <v>9</v>
      </c>
      <c r="C400" s="2">
        <v>11442</v>
      </c>
      <c r="D400" s="2">
        <v>1032</v>
      </c>
      <c r="E400" s="2">
        <v>582</v>
      </c>
      <c r="F400" s="2">
        <v>5390</v>
      </c>
      <c r="G400" s="2">
        <v>74</v>
      </c>
      <c r="H400" s="2">
        <v>247</v>
      </c>
      <c r="I400">
        <f t="shared" si="67"/>
        <v>-4.4143528900743363E-2</v>
      </c>
      <c r="J400">
        <f t="shared" si="68"/>
        <v>-0.64553149471902771</v>
      </c>
      <c r="K400">
        <f t="shared" si="69"/>
        <v>-0.77545522531124667</v>
      </c>
      <c r="L400">
        <f t="shared" si="70"/>
        <v>0.4774921035892537</v>
      </c>
      <c r="M400">
        <f t="shared" si="71"/>
        <v>-0.58883785411114375</v>
      </c>
      <c r="N400">
        <f t="shared" si="72"/>
        <v>-0.4531285288301814</v>
      </c>
      <c r="O400">
        <f t="shared" si="73"/>
        <v>0.91963013729704157</v>
      </c>
      <c r="P400">
        <f t="shared" si="74"/>
        <v>2.7740423044566751</v>
      </c>
      <c r="Q400">
        <f t="shared" si="75"/>
        <v>1.2763889974460811</v>
      </c>
      <c r="R400">
        <f t="shared" si="76"/>
        <v>0.91963013729704157</v>
      </c>
      <c r="S400" t="str">
        <f t="shared" si="77"/>
        <v>Cluster 1</v>
      </c>
    </row>
    <row r="401" spans="1:19" x14ac:dyDescent="0.3">
      <c r="A401" s="1" t="s">
        <v>10</v>
      </c>
      <c r="B401" s="1" t="s">
        <v>9</v>
      </c>
      <c r="C401" s="2">
        <v>9612</v>
      </c>
      <c r="D401" s="2">
        <v>577</v>
      </c>
      <c r="E401" s="2">
        <v>935</v>
      </c>
      <c r="F401" s="2">
        <v>1601</v>
      </c>
      <c r="G401" s="2">
        <v>469</v>
      </c>
      <c r="H401" s="2">
        <v>375</v>
      </c>
      <c r="I401">
        <f t="shared" si="67"/>
        <v>-0.18883811378286694</v>
      </c>
      <c r="J401">
        <f t="shared" si="68"/>
        <v>-0.70718146046437014</v>
      </c>
      <c r="K401">
        <f t="shared" si="69"/>
        <v>-0.73830969741152574</v>
      </c>
      <c r="L401">
        <f t="shared" si="70"/>
        <v>-0.30299295491347694</v>
      </c>
      <c r="M401">
        <f t="shared" si="71"/>
        <v>-0.50599136533596112</v>
      </c>
      <c r="N401">
        <f t="shared" si="72"/>
        <v>-0.40774016298765609</v>
      </c>
      <c r="O401">
        <f t="shared" si="73"/>
        <v>0.44396105649491896</v>
      </c>
      <c r="P401">
        <f t="shared" si="74"/>
        <v>2.5760845982824825</v>
      </c>
      <c r="Q401">
        <f t="shared" si="75"/>
        <v>1.4628765155670447</v>
      </c>
      <c r="R401">
        <f t="shared" si="76"/>
        <v>0.44396105649491896</v>
      </c>
      <c r="S401" t="str">
        <f t="shared" si="77"/>
        <v>Cluster 1</v>
      </c>
    </row>
    <row r="402" spans="1:19" x14ac:dyDescent="0.3">
      <c r="A402" s="1" t="s">
        <v>10</v>
      </c>
      <c r="B402" s="1" t="s">
        <v>9</v>
      </c>
      <c r="C402" s="2">
        <v>4446</v>
      </c>
      <c r="D402" s="2">
        <v>906</v>
      </c>
      <c r="E402" s="2">
        <v>1238</v>
      </c>
      <c r="F402" s="2">
        <v>3576</v>
      </c>
      <c r="G402" s="2">
        <v>153</v>
      </c>
      <c r="H402" s="2">
        <v>1014</v>
      </c>
      <c r="I402">
        <f t="shared" si="67"/>
        <v>-0.59730381077797645</v>
      </c>
      <c r="J402">
        <f t="shared" si="68"/>
        <v>-0.66260379292543026</v>
      </c>
      <c r="K402">
        <f t="shared" si="69"/>
        <v>-0.70642557572989562</v>
      </c>
      <c r="L402">
        <f t="shared" si="70"/>
        <v>0.10383153454096829</v>
      </c>
      <c r="M402">
        <f t="shared" si="71"/>
        <v>-0.57226855635610718</v>
      </c>
      <c r="N402">
        <f t="shared" si="72"/>
        <v>-0.18115293038317418</v>
      </c>
      <c r="O402">
        <f t="shared" si="73"/>
        <v>0.52262305298579947</v>
      </c>
      <c r="P402">
        <f t="shared" si="74"/>
        <v>2.5610555489092097</v>
      </c>
      <c r="Q402">
        <f t="shared" si="75"/>
        <v>1.6664060409651196</v>
      </c>
      <c r="R402">
        <f t="shared" si="76"/>
        <v>0.52262305298579947</v>
      </c>
      <c r="S402" t="str">
        <f t="shared" si="77"/>
        <v>Cluster 1</v>
      </c>
    </row>
    <row r="403" spans="1:19" x14ac:dyDescent="0.3">
      <c r="A403" s="1" t="s">
        <v>10</v>
      </c>
      <c r="B403" s="1" t="s">
        <v>9</v>
      </c>
      <c r="C403" s="2">
        <v>27167</v>
      </c>
      <c r="D403" s="2">
        <v>2801</v>
      </c>
      <c r="E403" s="2">
        <v>2128</v>
      </c>
      <c r="F403" s="2">
        <v>13223</v>
      </c>
      <c r="G403" s="2">
        <v>92</v>
      </c>
      <c r="H403" s="2">
        <v>1902</v>
      </c>
      <c r="I403">
        <f t="shared" si="67"/>
        <v>1.1992020160563022</v>
      </c>
      <c r="J403">
        <f t="shared" si="68"/>
        <v>-0.40584184767834441</v>
      </c>
      <c r="K403">
        <f t="shared" si="69"/>
        <v>-0.61277254504787981</v>
      </c>
      <c r="L403">
        <f t="shared" si="70"/>
        <v>2.0909889268280737</v>
      </c>
      <c r="M403">
        <f t="shared" si="71"/>
        <v>-0.58506257107835058</v>
      </c>
      <c r="N403">
        <f t="shared" si="72"/>
        <v>0.13372885764934525</v>
      </c>
      <c r="O403">
        <f t="shared" si="73"/>
        <v>2.8849546896922416</v>
      </c>
      <c r="P403">
        <f t="shared" si="74"/>
        <v>3.8161612807081524</v>
      </c>
      <c r="Q403">
        <f t="shared" si="75"/>
        <v>1.8891858907007668</v>
      </c>
      <c r="R403">
        <f t="shared" si="76"/>
        <v>1.8891858907007668</v>
      </c>
      <c r="S403" t="str">
        <f t="shared" si="77"/>
        <v>Cluster 3</v>
      </c>
    </row>
    <row r="404" spans="1:19" x14ac:dyDescent="0.3">
      <c r="A404" s="1" t="s">
        <v>10</v>
      </c>
      <c r="B404" s="1" t="s">
        <v>9</v>
      </c>
      <c r="C404" s="2">
        <v>26539</v>
      </c>
      <c r="D404" s="2">
        <v>4753</v>
      </c>
      <c r="E404" s="2">
        <v>5091</v>
      </c>
      <c r="F404" s="2">
        <v>220</v>
      </c>
      <c r="G404" s="2">
        <v>10</v>
      </c>
      <c r="H404" s="2">
        <v>340</v>
      </c>
      <c r="I404">
        <f t="shared" si="67"/>
        <v>1.149547262337191</v>
      </c>
      <c r="J404">
        <f t="shared" si="68"/>
        <v>-0.14135671990931462</v>
      </c>
      <c r="K404">
        <f t="shared" si="69"/>
        <v>-0.30098161256382022</v>
      </c>
      <c r="L404">
        <f t="shared" si="70"/>
        <v>-0.58746111690668656</v>
      </c>
      <c r="M404">
        <f t="shared" si="71"/>
        <v>-0.60226108267218592</v>
      </c>
      <c r="N404">
        <f t="shared" si="72"/>
        <v>-0.4201510442727216</v>
      </c>
      <c r="O404">
        <f t="shared" si="73"/>
        <v>1.6573182691469555</v>
      </c>
      <c r="P404">
        <f t="shared" si="74"/>
        <v>2.7137353778152935</v>
      </c>
      <c r="Q404">
        <f t="shared" si="75"/>
        <v>1.0008178793520988</v>
      </c>
      <c r="R404">
        <f t="shared" si="76"/>
        <v>1.0008178793520988</v>
      </c>
      <c r="S404" t="str">
        <f t="shared" si="77"/>
        <v>Cluster 3</v>
      </c>
    </row>
    <row r="405" spans="1:19" x14ac:dyDescent="0.3">
      <c r="A405" s="1" t="s">
        <v>10</v>
      </c>
      <c r="B405" s="1" t="s">
        <v>9</v>
      </c>
      <c r="C405" s="2">
        <v>25606</v>
      </c>
      <c r="D405" s="2">
        <v>11006</v>
      </c>
      <c r="E405" s="2">
        <v>4604</v>
      </c>
      <c r="F405" s="2">
        <v>127</v>
      </c>
      <c r="G405" s="2">
        <v>632</v>
      </c>
      <c r="H405" s="2">
        <v>288</v>
      </c>
      <c r="I405">
        <f t="shared" si="67"/>
        <v>1.0757767444710591</v>
      </c>
      <c r="J405">
        <f t="shared" si="68"/>
        <v>0.70588995219096373</v>
      </c>
      <c r="K405">
        <f t="shared" si="69"/>
        <v>-0.35222770912802442</v>
      </c>
      <c r="L405">
        <f t="shared" si="70"/>
        <v>-0.6066179156506174</v>
      </c>
      <c r="M405">
        <f t="shared" si="71"/>
        <v>-0.4718040800945566</v>
      </c>
      <c r="N405">
        <f t="shared" si="72"/>
        <v>-0.43859006789624749</v>
      </c>
      <c r="O405">
        <f t="shared" si="73"/>
        <v>1.9340315665303875</v>
      </c>
      <c r="P405">
        <f t="shared" si="74"/>
        <v>2.5150002191025354</v>
      </c>
      <c r="Q405">
        <f t="shared" si="75"/>
        <v>1.4137575723719762</v>
      </c>
      <c r="R405">
        <f t="shared" si="76"/>
        <v>1.4137575723719762</v>
      </c>
      <c r="S405" t="str">
        <f t="shared" si="77"/>
        <v>Cluster 3</v>
      </c>
    </row>
    <row r="406" spans="1:19" x14ac:dyDescent="0.3">
      <c r="A406" s="1" t="s">
        <v>10</v>
      </c>
      <c r="B406" s="1" t="s">
        <v>9</v>
      </c>
      <c r="C406" s="2">
        <v>18073</v>
      </c>
      <c r="D406" s="2">
        <v>4613</v>
      </c>
      <c r="E406" s="2">
        <v>3444</v>
      </c>
      <c r="F406" s="2">
        <v>4324</v>
      </c>
      <c r="G406" s="2">
        <v>914</v>
      </c>
      <c r="H406" s="2">
        <v>715</v>
      </c>
      <c r="I406">
        <f t="shared" si="67"/>
        <v>0.48015690407923556</v>
      </c>
      <c r="J406">
        <f t="shared" si="68"/>
        <v>-0.16032594013865079</v>
      </c>
      <c r="K406">
        <f t="shared" si="69"/>
        <v>-0.47429233338773047</v>
      </c>
      <c r="L406">
        <f t="shared" si="70"/>
        <v>0.25790987282548733</v>
      </c>
      <c r="M406">
        <f t="shared" si="71"/>
        <v>-0.41265797924746422</v>
      </c>
      <c r="N406">
        <f t="shared" si="72"/>
        <v>-0.28717731621844816</v>
      </c>
      <c r="O406">
        <f t="shared" si="73"/>
        <v>1.0755313925145304</v>
      </c>
      <c r="P406">
        <f t="shared" si="74"/>
        <v>2.3844729208905222</v>
      </c>
      <c r="Q406">
        <f t="shared" si="75"/>
        <v>0.61726142225531722</v>
      </c>
      <c r="R406">
        <f t="shared" si="76"/>
        <v>0.61726142225531722</v>
      </c>
      <c r="S406" t="str">
        <f t="shared" si="77"/>
        <v>Cluster 3</v>
      </c>
    </row>
    <row r="407" spans="1:19" x14ac:dyDescent="0.3">
      <c r="A407" s="1" t="s">
        <v>10</v>
      </c>
      <c r="B407" s="1" t="s">
        <v>9</v>
      </c>
      <c r="C407" s="2">
        <v>6884</v>
      </c>
      <c r="D407" s="2">
        <v>1046</v>
      </c>
      <c r="E407" s="2">
        <v>1167</v>
      </c>
      <c r="F407" s="2">
        <v>2069</v>
      </c>
      <c r="G407" s="2">
        <v>593</v>
      </c>
      <c r="H407" s="2">
        <v>378</v>
      </c>
      <c r="I407">
        <f t="shared" si="67"/>
        <v>-0.40453583376015279</v>
      </c>
      <c r="J407">
        <f t="shared" si="68"/>
        <v>-0.64363457269609403</v>
      </c>
      <c r="K407">
        <f t="shared" si="69"/>
        <v>-0.7138967725595845</v>
      </c>
      <c r="L407">
        <f t="shared" si="70"/>
        <v>-0.20659099994401856</v>
      </c>
      <c r="M407">
        <f t="shared" si="71"/>
        <v>-0.47998385999894172</v>
      </c>
      <c r="N407">
        <f t="shared" si="72"/>
        <v>-0.40667637316322192</v>
      </c>
      <c r="O407">
        <f t="shared" si="73"/>
        <v>0.32238497635843799</v>
      </c>
      <c r="P407">
        <f t="shared" si="74"/>
        <v>2.495641911538141</v>
      </c>
      <c r="Q407">
        <f t="shared" si="75"/>
        <v>1.5877647438379081</v>
      </c>
      <c r="R407">
        <f t="shared" si="76"/>
        <v>0.32238497635843799</v>
      </c>
      <c r="S407" t="str">
        <f t="shared" si="77"/>
        <v>Cluster 1</v>
      </c>
    </row>
    <row r="408" spans="1:19" x14ac:dyDescent="0.3">
      <c r="A408" s="1" t="s">
        <v>10</v>
      </c>
      <c r="B408" s="1" t="s">
        <v>9</v>
      </c>
      <c r="C408" s="2">
        <v>25066</v>
      </c>
      <c r="D408" s="2">
        <v>5010</v>
      </c>
      <c r="E408" s="2">
        <v>5026</v>
      </c>
      <c r="F408" s="2">
        <v>9806</v>
      </c>
      <c r="G408" s="2">
        <v>1092</v>
      </c>
      <c r="H408" s="2">
        <v>960</v>
      </c>
      <c r="I408">
        <f t="shared" si="67"/>
        <v>1.0330799817189571</v>
      </c>
      <c r="J408">
        <f t="shared" si="68"/>
        <v>-0.10653465134546182</v>
      </c>
      <c r="K408">
        <f t="shared" si="69"/>
        <v>-0.30782144064733824</v>
      </c>
      <c r="L408">
        <f t="shared" si="70"/>
        <v>1.3871310633010665</v>
      </c>
      <c r="M408">
        <f t="shared" si="71"/>
        <v>-0.37532462481206547</v>
      </c>
      <c r="N408">
        <f t="shared" si="72"/>
        <v>-0.20030114722298956</v>
      </c>
      <c r="O408">
        <f t="shared" si="73"/>
        <v>2.2302673406149265</v>
      </c>
      <c r="P408">
        <f t="shared" si="74"/>
        <v>3.0262550741641334</v>
      </c>
      <c r="Q408">
        <f t="shared" si="75"/>
        <v>1.1921419643721687</v>
      </c>
      <c r="R408">
        <f t="shared" si="76"/>
        <v>1.1921419643721687</v>
      </c>
      <c r="S408" t="str">
        <f t="shared" si="77"/>
        <v>Cluster 3</v>
      </c>
    </row>
    <row r="409" spans="1:19" x14ac:dyDescent="0.3">
      <c r="A409" s="1" t="s">
        <v>8</v>
      </c>
      <c r="B409" s="1" t="s">
        <v>9</v>
      </c>
      <c r="C409" s="2">
        <v>7362</v>
      </c>
      <c r="D409" s="2">
        <v>12844</v>
      </c>
      <c r="E409" s="2">
        <v>18683</v>
      </c>
      <c r="F409" s="2">
        <v>2854</v>
      </c>
      <c r="G409" s="2">
        <v>7883</v>
      </c>
      <c r="H409" s="2">
        <v>553</v>
      </c>
      <c r="I409">
        <f t="shared" si="67"/>
        <v>-0.36674129191662547</v>
      </c>
      <c r="J409">
        <f t="shared" si="68"/>
        <v>0.95492871491610554</v>
      </c>
      <c r="K409">
        <f t="shared" si="69"/>
        <v>1.1292790537619772</v>
      </c>
      <c r="L409">
        <f t="shared" si="70"/>
        <v>-4.4891139578580812E-2</v>
      </c>
      <c r="M409">
        <f t="shared" si="71"/>
        <v>1.0490057682822771</v>
      </c>
      <c r="N409">
        <f t="shared" si="72"/>
        <v>-0.3446219667378943</v>
      </c>
      <c r="O409">
        <f t="shared" si="73"/>
        <v>2.6321583318254267</v>
      </c>
      <c r="P409">
        <f t="shared" si="74"/>
        <v>0.66711388378498016</v>
      </c>
      <c r="Q409">
        <f t="shared" si="75"/>
        <v>2.836636943870734</v>
      </c>
      <c r="R409">
        <f t="shared" si="76"/>
        <v>0.66711388378498016</v>
      </c>
      <c r="S409" t="str">
        <f t="shared" si="77"/>
        <v>Cluster 2</v>
      </c>
    </row>
    <row r="410" spans="1:19" x14ac:dyDescent="0.3">
      <c r="A410" s="1" t="s">
        <v>8</v>
      </c>
      <c r="B410" s="1" t="s">
        <v>9</v>
      </c>
      <c r="C410" s="2">
        <v>8257</v>
      </c>
      <c r="D410" s="2">
        <v>3880</v>
      </c>
      <c r="E410" s="2">
        <v>6407</v>
      </c>
      <c r="F410" s="2">
        <v>1646</v>
      </c>
      <c r="G410" s="2">
        <v>2730</v>
      </c>
      <c r="H410" s="2">
        <v>344</v>
      </c>
      <c r="I410">
        <f t="shared" si="67"/>
        <v>-0.29597536105897482</v>
      </c>
      <c r="J410">
        <f t="shared" si="68"/>
        <v>-0.25964335748224648</v>
      </c>
      <c r="K410">
        <f t="shared" si="69"/>
        <v>-0.16250140090367091</v>
      </c>
      <c r="L410">
        <f t="shared" si="70"/>
        <v>-0.29372353616641367</v>
      </c>
      <c r="M410">
        <f t="shared" si="71"/>
        <v>-3.1773868827890364E-2</v>
      </c>
      <c r="N410">
        <f t="shared" si="72"/>
        <v>-0.41873265784014269</v>
      </c>
      <c r="O410">
        <f t="shared" si="73"/>
        <v>0.60130810803519119</v>
      </c>
      <c r="P410">
        <f t="shared" si="74"/>
        <v>1.7194101274532023</v>
      </c>
      <c r="Q410">
        <f t="shared" si="75"/>
        <v>1.51760274726834</v>
      </c>
      <c r="R410">
        <f t="shared" si="76"/>
        <v>0.60130810803519119</v>
      </c>
      <c r="S410" t="str">
        <f t="shared" si="77"/>
        <v>Cluster 1</v>
      </c>
    </row>
    <row r="411" spans="1:19" x14ac:dyDescent="0.3">
      <c r="A411" s="1" t="s">
        <v>10</v>
      </c>
      <c r="B411" s="1" t="s">
        <v>9</v>
      </c>
      <c r="C411" s="2">
        <v>8708</v>
      </c>
      <c r="D411" s="2">
        <v>3634</v>
      </c>
      <c r="E411" s="2">
        <v>6100</v>
      </c>
      <c r="F411" s="2">
        <v>2349</v>
      </c>
      <c r="G411" s="2">
        <v>2123</v>
      </c>
      <c r="H411" s="2">
        <v>5137</v>
      </c>
      <c r="I411">
        <f t="shared" si="67"/>
        <v>-0.26031565735305257</v>
      </c>
      <c r="J411">
        <f t="shared" si="68"/>
        <v>-0.29297498731379429</v>
      </c>
      <c r="K411">
        <f t="shared" si="69"/>
        <v>-0.19480643508274828</v>
      </c>
      <c r="L411">
        <f t="shared" si="70"/>
        <v>-0.14891461662895794</v>
      </c>
      <c r="M411">
        <f t="shared" si="71"/>
        <v>-0.15908480221152546</v>
      </c>
      <c r="N411">
        <f t="shared" si="72"/>
        <v>1.2808488849975439</v>
      </c>
      <c r="O411">
        <f t="shared" si="73"/>
        <v>1.6241514949130254</v>
      </c>
      <c r="P411">
        <f t="shared" si="74"/>
        <v>2.2148555924778837</v>
      </c>
      <c r="Q411">
        <f t="shared" si="75"/>
        <v>1.8143475521562176</v>
      </c>
      <c r="R411">
        <f t="shared" si="76"/>
        <v>1.6241514949130254</v>
      </c>
      <c r="S411" t="str">
        <f t="shared" si="77"/>
        <v>Cluster 1</v>
      </c>
    </row>
    <row r="412" spans="1:19" x14ac:dyDescent="0.3">
      <c r="A412" s="1" t="s">
        <v>10</v>
      </c>
      <c r="B412" s="1" t="s">
        <v>9</v>
      </c>
      <c r="C412" s="2">
        <v>6633</v>
      </c>
      <c r="D412" s="2">
        <v>2096</v>
      </c>
      <c r="E412" s="2">
        <v>4563</v>
      </c>
      <c r="F412" s="2">
        <v>1389</v>
      </c>
      <c r="G412" s="2">
        <v>1860</v>
      </c>
      <c r="H412" s="2">
        <v>1892</v>
      </c>
      <c r="I412">
        <f t="shared" si="67"/>
        <v>-0.4243819216319632</v>
      </c>
      <c r="J412">
        <f t="shared" si="68"/>
        <v>-0.50136542097607295</v>
      </c>
      <c r="K412">
        <f t="shared" si="69"/>
        <v>-0.35654206222685886</v>
      </c>
      <c r="L412">
        <f t="shared" si="70"/>
        <v>-0.34666221656630858</v>
      </c>
      <c r="M412">
        <f t="shared" si="71"/>
        <v>-0.21424588207955844</v>
      </c>
      <c r="N412">
        <f t="shared" si="72"/>
        <v>0.13018289156789797</v>
      </c>
      <c r="O412">
        <f t="shared" si="73"/>
        <v>0.49350701597714314</v>
      </c>
      <c r="P412">
        <f t="shared" si="74"/>
        <v>2.0135494559837275</v>
      </c>
      <c r="Q412">
        <f t="shared" si="75"/>
        <v>1.5412641924642472</v>
      </c>
      <c r="R412">
        <f t="shared" si="76"/>
        <v>0.49350701597714314</v>
      </c>
      <c r="S412" t="str">
        <f t="shared" si="77"/>
        <v>Cluster 1</v>
      </c>
    </row>
    <row r="413" spans="1:19" x14ac:dyDescent="0.3">
      <c r="A413" s="1" t="s">
        <v>10</v>
      </c>
      <c r="B413" s="1" t="s">
        <v>9</v>
      </c>
      <c r="C413" s="2">
        <v>2126</v>
      </c>
      <c r="D413" s="2">
        <v>3289</v>
      </c>
      <c r="E413" s="2">
        <v>3281</v>
      </c>
      <c r="F413" s="2">
        <v>1535</v>
      </c>
      <c r="G413" s="2">
        <v>235</v>
      </c>
      <c r="H413" s="2">
        <v>4365</v>
      </c>
      <c r="I413">
        <f t="shared" si="67"/>
        <v>-0.78074175445367411</v>
      </c>
      <c r="J413">
        <f t="shared" si="68"/>
        <v>-0.339720565736087</v>
      </c>
      <c r="K413">
        <f t="shared" si="69"/>
        <v>-0.49144451765870639</v>
      </c>
      <c r="L413">
        <f t="shared" si="70"/>
        <v>-0.31658810240916985</v>
      </c>
      <c r="M413">
        <f t="shared" si="71"/>
        <v>-0.55507004476227184</v>
      </c>
      <c r="N413">
        <f t="shared" si="72"/>
        <v>1.0071003035098129</v>
      </c>
      <c r="O413">
        <f t="shared" si="73"/>
        <v>1.3371521797167063</v>
      </c>
      <c r="P413">
        <f t="shared" si="74"/>
        <v>2.4511161770574548</v>
      </c>
      <c r="Q413">
        <f t="shared" si="75"/>
        <v>2.0796629813892586</v>
      </c>
      <c r="R413">
        <f t="shared" si="76"/>
        <v>1.3371521797167063</v>
      </c>
      <c r="S413" t="str">
        <f t="shared" si="77"/>
        <v>Cluster 1</v>
      </c>
    </row>
    <row r="414" spans="1:19" x14ac:dyDescent="0.3">
      <c r="A414" s="1" t="s">
        <v>10</v>
      </c>
      <c r="B414" s="1" t="s">
        <v>9</v>
      </c>
      <c r="C414" s="2">
        <v>97</v>
      </c>
      <c r="D414" s="2">
        <v>3605</v>
      </c>
      <c r="E414" s="2">
        <v>12400</v>
      </c>
      <c r="F414" s="2">
        <v>98</v>
      </c>
      <c r="G414" s="2">
        <v>2970</v>
      </c>
      <c r="H414" s="2">
        <v>62</v>
      </c>
      <c r="I414">
        <f t="shared" si="67"/>
        <v>-0.94117088709073904</v>
      </c>
      <c r="J414">
        <f t="shared" si="68"/>
        <v>-0.29690432578987108</v>
      </c>
      <c r="K414">
        <f t="shared" si="69"/>
        <v>0.46813074839668989</v>
      </c>
      <c r="L414">
        <f t="shared" si="70"/>
        <v>-0.61259154106539149</v>
      </c>
      <c r="M414">
        <f t="shared" si="71"/>
        <v>1.8563238276018076E-2</v>
      </c>
      <c r="N414">
        <f t="shared" si="72"/>
        <v>-0.51872890133695626</v>
      </c>
      <c r="O414">
        <f t="shared" si="73"/>
        <v>1.2836233905528009</v>
      </c>
      <c r="P414">
        <f t="shared" si="74"/>
        <v>1.5044980681305666</v>
      </c>
      <c r="Q414">
        <f t="shared" si="75"/>
        <v>2.3655022000451198</v>
      </c>
      <c r="R414">
        <f t="shared" si="76"/>
        <v>1.2836233905528009</v>
      </c>
      <c r="S414" t="str">
        <f t="shared" si="77"/>
        <v>Cluster 1</v>
      </c>
    </row>
    <row r="415" spans="1:19" x14ac:dyDescent="0.3">
      <c r="A415" s="1" t="s">
        <v>10</v>
      </c>
      <c r="B415" s="1" t="s">
        <v>9</v>
      </c>
      <c r="C415" s="2">
        <v>4983</v>
      </c>
      <c r="D415" s="2">
        <v>4859</v>
      </c>
      <c r="E415" s="2">
        <v>6633</v>
      </c>
      <c r="F415" s="2">
        <v>17866</v>
      </c>
      <c r="G415" s="2">
        <v>912</v>
      </c>
      <c r="H415" s="2">
        <v>2435</v>
      </c>
      <c r="I415">
        <f t="shared" si="67"/>
        <v>-0.55484425226338607</v>
      </c>
      <c r="J415">
        <f t="shared" si="68"/>
        <v>-0.12699431030710295</v>
      </c>
      <c r="K415">
        <f t="shared" si="69"/>
        <v>-0.13871984479790059</v>
      </c>
      <c r="L415">
        <f t="shared" si="70"/>
        <v>3.0473869544417393</v>
      </c>
      <c r="M415">
        <f t="shared" si="71"/>
        <v>-0.41307745513999677</v>
      </c>
      <c r="N415">
        <f t="shared" si="72"/>
        <v>0.32272884979048588</v>
      </c>
      <c r="O415">
        <f t="shared" si="73"/>
        <v>3.3961650890471886</v>
      </c>
      <c r="P415">
        <f t="shared" si="74"/>
        <v>3.8746008302319503</v>
      </c>
      <c r="Q415">
        <f t="shared" si="75"/>
        <v>3.2162900572989437</v>
      </c>
      <c r="R415">
        <f t="shared" si="76"/>
        <v>3.2162900572989437</v>
      </c>
      <c r="S415" t="str">
        <f t="shared" si="77"/>
        <v>Cluster 3</v>
      </c>
    </row>
    <row r="416" spans="1:19" x14ac:dyDescent="0.3">
      <c r="A416" s="1" t="s">
        <v>10</v>
      </c>
      <c r="B416" s="1" t="s">
        <v>9</v>
      </c>
      <c r="C416" s="2">
        <v>5969</v>
      </c>
      <c r="D416" s="2">
        <v>1990</v>
      </c>
      <c r="E416" s="2">
        <v>3417</v>
      </c>
      <c r="F416" s="2">
        <v>5679</v>
      </c>
      <c r="G416" s="2">
        <v>1135</v>
      </c>
      <c r="H416" s="2">
        <v>290</v>
      </c>
      <c r="I416">
        <f t="shared" si="67"/>
        <v>-0.47688312620121459</v>
      </c>
      <c r="J416">
        <f t="shared" si="68"/>
        <v>-0.51572783057828453</v>
      </c>
      <c r="K416">
        <f t="shared" si="69"/>
        <v>-0.47713349274549949</v>
      </c>
      <c r="L416">
        <f t="shared" si="70"/>
        <v>0.53702237065372693</v>
      </c>
      <c r="M416">
        <f t="shared" si="71"/>
        <v>-0.36630589312261519</v>
      </c>
      <c r="N416">
        <f t="shared" si="72"/>
        <v>-0.43788087467995807</v>
      </c>
      <c r="O416">
        <f t="shared" si="73"/>
        <v>0.82171571999592052</v>
      </c>
      <c r="P416">
        <f t="shared" si="74"/>
        <v>2.3892232906449746</v>
      </c>
      <c r="Q416">
        <f t="shared" si="75"/>
        <v>1.569567772311786</v>
      </c>
      <c r="R416">
        <f t="shared" si="76"/>
        <v>0.82171571999592052</v>
      </c>
      <c r="S416" t="str">
        <f t="shared" si="77"/>
        <v>Cluster 1</v>
      </c>
    </row>
    <row r="417" spans="1:19" x14ac:dyDescent="0.3">
      <c r="A417" s="1" t="s">
        <v>8</v>
      </c>
      <c r="B417" s="1" t="s">
        <v>9</v>
      </c>
      <c r="C417" s="2">
        <v>7842</v>
      </c>
      <c r="D417" s="2">
        <v>6046</v>
      </c>
      <c r="E417" s="2">
        <v>8552</v>
      </c>
      <c r="F417" s="2">
        <v>1691</v>
      </c>
      <c r="G417" s="2">
        <v>3540</v>
      </c>
      <c r="H417" s="2">
        <v>1874</v>
      </c>
      <c r="I417">
        <f t="shared" si="67"/>
        <v>-0.32878861391475694</v>
      </c>
      <c r="J417">
        <f t="shared" si="68"/>
        <v>3.3837578351625708E-2</v>
      </c>
      <c r="K417">
        <f t="shared" si="69"/>
        <v>6.3212925852423524E-2</v>
      </c>
      <c r="L417">
        <f t="shared" si="70"/>
        <v>-0.28445411741935034</v>
      </c>
      <c r="M417">
        <f t="shared" si="71"/>
        <v>0.13811386764780062</v>
      </c>
      <c r="N417">
        <f t="shared" si="72"/>
        <v>0.12380015262129283</v>
      </c>
      <c r="O417">
        <f t="shared" si="73"/>
        <v>1.028617192746238</v>
      </c>
      <c r="P417">
        <f t="shared" si="74"/>
        <v>1.2889864692536144</v>
      </c>
      <c r="Q417">
        <f t="shared" si="75"/>
        <v>1.6099464200451383</v>
      </c>
      <c r="R417">
        <f t="shared" si="76"/>
        <v>1.028617192746238</v>
      </c>
      <c r="S417" t="str">
        <f t="shared" si="77"/>
        <v>Cluster 1</v>
      </c>
    </row>
    <row r="418" spans="1:19" x14ac:dyDescent="0.3">
      <c r="A418" s="1" t="s">
        <v>8</v>
      </c>
      <c r="B418" s="1" t="s">
        <v>9</v>
      </c>
      <c r="C418" s="2">
        <v>4389</v>
      </c>
      <c r="D418" s="2">
        <v>10940</v>
      </c>
      <c r="E418" s="2">
        <v>10908</v>
      </c>
      <c r="F418" s="2">
        <v>848</v>
      </c>
      <c r="G418" s="2">
        <v>6728</v>
      </c>
      <c r="H418" s="2">
        <v>993</v>
      </c>
      <c r="I418">
        <f t="shared" si="67"/>
        <v>-0.60181069129069831</v>
      </c>
      <c r="J418">
        <f t="shared" si="68"/>
        <v>0.69694731979713387</v>
      </c>
      <c r="K418">
        <f t="shared" si="69"/>
        <v>0.31113038684886102</v>
      </c>
      <c r="L418">
        <f t="shared" si="70"/>
        <v>-0.45810122861433633</v>
      </c>
      <c r="M418">
        <f t="shared" si="71"/>
        <v>0.80675844034471766</v>
      </c>
      <c r="N418">
        <f t="shared" si="72"/>
        <v>-0.1885994591542135</v>
      </c>
      <c r="O418">
        <f t="shared" si="73"/>
        <v>1.9045948739663938</v>
      </c>
      <c r="P418">
        <f t="shared" si="74"/>
        <v>0.61047430003586745</v>
      </c>
      <c r="Q418">
        <f t="shared" si="75"/>
        <v>2.4522074139836998</v>
      </c>
      <c r="R418">
        <f t="shared" si="76"/>
        <v>0.61047430003586745</v>
      </c>
      <c r="S418" t="str">
        <f t="shared" si="77"/>
        <v>Cluster 2</v>
      </c>
    </row>
    <row r="419" spans="1:19" x14ac:dyDescent="0.3">
      <c r="A419" s="1" t="s">
        <v>10</v>
      </c>
      <c r="B419" s="1" t="s">
        <v>9</v>
      </c>
      <c r="C419" s="2">
        <v>5065</v>
      </c>
      <c r="D419" s="2">
        <v>5499</v>
      </c>
      <c r="E419" s="2">
        <v>11055</v>
      </c>
      <c r="F419" s="2">
        <v>364</v>
      </c>
      <c r="G419" s="2">
        <v>3485</v>
      </c>
      <c r="H419" s="2">
        <v>1063</v>
      </c>
      <c r="I419">
        <f t="shared" si="67"/>
        <v>-0.54836066977140019</v>
      </c>
      <c r="J419">
        <f t="shared" si="68"/>
        <v>-4.0277874972994836E-2</v>
      </c>
      <c r="K419">
        <f t="shared" si="69"/>
        <v>0.32659892113004796</v>
      </c>
      <c r="L419">
        <f t="shared" si="70"/>
        <v>-0.55779897691608393</v>
      </c>
      <c r="M419">
        <f t="shared" si="71"/>
        <v>0.12657828060315493</v>
      </c>
      <c r="N419">
        <f t="shared" si="72"/>
        <v>-0.16377769658408245</v>
      </c>
      <c r="O419">
        <f t="shared" si="73"/>
        <v>1.1415556424089943</v>
      </c>
      <c r="P419">
        <f t="shared" si="74"/>
        <v>1.1856456271020552</v>
      </c>
      <c r="Q419">
        <f t="shared" si="75"/>
        <v>1.9618847810977196</v>
      </c>
      <c r="R419">
        <f t="shared" si="76"/>
        <v>1.1415556424089943</v>
      </c>
      <c r="S419" t="str">
        <f t="shared" si="77"/>
        <v>Cluster 1</v>
      </c>
    </row>
    <row r="420" spans="1:19" x14ac:dyDescent="0.3">
      <c r="A420" s="1" t="s">
        <v>8</v>
      </c>
      <c r="B420" s="1" t="s">
        <v>9</v>
      </c>
      <c r="C420" s="2">
        <v>660</v>
      </c>
      <c r="D420" s="2">
        <v>8494</v>
      </c>
      <c r="E420" s="2">
        <v>18622</v>
      </c>
      <c r="F420" s="2">
        <v>133</v>
      </c>
      <c r="G420" s="2">
        <v>6740</v>
      </c>
      <c r="H420" s="2">
        <v>776</v>
      </c>
      <c r="I420">
        <f t="shared" si="67"/>
        <v>-0.89665555851771406</v>
      </c>
      <c r="J420">
        <f t="shared" si="68"/>
        <v>0.36552794350458934</v>
      </c>
      <c r="K420">
        <f t="shared" si="69"/>
        <v>1.1228601381759065</v>
      </c>
      <c r="L420">
        <f t="shared" si="70"/>
        <v>-0.60538199315100893</v>
      </c>
      <c r="M420">
        <f t="shared" si="71"/>
        <v>0.80927529569991308</v>
      </c>
      <c r="N420">
        <f t="shared" si="72"/>
        <v>-0.2655469231216197</v>
      </c>
      <c r="O420">
        <f t="shared" si="73"/>
        <v>2.288389852961831</v>
      </c>
      <c r="P420">
        <f t="shared" si="74"/>
        <v>0.6172018500142209</v>
      </c>
      <c r="Q420">
        <f t="shared" si="75"/>
        <v>2.9171006402762738</v>
      </c>
      <c r="R420">
        <f t="shared" si="76"/>
        <v>0.6172018500142209</v>
      </c>
      <c r="S420" t="str">
        <f t="shared" si="77"/>
        <v>Cluster 2</v>
      </c>
    </row>
    <row r="421" spans="1:19" x14ac:dyDescent="0.3">
      <c r="A421" s="1" t="s">
        <v>10</v>
      </c>
      <c r="B421" s="1" t="s">
        <v>9</v>
      </c>
      <c r="C421" s="2">
        <v>8861</v>
      </c>
      <c r="D421" s="2">
        <v>3783</v>
      </c>
      <c r="E421" s="2">
        <v>2223</v>
      </c>
      <c r="F421" s="2">
        <v>633</v>
      </c>
      <c r="G421" s="2">
        <v>1580</v>
      </c>
      <c r="H421" s="2">
        <v>1521</v>
      </c>
      <c r="I421">
        <f t="shared" si="67"/>
        <v>-0.248218241239957</v>
      </c>
      <c r="J421">
        <f t="shared" si="68"/>
        <v>-0.27278631721257224</v>
      </c>
      <c r="K421">
        <f t="shared" si="69"/>
        <v>-0.60277587323350734</v>
      </c>
      <c r="L421">
        <f t="shared" si="70"/>
        <v>-0.5023884515169722</v>
      </c>
      <c r="M421">
        <f t="shared" si="71"/>
        <v>-0.27297250703411829</v>
      </c>
      <c r="N421">
        <f t="shared" si="72"/>
        <v>-1.3724500537965324E-3</v>
      </c>
      <c r="O421">
        <f t="shared" si="73"/>
        <v>0.47923356600474615</v>
      </c>
      <c r="P421">
        <f t="shared" si="74"/>
        <v>2.1155045513346757</v>
      </c>
      <c r="Q421">
        <f t="shared" si="75"/>
        <v>1.4544231541226247</v>
      </c>
      <c r="R421">
        <f t="shared" si="76"/>
        <v>0.47923356600474615</v>
      </c>
      <c r="S421" t="str">
        <f t="shared" si="77"/>
        <v>Cluster 1</v>
      </c>
    </row>
    <row r="422" spans="1:19" x14ac:dyDescent="0.3">
      <c r="A422" s="1" t="s">
        <v>10</v>
      </c>
      <c r="B422" s="1" t="s">
        <v>9</v>
      </c>
      <c r="C422" s="2">
        <v>4456</v>
      </c>
      <c r="D422" s="2">
        <v>5266</v>
      </c>
      <c r="E422" s="2">
        <v>13227</v>
      </c>
      <c r="F422" s="2">
        <v>25</v>
      </c>
      <c r="G422" s="2">
        <v>6818</v>
      </c>
      <c r="H422" s="2">
        <v>1393</v>
      </c>
      <c r="I422">
        <f t="shared" si="67"/>
        <v>-0.59651312998627082</v>
      </c>
      <c r="J422">
        <f t="shared" si="68"/>
        <v>-7.1848077211818573E-2</v>
      </c>
      <c r="K422">
        <f t="shared" si="69"/>
        <v>0.55515440724391141</v>
      </c>
      <c r="L422">
        <f t="shared" si="70"/>
        <v>-0.62762859814396088</v>
      </c>
      <c r="M422">
        <f t="shared" si="71"/>
        <v>0.82563485550868332</v>
      </c>
      <c r="N422">
        <f t="shared" si="72"/>
        <v>-4.6760815896321854E-2</v>
      </c>
      <c r="O422">
        <f t="shared" si="73"/>
        <v>1.7594140871958421</v>
      </c>
      <c r="P422">
        <f t="shared" si="74"/>
        <v>0.80801740982081283</v>
      </c>
      <c r="Q422">
        <f t="shared" si="75"/>
        <v>2.3876753230772079</v>
      </c>
      <c r="R422">
        <f t="shared" si="76"/>
        <v>0.80801740982081283</v>
      </c>
      <c r="S422" t="str">
        <f t="shared" si="77"/>
        <v>Cluster 2</v>
      </c>
    </row>
    <row r="423" spans="1:19" x14ac:dyDescent="0.3">
      <c r="A423" s="1" t="s">
        <v>8</v>
      </c>
      <c r="B423" s="1" t="s">
        <v>9</v>
      </c>
      <c r="C423" s="2">
        <v>17063</v>
      </c>
      <c r="D423" s="2">
        <v>4847</v>
      </c>
      <c r="E423" s="2">
        <v>9053</v>
      </c>
      <c r="F423" s="2">
        <v>1031</v>
      </c>
      <c r="G423" s="2">
        <v>3415</v>
      </c>
      <c r="H423" s="2">
        <v>1784</v>
      </c>
      <c r="I423">
        <f t="shared" si="67"/>
        <v>0.40029814411697062</v>
      </c>
      <c r="J423">
        <f t="shared" si="68"/>
        <v>-0.12862024346961748</v>
      </c>
      <c r="K423">
        <f t="shared" si="69"/>
        <v>0.11593221615769313</v>
      </c>
      <c r="L423">
        <f t="shared" si="70"/>
        <v>-0.42040559237627889</v>
      </c>
      <c r="M423">
        <f t="shared" si="71"/>
        <v>0.11189662436451496</v>
      </c>
      <c r="N423">
        <f t="shared" si="72"/>
        <v>9.1886457888267214E-2</v>
      </c>
      <c r="O423">
        <f t="shared" si="73"/>
        <v>1.2730219485126266</v>
      </c>
      <c r="P423">
        <f t="shared" si="74"/>
        <v>1.6398563793670364</v>
      </c>
      <c r="Q423">
        <f t="shared" si="75"/>
        <v>1.1515898223434531</v>
      </c>
      <c r="R423">
        <f t="shared" si="76"/>
        <v>1.1515898223434531</v>
      </c>
      <c r="S423" t="str">
        <f t="shared" si="77"/>
        <v>Cluster 3</v>
      </c>
    </row>
    <row r="424" spans="1:19" x14ac:dyDescent="0.3">
      <c r="A424" s="1" t="s">
        <v>10</v>
      </c>
      <c r="B424" s="1" t="s">
        <v>9</v>
      </c>
      <c r="C424" s="2">
        <v>26400</v>
      </c>
      <c r="D424" s="2">
        <v>1377</v>
      </c>
      <c r="E424" s="2">
        <v>4172</v>
      </c>
      <c r="F424" s="2">
        <v>830</v>
      </c>
      <c r="G424" s="2">
        <v>948</v>
      </c>
      <c r="H424" s="2">
        <v>1218</v>
      </c>
      <c r="I424">
        <f t="shared" si="67"/>
        <v>1.1385567993324832</v>
      </c>
      <c r="J424">
        <f t="shared" si="68"/>
        <v>-0.59878591629673505</v>
      </c>
      <c r="K424">
        <f t="shared" si="69"/>
        <v>-0.39768625885232872</v>
      </c>
      <c r="L424">
        <f t="shared" si="70"/>
        <v>-0.46180899611316167</v>
      </c>
      <c r="M424">
        <f t="shared" si="71"/>
        <v>-0.40552688907441048</v>
      </c>
      <c r="N424">
        <f t="shared" si="72"/>
        <v>-0.10881522232164945</v>
      </c>
      <c r="O424">
        <f t="shared" si="73"/>
        <v>1.5872294517650778</v>
      </c>
      <c r="P424">
        <f t="shared" si="74"/>
        <v>2.7757026778421827</v>
      </c>
      <c r="Q424">
        <f t="shared" si="75"/>
        <v>0.79721753963088804</v>
      </c>
      <c r="R424">
        <f t="shared" si="76"/>
        <v>0.79721753963088804</v>
      </c>
      <c r="S424" t="str">
        <f t="shared" si="77"/>
        <v>Cluster 3</v>
      </c>
    </row>
    <row r="425" spans="1:19" x14ac:dyDescent="0.3">
      <c r="A425" s="1" t="s">
        <v>8</v>
      </c>
      <c r="B425" s="1" t="s">
        <v>9</v>
      </c>
      <c r="C425" s="2">
        <v>17565</v>
      </c>
      <c r="D425" s="2">
        <v>3686</v>
      </c>
      <c r="E425" s="2">
        <v>4657</v>
      </c>
      <c r="F425" s="2">
        <v>1059</v>
      </c>
      <c r="G425" s="2">
        <v>1803</v>
      </c>
      <c r="H425" s="2">
        <v>668</v>
      </c>
      <c r="I425">
        <f t="shared" si="67"/>
        <v>0.43999031986059145</v>
      </c>
      <c r="J425">
        <f t="shared" si="68"/>
        <v>-0.28592927694289805</v>
      </c>
      <c r="K425">
        <f t="shared" si="69"/>
        <v>-0.3466506185368482</v>
      </c>
      <c r="L425">
        <f t="shared" si="70"/>
        <v>-0.41463795404477283</v>
      </c>
      <c r="M425">
        <f t="shared" si="71"/>
        <v>-0.22620094501673671</v>
      </c>
      <c r="N425">
        <f t="shared" si="72"/>
        <v>-0.30384335680125046</v>
      </c>
      <c r="O425">
        <f t="shared" si="73"/>
        <v>0.92658989583144746</v>
      </c>
      <c r="P425">
        <f t="shared" si="74"/>
        <v>2.1599107177382879</v>
      </c>
      <c r="Q425">
        <f t="shared" si="75"/>
        <v>0.93542111833271757</v>
      </c>
      <c r="R425">
        <f t="shared" si="76"/>
        <v>0.92658989583144746</v>
      </c>
      <c r="S425" t="str">
        <f t="shared" si="77"/>
        <v>Cluster 1</v>
      </c>
    </row>
    <row r="426" spans="1:19" x14ac:dyDescent="0.3">
      <c r="A426" s="1" t="s">
        <v>8</v>
      </c>
      <c r="B426" s="1" t="s">
        <v>9</v>
      </c>
      <c r="C426" s="2">
        <v>16980</v>
      </c>
      <c r="D426" s="2">
        <v>2884</v>
      </c>
      <c r="E426" s="2">
        <v>12232</v>
      </c>
      <c r="F426" s="2">
        <v>874</v>
      </c>
      <c r="G426" s="2">
        <v>3213</v>
      </c>
      <c r="H426" s="2">
        <v>249</v>
      </c>
      <c r="I426">
        <f t="shared" si="67"/>
        <v>0.39373549354581422</v>
      </c>
      <c r="J426">
        <f t="shared" si="68"/>
        <v>-0.39459580997095228</v>
      </c>
      <c r="K426">
        <f t="shared" si="69"/>
        <v>0.45045242350390485</v>
      </c>
      <c r="L426">
        <f t="shared" si="70"/>
        <v>-0.45274556444936642</v>
      </c>
      <c r="M426">
        <f t="shared" si="71"/>
        <v>6.9529559218725362E-2</v>
      </c>
      <c r="N426">
        <f t="shared" si="72"/>
        <v>-0.45241933561389192</v>
      </c>
      <c r="O426">
        <f t="shared" si="73"/>
        <v>1.380844025019182</v>
      </c>
      <c r="P426">
        <f t="shared" si="74"/>
        <v>1.734629347321774</v>
      </c>
      <c r="Q426">
        <f t="shared" si="75"/>
        <v>1.4109183174867137</v>
      </c>
      <c r="R426">
        <f t="shared" si="76"/>
        <v>1.380844025019182</v>
      </c>
      <c r="S426" t="str">
        <f t="shared" si="77"/>
        <v>Cluster 1</v>
      </c>
    </row>
    <row r="427" spans="1:19" x14ac:dyDescent="0.3">
      <c r="A427" s="1" t="s">
        <v>10</v>
      </c>
      <c r="B427" s="1" t="s">
        <v>9</v>
      </c>
      <c r="C427" s="2">
        <v>11243</v>
      </c>
      <c r="D427" s="2">
        <v>2408</v>
      </c>
      <c r="E427" s="2">
        <v>2593</v>
      </c>
      <c r="F427" s="2">
        <v>15348</v>
      </c>
      <c r="G427" s="2">
        <v>108</v>
      </c>
      <c r="H427" s="2">
        <v>1886</v>
      </c>
      <c r="I427">
        <f t="shared" si="67"/>
        <v>-5.9878076655684676E-2</v>
      </c>
      <c r="J427">
        <f t="shared" si="68"/>
        <v>-0.45909115875069517</v>
      </c>
      <c r="K427">
        <f t="shared" si="69"/>
        <v>-0.56384146721963557</v>
      </c>
      <c r="L427">
        <f t="shared" si="70"/>
        <v>2.5287114787727303</v>
      </c>
      <c r="M427">
        <f t="shared" si="71"/>
        <v>-0.58170676393809007</v>
      </c>
      <c r="N427">
        <f t="shared" si="72"/>
        <v>0.12805531191902958</v>
      </c>
      <c r="O427">
        <f t="shared" si="73"/>
        <v>2.8411922581480353</v>
      </c>
      <c r="P427">
        <f t="shared" si="74"/>
        <v>3.7443608786111318</v>
      </c>
      <c r="Q427">
        <f t="shared" si="75"/>
        <v>2.5237180741742029</v>
      </c>
      <c r="R427">
        <f t="shared" si="76"/>
        <v>2.5237180741742029</v>
      </c>
      <c r="S427" t="str">
        <f t="shared" si="77"/>
        <v>Cluster 3</v>
      </c>
    </row>
    <row r="428" spans="1:19" x14ac:dyDescent="0.3">
      <c r="A428" s="1" t="s">
        <v>10</v>
      </c>
      <c r="B428" s="1" t="s">
        <v>9</v>
      </c>
      <c r="C428" s="2">
        <v>13134</v>
      </c>
      <c r="D428" s="2">
        <v>9347</v>
      </c>
      <c r="E428" s="2">
        <v>14316</v>
      </c>
      <c r="F428" s="2">
        <v>3141</v>
      </c>
      <c r="G428" s="2">
        <v>5079</v>
      </c>
      <c r="H428" s="2">
        <v>1894</v>
      </c>
      <c r="I428">
        <f t="shared" si="67"/>
        <v>8.963966105584302E-2</v>
      </c>
      <c r="J428">
        <f t="shared" si="68"/>
        <v>0.48110469247333032</v>
      </c>
      <c r="K428">
        <f t="shared" si="69"/>
        <v>0.66974783467392851</v>
      </c>
      <c r="L428">
        <f t="shared" si="70"/>
        <v>1.4227153319356296E-2</v>
      </c>
      <c r="M428">
        <f t="shared" si="71"/>
        <v>0.46090056695161347</v>
      </c>
      <c r="N428">
        <f t="shared" si="72"/>
        <v>0.13089208478418743</v>
      </c>
      <c r="O428">
        <f t="shared" si="73"/>
        <v>1.8857169227716215</v>
      </c>
      <c r="P428">
        <f t="shared" si="74"/>
        <v>0.91399516569037442</v>
      </c>
      <c r="Q428">
        <f t="shared" si="75"/>
        <v>1.8244070416737186</v>
      </c>
      <c r="R428">
        <f t="shared" si="76"/>
        <v>0.91399516569037442</v>
      </c>
      <c r="S428" t="str">
        <f t="shared" si="77"/>
        <v>Cluster 2</v>
      </c>
    </row>
    <row r="429" spans="1:19" x14ac:dyDescent="0.3">
      <c r="A429" s="1" t="s">
        <v>10</v>
      </c>
      <c r="B429" s="1" t="s">
        <v>9</v>
      </c>
      <c r="C429" s="2">
        <v>31012</v>
      </c>
      <c r="D429" s="2">
        <v>16687</v>
      </c>
      <c r="E429" s="2">
        <v>5429</v>
      </c>
      <c r="F429" s="2">
        <v>15082</v>
      </c>
      <c r="G429" s="2">
        <v>439</v>
      </c>
      <c r="H429" s="2">
        <v>1163</v>
      </c>
      <c r="I429">
        <f t="shared" si="67"/>
        <v>1.5032187804671027</v>
      </c>
      <c r="J429">
        <f t="shared" si="68"/>
        <v>1.4756338102113828</v>
      </c>
      <c r="K429">
        <f t="shared" si="69"/>
        <v>-0.26541450652952653</v>
      </c>
      <c r="L429">
        <f t="shared" si="70"/>
        <v>2.4739189146234226</v>
      </c>
      <c r="M429">
        <f t="shared" si="71"/>
        <v>-0.5122835037239496</v>
      </c>
      <c r="N429">
        <f t="shared" si="72"/>
        <v>-0.12831803576960954</v>
      </c>
      <c r="O429">
        <f t="shared" si="73"/>
        <v>3.8656252139023084</v>
      </c>
      <c r="P429">
        <f t="shared" si="74"/>
        <v>4.0394561163514009</v>
      </c>
      <c r="Q429">
        <f t="shared" si="75"/>
        <v>2.9146195942545243</v>
      </c>
      <c r="R429">
        <f t="shared" si="76"/>
        <v>2.9146195942545243</v>
      </c>
      <c r="S429" t="str">
        <f t="shared" si="77"/>
        <v>Cluster 3</v>
      </c>
    </row>
    <row r="430" spans="1:19" x14ac:dyDescent="0.3">
      <c r="A430" s="1" t="s">
        <v>10</v>
      </c>
      <c r="B430" s="1" t="s">
        <v>9</v>
      </c>
      <c r="C430" s="2">
        <v>3047</v>
      </c>
      <c r="D430" s="2">
        <v>5970</v>
      </c>
      <c r="E430" s="2">
        <v>4910</v>
      </c>
      <c r="F430" s="2">
        <v>2198</v>
      </c>
      <c r="G430" s="2">
        <v>850</v>
      </c>
      <c r="H430" s="2">
        <v>317</v>
      </c>
      <c r="I430">
        <f t="shared" si="67"/>
        <v>-0.70792005353758902</v>
      </c>
      <c r="J430">
        <f t="shared" si="68"/>
        <v>2.354000165570037E-2</v>
      </c>
      <c r="K430">
        <f t="shared" si="69"/>
        <v>-0.32002790307330881</v>
      </c>
      <c r="L430">
        <f t="shared" si="70"/>
        <v>-0.18001866620243706</v>
      </c>
      <c r="M430">
        <f t="shared" si="71"/>
        <v>-0.42608120780850645</v>
      </c>
      <c r="N430">
        <f t="shared" si="72"/>
        <v>-0.42830676626005038</v>
      </c>
      <c r="O430">
        <f t="shared" si="73"/>
        <v>0.61380267491874818</v>
      </c>
      <c r="P430">
        <f t="shared" si="74"/>
        <v>1.9452429079724698</v>
      </c>
      <c r="Q430">
        <f t="shared" si="75"/>
        <v>1.8225584262969468</v>
      </c>
      <c r="R430">
        <f t="shared" si="76"/>
        <v>0.61380267491874818</v>
      </c>
      <c r="S430" t="str">
        <f t="shared" si="77"/>
        <v>Cluster 1</v>
      </c>
    </row>
    <row r="431" spans="1:19" x14ac:dyDescent="0.3">
      <c r="A431" s="1" t="s">
        <v>10</v>
      </c>
      <c r="B431" s="1" t="s">
        <v>9</v>
      </c>
      <c r="C431" s="2">
        <v>8607</v>
      </c>
      <c r="D431" s="2">
        <v>1750</v>
      </c>
      <c r="E431" s="2">
        <v>3580</v>
      </c>
      <c r="F431" s="2">
        <v>47</v>
      </c>
      <c r="G431" s="2">
        <v>84</v>
      </c>
      <c r="H431" s="2">
        <v>2501</v>
      </c>
      <c r="I431">
        <f t="shared" si="67"/>
        <v>-0.26830153334927909</v>
      </c>
      <c r="J431">
        <f t="shared" si="68"/>
        <v>-0.54824649382857515</v>
      </c>
      <c r="K431">
        <f t="shared" si="69"/>
        <v>-0.45998130847452356</v>
      </c>
      <c r="L431">
        <f t="shared" si="70"/>
        <v>-0.62309688231206328</v>
      </c>
      <c r="M431">
        <f t="shared" si="71"/>
        <v>-0.58674047464848089</v>
      </c>
      <c r="N431">
        <f t="shared" si="72"/>
        <v>0.346132225928038</v>
      </c>
      <c r="O431">
        <f t="shared" si="73"/>
        <v>0.75150566490539095</v>
      </c>
      <c r="P431">
        <f t="shared" si="74"/>
        <v>2.3769797728813993</v>
      </c>
      <c r="Q431">
        <f t="shared" si="75"/>
        <v>1.5675302232846335</v>
      </c>
      <c r="R431">
        <f t="shared" si="76"/>
        <v>0.75150566490539095</v>
      </c>
      <c r="S431" t="str">
        <f t="shared" si="77"/>
        <v>Cluster 1</v>
      </c>
    </row>
    <row r="432" spans="1:19" x14ac:dyDescent="0.3">
      <c r="A432" s="1" t="s">
        <v>10</v>
      </c>
      <c r="B432" s="1" t="s">
        <v>9</v>
      </c>
      <c r="C432" s="2">
        <v>3097</v>
      </c>
      <c r="D432" s="2">
        <v>4230</v>
      </c>
      <c r="E432" s="2">
        <v>16483</v>
      </c>
      <c r="F432" s="2">
        <v>575</v>
      </c>
      <c r="G432" s="2">
        <v>241</v>
      </c>
      <c r="H432" s="2">
        <v>2080</v>
      </c>
      <c r="I432">
        <f t="shared" si="67"/>
        <v>-0.70396664957906097</v>
      </c>
      <c r="J432">
        <f t="shared" si="68"/>
        <v>-0.21222030690890611</v>
      </c>
      <c r="K432">
        <f t="shared" si="69"/>
        <v>0.89777718016598296</v>
      </c>
      <c r="L432">
        <f t="shared" si="70"/>
        <v>-0.51433570234652048</v>
      </c>
      <c r="M432">
        <f t="shared" si="71"/>
        <v>-0.55381161708467408</v>
      </c>
      <c r="N432">
        <f t="shared" si="72"/>
        <v>0.19684705389910703</v>
      </c>
      <c r="O432">
        <f t="shared" si="73"/>
        <v>1.5497532686860751</v>
      </c>
      <c r="P432">
        <f t="shared" si="74"/>
        <v>1.7117222204051656</v>
      </c>
      <c r="Q432">
        <f t="shared" si="75"/>
        <v>2.2406179271704132</v>
      </c>
      <c r="R432">
        <f t="shared" si="76"/>
        <v>1.5497532686860751</v>
      </c>
      <c r="S432" t="str">
        <f t="shared" si="77"/>
        <v>Cluster 1</v>
      </c>
    </row>
    <row r="433" spans="1:19" x14ac:dyDescent="0.3">
      <c r="A433" s="1" t="s">
        <v>10</v>
      </c>
      <c r="B433" s="1" t="s">
        <v>9</v>
      </c>
      <c r="C433" s="2">
        <v>8533</v>
      </c>
      <c r="D433" s="2">
        <v>5506</v>
      </c>
      <c r="E433" s="2">
        <v>5160</v>
      </c>
      <c r="F433" s="2">
        <v>13486</v>
      </c>
      <c r="G433" s="2">
        <v>1377</v>
      </c>
      <c r="H433" s="2">
        <v>1498</v>
      </c>
      <c r="I433">
        <f t="shared" si="67"/>
        <v>-0.27415257120790049</v>
      </c>
      <c r="J433">
        <f t="shared" si="68"/>
        <v>-3.9329413961528024E-2</v>
      </c>
      <c r="K433">
        <f t="shared" si="69"/>
        <v>-0.29372087198285496</v>
      </c>
      <c r="L433">
        <f t="shared" si="70"/>
        <v>2.1451635297275771</v>
      </c>
      <c r="M433">
        <f t="shared" si="71"/>
        <v>-0.31554931012617415</v>
      </c>
      <c r="N433">
        <f t="shared" si="72"/>
        <v>-9.5281720411253025E-3</v>
      </c>
      <c r="O433">
        <f t="shared" si="73"/>
        <v>2.4683565917595471</v>
      </c>
      <c r="P433">
        <f t="shared" si="74"/>
        <v>3.1013982379219081</v>
      </c>
      <c r="Q433">
        <f t="shared" si="75"/>
        <v>2.2920195061888418</v>
      </c>
      <c r="R433">
        <f t="shared" si="76"/>
        <v>2.2920195061888418</v>
      </c>
      <c r="S433" t="str">
        <f t="shared" si="77"/>
        <v>Cluster 3</v>
      </c>
    </row>
    <row r="434" spans="1:19" x14ac:dyDescent="0.3">
      <c r="A434" s="1" t="s">
        <v>10</v>
      </c>
      <c r="B434" s="1" t="s">
        <v>9</v>
      </c>
      <c r="C434" s="2">
        <v>21117</v>
      </c>
      <c r="D434" s="2">
        <v>1162</v>
      </c>
      <c r="E434" s="2">
        <v>4754</v>
      </c>
      <c r="F434" s="2">
        <v>269</v>
      </c>
      <c r="G434" s="2">
        <v>1328</v>
      </c>
      <c r="H434" s="2">
        <v>395</v>
      </c>
      <c r="I434">
        <f t="shared" si="67"/>
        <v>0.72084013707441819</v>
      </c>
      <c r="J434">
        <f t="shared" si="68"/>
        <v>-0.62791721879178697</v>
      </c>
      <c r="K434">
        <f t="shared" si="69"/>
        <v>-0.33644349047375205</v>
      </c>
      <c r="L434">
        <f t="shared" si="70"/>
        <v>-0.57736774982655092</v>
      </c>
      <c r="M434">
        <f t="shared" si="71"/>
        <v>-0.32582646949322214</v>
      </c>
      <c r="N434">
        <f t="shared" si="72"/>
        <v>-0.40064823082476148</v>
      </c>
      <c r="O434">
        <f t="shared" si="73"/>
        <v>1.219014983438599</v>
      </c>
      <c r="P434">
        <f t="shared" si="74"/>
        <v>2.5218321021936769</v>
      </c>
      <c r="Q434">
        <f t="shared" si="75"/>
        <v>1.0230076084275164</v>
      </c>
      <c r="R434">
        <f t="shared" si="76"/>
        <v>1.0230076084275164</v>
      </c>
      <c r="S434" t="str">
        <f t="shared" si="77"/>
        <v>Cluster 3</v>
      </c>
    </row>
    <row r="435" spans="1:19" x14ac:dyDescent="0.3">
      <c r="A435" s="1" t="s">
        <v>10</v>
      </c>
      <c r="B435" s="1" t="s">
        <v>9</v>
      </c>
      <c r="C435" s="2">
        <v>1982</v>
      </c>
      <c r="D435" s="2">
        <v>3218</v>
      </c>
      <c r="E435" s="2">
        <v>1493</v>
      </c>
      <c r="F435" s="2">
        <v>1541</v>
      </c>
      <c r="G435" s="2">
        <v>356</v>
      </c>
      <c r="H435" s="2">
        <v>1449</v>
      </c>
      <c r="I435">
        <f t="shared" si="67"/>
        <v>-0.79212755785423461</v>
      </c>
      <c r="J435">
        <f t="shared" si="68"/>
        <v>-0.3493406702809646</v>
      </c>
      <c r="K435">
        <f t="shared" si="69"/>
        <v>-0.67959240401763266</v>
      </c>
      <c r="L435">
        <f t="shared" si="70"/>
        <v>-0.31535217990956138</v>
      </c>
      <c r="M435">
        <f t="shared" si="71"/>
        <v>-0.52969175326405127</v>
      </c>
      <c r="N435">
        <f t="shared" si="72"/>
        <v>-2.6903405840217026E-2</v>
      </c>
      <c r="O435">
        <f t="shared" si="73"/>
        <v>0.50121080122764972</v>
      </c>
      <c r="P435">
        <f t="shared" si="74"/>
        <v>2.3379652106026558</v>
      </c>
      <c r="Q435">
        <f t="shared" si="75"/>
        <v>1.876044027113243</v>
      </c>
      <c r="R435">
        <f t="shared" si="76"/>
        <v>0.50121080122764972</v>
      </c>
      <c r="S435" t="str">
        <f t="shared" si="77"/>
        <v>Cluster 1</v>
      </c>
    </row>
    <row r="436" spans="1:19" x14ac:dyDescent="0.3">
      <c r="A436" s="1" t="s">
        <v>10</v>
      </c>
      <c r="B436" s="1" t="s">
        <v>9</v>
      </c>
      <c r="C436" s="2">
        <v>16731</v>
      </c>
      <c r="D436" s="2">
        <v>3922</v>
      </c>
      <c r="E436" s="2">
        <v>7994</v>
      </c>
      <c r="F436" s="2">
        <v>688</v>
      </c>
      <c r="G436" s="2">
        <v>2371</v>
      </c>
      <c r="H436" s="2">
        <v>838</v>
      </c>
      <c r="I436">
        <f t="shared" si="67"/>
        <v>0.37404754183234495</v>
      </c>
      <c r="J436">
        <f t="shared" si="68"/>
        <v>-0.25395259141344567</v>
      </c>
      <c r="K436">
        <f t="shared" si="69"/>
        <v>4.4956324585304309E-3</v>
      </c>
      <c r="L436">
        <f t="shared" si="70"/>
        <v>-0.49105916193722809</v>
      </c>
      <c r="M436">
        <f t="shared" si="71"/>
        <v>-0.10706979153748673</v>
      </c>
      <c r="N436">
        <f t="shared" si="72"/>
        <v>-0.2435619334166465</v>
      </c>
      <c r="O436">
        <f t="shared" si="73"/>
        <v>1.044515304665683</v>
      </c>
      <c r="P436">
        <f t="shared" si="74"/>
        <v>1.8648960676190374</v>
      </c>
      <c r="Q436">
        <f t="shared" si="75"/>
        <v>1.1052979910615837</v>
      </c>
      <c r="R436">
        <f t="shared" si="76"/>
        <v>1.044515304665683</v>
      </c>
      <c r="S436" t="str">
        <f t="shared" si="77"/>
        <v>Cluster 1</v>
      </c>
    </row>
    <row r="437" spans="1:19" x14ac:dyDescent="0.3">
      <c r="A437" s="1" t="s">
        <v>10</v>
      </c>
      <c r="B437" s="1" t="s">
        <v>9</v>
      </c>
      <c r="C437" s="2">
        <v>29703</v>
      </c>
      <c r="D437" s="2">
        <v>12051</v>
      </c>
      <c r="E437" s="2">
        <v>16027</v>
      </c>
      <c r="F437" s="2">
        <v>13135</v>
      </c>
      <c r="G437" s="2">
        <v>182</v>
      </c>
      <c r="H437" s="2">
        <v>2204</v>
      </c>
      <c r="I437">
        <f t="shared" si="67"/>
        <v>1.3997186648328406</v>
      </c>
      <c r="J437">
        <f t="shared" si="68"/>
        <v>0.84748163175993718</v>
      </c>
      <c r="K437">
        <f t="shared" si="69"/>
        <v>0.84979315545699496</v>
      </c>
      <c r="L437">
        <f t="shared" si="70"/>
        <v>2.0728620635004833</v>
      </c>
      <c r="M437">
        <f t="shared" si="71"/>
        <v>-0.56618615591438493</v>
      </c>
      <c r="N437">
        <f t="shared" si="72"/>
        <v>0.24081703330905344</v>
      </c>
      <c r="O437">
        <f t="shared" si="73"/>
        <v>3.5394018859985037</v>
      </c>
      <c r="P437">
        <f t="shared" si="74"/>
        <v>3.4681304310974439</v>
      </c>
      <c r="Q437">
        <f t="shared" si="75"/>
        <v>2.5329175843384442</v>
      </c>
      <c r="R437">
        <f t="shared" si="76"/>
        <v>2.5329175843384442</v>
      </c>
      <c r="S437" t="str">
        <f t="shared" si="77"/>
        <v>Cluster 3</v>
      </c>
    </row>
    <row r="438" spans="1:19" x14ac:dyDescent="0.3">
      <c r="A438" s="1" t="s">
        <v>10</v>
      </c>
      <c r="B438" s="1" t="s">
        <v>9</v>
      </c>
      <c r="C438" s="2">
        <v>39228</v>
      </c>
      <c r="D438" s="2">
        <v>1431</v>
      </c>
      <c r="E438" s="2">
        <v>764</v>
      </c>
      <c r="F438" s="2">
        <v>4510</v>
      </c>
      <c r="G438" s="2">
        <v>93</v>
      </c>
      <c r="H438" s="2">
        <v>2346</v>
      </c>
      <c r="I438">
        <f t="shared" si="67"/>
        <v>2.1528421189324183</v>
      </c>
      <c r="J438">
        <f t="shared" si="68"/>
        <v>-0.59146921706541966</v>
      </c>
      <c r="K438">
        <f t="shared" si="69"/>
        <v>-0.75630370667739621</v>
      </c>
      <c r="L438">
        <f t="shared" si="70"/>
        <v>0.296223470313349</v>
      </c>
      <c r="M438">
        <f t="shared" si="71"/>
        <v>-0.58485283313208436</v>
      </c>
      <c r="N438">
        <f t="shared" si="72"/>
        <v>0.29116975166560499</v>
      </c>
      <c r="O438">
        <f t="shared" si="73"/>
        <v>2.7062312810006617</v>
      </c>
      <c r="P438">
        <f t="shared" si="74"/>
        <v>3.7668428588883933</v>
      </c>
      <c r="Q438">
        <f t="shared" si="75"/>
        <v>1.3124535407782623</v>
      </c>
      <c r="R438">
        <f t="shared" si="76"/>
        <v>1.3124535407782623</v>
      </c>
      <c r="S438" t="str">
        <f t="shared" si="77"/>
        <v>Cluster 3</v>
      </c>
    </row>
    <row r="439" spans="1:19" x14ac:dyDescent="0.3">
      <c r="A439" s="1" t="s">
        <v>8</v>
      </c>
      <c r="B439" s="1" t="s">
        <v>9</v>
      </c>
      <c r="C439" s="2">
        <v>14531</v>
      </c>
      <c r="D439" s="2">
        <v>15488</v>
      </c>
      <c r="E439" s="2">
        <v>30243</v>
      </c>
      <c r="F439" s="2">
        <v>437</v>
      </c>
      <c r="G439" s="2">
        <v>14841</v>
      </c>
      <c r="H439" s="2">
        <v>1867</v>
      </c>
      <c r="I439">
        <f t="shared" si="67"/>
        <v>0.2000977676571144</v>
      </c>
      <c r="J439">
        <f t="shared" si="68"/>
        <v>1.3131759883901397</v>
      </c>
      <c r="K439">
        <f t="shared" si="69"/>
        <v>2.3457161713845651</v>
      </c>
      <c r="L439">
        <f t="shared" si="70"/>
        <v>-0.54276191983751454</v>
      </c>
      <c r="M439">
        <f t="shared" si="71"/>
        <v>2.5083623984030892</v>
      </c>
      <c r="N439">
        <f t="shared" si="72"/>
        <v>0.12131797636427974</v>
      </c>
      <c r="O439">
        <f t="shared" si="73"/>
        <v>4.5347009283657771</v>
      </c>
      <c r="P439">
        <f t="shared" si="74"/>
        <v>2.4159860188506586</v>
      </c>
      <c r="Q439">
        <f t="shared" si="75"/>
        <v>4.4556106297697973</v>
      </c>
      <c r="R439">
        <f t="shared" si="76"/>
        <v>2.4159860188506586</v>
      </c>
      <c r="S439" t="str">
        <f t="shared" si="77"/>
        <v>Cluster 2</v>
      </c>
    </row>
    <row r="440" spans="1:19" x14ac:dyDescent="0.3">
      <c r="A440" s="1" t="s">
        <v>10</v>
      </c>
      <c r="B440" s="1" t="s">
        <v>9</v>
      </c>
      <c r="C440" s="2">
        <v>10290</v>
      </c>
      <c r="D440" s="2">
        <v>1981</v>
      </c>
      <c r="E440" s="2">
        <v>2232</v>
      </c>
      <c r="F440" s="2">
        <v>1038</v>
      </c>
      <c r="G440" s="2">
        <v>168</v>
      </c>
      <c r="H440" s="2">
        <v>2125</v>
      </c>
      <c r="I440">
        <f t="shared" si="67"/>
        <v>-0.13522995610522773</v>
      </c>
      <c r="J440">
        <f t="shared" si="68"/>
        <v>-0.51694728045017047</v>
      </c>
      <c r="K440">
        <f t="shared" si="69"/>
        <v>-0.60182882011425098</v>
      </c>
      <c r="L440">
        <f t="shared" si="70"/>
        <v>-0.4189636827934024</v>
      </c>
      <c r="M440">
        <f t="shared" si="71"/>
        <v>-0.56912248716211289</v>
      </c>
      <c r="N440">
        <f t="shared" si="72"/>
        <v>0.21280390126561985</v>
      </c>
      <c r="O440">
        <f t="shared" si="73"/>
        <v>0.6049405193938775</v>
      </c>
      <c r="P440">
        <f t="shared" si="74"/>
        <v>2.4230350193201389</v>
      </c>
      <c r="Q440">
        <f t="shared" si="75"/>
        <v>1.3409380893518437</v>
      </c>
      <c r="R440">
        <f t="shared" si="76"/>
        <v>0.6049405193938775</v>
      </c>
      <c r="S440" t="str">
        <f t="shared" si="77"/>
        <v>Cluster 1</v>
      </c>
    </row>
    <row r="441" spans="1:19" x14ac:dyDescent="0.3">
      <c r="A441" s="1" t="s">
        <v>10</v>
      </c>
      <c r="B441" s="1" t="s">
        <v>9</v>
      </c>
      <c r="C441" s="2">
        <v>2787</v>
      </c>
      <c r="D441" s="2">
        <v>1698</v>
      </c>
      <c r="E441" s="2">
        <v>2510</v>
      </c>
      <c r="F441" s="2">
        <v>65</v>
      </c>
      <c r="G441" s="2">
        <v>477</v>
      </c>
      <c r="H441" s="2">
        <v>52</v>
      </c>
      <c r="I441">
        <f t="shared" si="67"/>
        <v>-0.72847775412193438</v>
      </c>
      <c r="J441">
        <f t="shared" si="68"/>
        <v>-0.55529220419947145</v>
      </c>
      <c r="K441">
        <f t="shared" si="69"/>
        <v>-0.5725754015416662</v>
      </c>
      <c r="L441">
        <f t="shared" si="70"/>
        <v>-0.61938911481323788</v>
      </c>
      <c r="M441">
        <f t="shared" si="71"/>
        <v>-0.50431346176583081</v>
      </c>
      <c r="N441">
        <f t="shared" si="72"/>
        <v>-0.52227486741840357</v>
      </c>
      <c r="O441">
        <f t="shared" si="73"/>
        <v>0.55831510537385132</v>
      </c>
      <c r="P441">
        <f t="shared" si="74"/>
        <v>2.411415628286012</v>
      </c>
      <c r="Q441">
        <f t="shared" si="75"/>
        <v>2.0120521424048539</v>
      </c>
      <c r="R441">
        <f t="shared" si="76"/>
        <v>0.55831510537385132</v>
      </c>
      <c r="S441" t="str">
        <f t="shared" si="77"/>
        <v>Cluster 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0 E A A B Q S w M E F A A C A A g A l b 2 J 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V v Y 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b 2 J W i J u z W 6 4 A Q A A p w Q A A B M A H A B G b 3 J t d W x h c y 9 T Z W N 0 a W 9 u M S 5 t I K I Y A C i g F A A A A A A A A A A A A A A A A A A A A A A A A A A A A J 2 S U W v b M B D H 3 w P 5 D k J 9 c U E Y 7 G 4 w V v x Q n G V 5 2 N Y s y b a H p h R V v s V i s h T u 5 L I 0 9 L t P T h x S O p u G G g 7 b d 6 f / T / e X C J T X z r L 5 / p 1 c D g f D A Z U S o W B n / F f p D J A 0 w F R N 3 l W A x A r p J W c Z M + C H A x a e u a t R Q c j k 9 B C P n K o r s D 4 a a w N x 7 q w P P x T x / O P y B 4 X l y 8 l 0 e e i h Z Z 9 + r O i B n 4 u b E R h d a Q + Y c c E F y 5 2 p K 0 v Z B 8 E + W e U K b V d Z k r 5 P B f t e O w 9 z v z G Q H T / j b 8 7 C 7 b n Y b / O M T 9 F V o V a w C c g i o J o p F v I + N L a V N h / t J x L s p s 1 f G T N X 0 k i k z G P 9 X D I v p V 0 F x c V m D U e 5 B U p L v x 1 W + w 0 3 R Y o 6 + G K 7 3 S l Y M G E 6 H 9 q Y h 7 / + S b A t n 8 E q n M d / 6 T E C l Y 0 V N S J Y t Y k b 8 V 3 l q z Z / O g u f 0 S n A T W d t j O 4 R b G d p B M H 3 V X N M d 1 O 5 B u x p M l p J o g 6 N p 6 N L M 1 g b q c L g P 6 W p n / n U 5 n f Z 6 I W Z g i c h J g 5 B S S 7 a T j w s W Q Q / x N G 8 X l b S C 3 u x J 8 H T E D P w U p u 3 4 9 I T c U k 7 3 h d N 9 8 0 h 9 / D a O 9 C L u z g R l 7 b j X a 8 d e v d m 3 L s T c R c B 1 c S 1 L w H Z 4 S K / B h 0 O t O 3 j X v 4 D U E s B A i 0 A F A A C A A g A l b 2 J W k U E 8 i C j A A A A 9 g A A A B I A A A A A A A A A A A A A A A A A A A A A A E N v b m Z p Z y 9 Q Y W N r Y W d l L n h t b F B L A Q I t A B Q A A g A I A J W 9 i V o P y u m r p A A A A O k A A A A T A A A A A A A A A A A A A A A A A O 8 A A A B b Q 2 9 u d G V u d F 9 U e X B l c 1 0 u e G 1 s U E s B A i 0 A F A A C A A g A l b 2 J W i J u z W 6 4 A Q A A p w Q A A B M A A A A A A A A A A A A A A A A A 4 A E A A E Z v c m 1 1 b G F z L 1 N l Y 3 R p b 2 4 x L m 1 Q S w U G A A A A A A M A A w D C A A A A 5 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x E A A A A A A A C Z 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d o b 2 x l c 2 F s Z S U y M G N 1 c 3 R v b W V y c y U y M G R h d G E 8 L 0 l 0 Z W 1 Q Y X R o P j w v S X R l b U x v Y 2 F 0 a W 9 u P j x T d G F i b G V F b n R y a W V z P j x F b n R y e S B U e X B l P S J J c 1 B y a X Z h d G U i I F Z h b H V l P S J s M C I g L z 4 8 R W 5 0 c n k g V H l w Z T 0 i U X V l c n l J R C I g V m F s d W U 9 I n M y N D Q 2 O D N l N S 1 k N z V m L T Q 4 Z m U t Y T l m O S 1 j N z d i Y T Q 2 M D k 3 M j 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J v d y I g V m F s d W U 9 I m w x I i A v P j x F b n R y e S B U e X B l P S J S Z W N v d m V y e V R h c m d l d E N v b H V t b i I g V m F s d W U 9 I m w x I i A v P j x F b n R y e S B U e X B l P S J S Z W N v d m V y e V R h c m d l d F N o Z W V 0 I i B W Y W x 1 Z T 0 i c 1 N o Z W V 0 M i 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X a G 9 s Z X N h b G U g Y 3 V z d G 9 t Z X J z I G R h d G E v Q X V 0 b 1 J l b W 9 2 Z W R D b 2 x 1 b W 5 z M S 5 7 Q 2 h h b m 5 l b C w w f S Z x d W 9 0 O y w m c X V v d D t T Z W N 0 a W 9 u M S 9 X a G 9 s Z X N h b G U g Y 3 V z d G 9 t Z X J z I G R h d G E v Q X V 0 b 1 J l b W 9 2 Z W R D b 2 x 1 b W 5 z M S 5 7 U m V n a W 9 u L D F 9 J n F 1 b 3 Q 7 L C Z x d W 9 0 O 1 N l Y 3 R p b 2 4 x L 1 d o b 2 x l c 2 F s Z S B j d X N 0 b 2 1 l c n M g Z G F 0 Y S 9 B d X R v U m V t b 3 Z l Z E N v b H V t b n M x L n t G c m V z a C w y f S Z x d W 9 0 O y w m c X V v d D t T Z W N 0 a W 9 u M S 9 X a G 9 s Z X N h b G U g Y 3 V z d G 9 t Z X J z I G R h d G E v Q X V 0 b 1 J l b W 9 2 Z W R D b 2 x 1 b W 5 z M S 5 7 T W l s a y w z f S Z x d W 9 0 O y w m c X V v d D t T Z W N 0 a W 9 u M S 9 X a G 9 s Z X N h b G U g Y 3 V z d G 9 t Z X J z I G R h d G E v Q X V 0 b 1 J l b W 9 2 Z W R D b 2 x 1 b W 5 z M S 5 7 R 3 J v Y 2 V y e S w 0 f S Z x d W 9 0 O y w m c X V v d D t T Z W N 0 a W 9 u M S 9 X a G 9 s Z X N h b G U g Y 3 V z d G 9 t Z X J z I G R h d G E v Q X V 0 b 1 J l b W 9 2 Z W R D b 2 x 1 b W 5 z M S 5 7 R n J v e m V u L D V 9 J n F 1 b 3 Q 7 L C Z x d W 9 0 O 1 N l Y 3 R p b 2 4 x L 1 d o b 2 x l c 2 F s Z S B j d X N 0 b 2 1 l c n M g Z G F 0 Y S 9 B d X R v U m V t b 3 Z l Z E N v b H V t b n M x L n t E Z X R l c m d l b n R z X 1 B h c G V y L D Z 9 J n F 1 b 3 Q 7 L C Z x d W 9 0 O 1 N l Y 3 R p b 2 4 x L 1 d o b 2 x l c 2 F s Z S B j d X N 0 b 2 1 l c n M g Z G F 0 Y S 9 B d X R v U m V t b 3 Z l Z E N v b H V t b n M x L n t E Z W x p Y 2 F z c 2 V u L D d 9 J n F 1 b 3 Q 7 X S w m c X V v d D t D b 2 x 1 b W 5 D b 3 V u d C Z x d W 9 0 O z o 4 L C Z x d W 9 0 O 0 t l e U N v b H V t b k 5 h b W V z J n F 1 b 3 Q 7 O l t d L C Z x d W 9 0 O 0 N v b H V t b k l k Z W 5 0 a X R p Z X M m c X V v d D s 6 W y Z x d W 9 0 O 1 N l Y 3 R p b 2 4 x L 1 d o b 2 x l c 2 F s Z S B j d X N 0 b 2 1 l c n M g Z G F 0 Y S 9 B d X R v U m V t b 3 Z l Z E N v b H V t b n M x L n t D a G F u b m V s L D B 9 J n F 1 b 3 Q 7 L C Z x d W 9 0 O 1 N l Y 3 R p b 2 4 x L 1 d o b 2 x l c 2 F s Z S B j d X N 0 b 2 1 l c n M g Z G F 0 Y S 9 B d X R v U m V t b 3 Z l Z E N v b H V t b n M x L n t S Z W d p b 2 4 s M X 0 m c X V v d D s s J n F 1 b 3 Q 7 U 2 V j d G l v b j E v V 2 h v b G V z Y W x l I G N 1 c 3 R v b W V y c y B k Y X R h L 0 F 1 d G 9 S Z W 1 v d m V k Q 2 9 s d W 1 u c z E u e 0 Z y Z X N o L D J 9 J n F 1 b 3 Q 7 L C Z x d W 9 0 O 1 N l Y 3 R p b 2 4 x L 1 d o b 2 x l c 2 F s Z S B j d X N 0 b 2 1 l c n M g Z G F 0 Y S 9 B d X R v U m V t b 3 Z l Z E N v b H V t b n M x L n t N a W x r L D N 9 J n F 1 b 3 Q 7 L C Z x d W 9 0 O 1 N l Y 3 R p b 2 4 x L 1 d o b 2 x l c 2 F s Z S B j d X N 0 b 2 1 l c n M g Z G F 0 Y S 9 B d X R v U m V t b 3 Z l Z E N v b H V t b n M x L n t H c m 9 j Z X J 5 L D R 9 J n F 1 b 3 Q 7 L C Z x d W 9 0 O 1 N l Y 3 R p b 2 4 x L 1 d o b 2 x l c 2 F s Z S B j d X N 0 b 2 1 l c n M g Z G F 0 Y S 9 B d X R v U m V t b 3 Z l Z E N v b H V t b n M x L n t G c m 9 6 Z W 4 s N X 0 m c X V v d D s s J n F 1 b 3 Q 7 U 2 V j d G l v b j E v V 2 h v b G V z Y W x l I G N 1 c 3 R v b W V y c y B k Y X R h L 0 F 1 d G 9 S Z W 1 v d m V k Q 2 9 s d W 1 u c z E u e 0 R l d G V y Z 2 V u d H N f U G F w Z X I s N n 0 m c X V v d D s s J n F 1 b 3 Q 7 U 2 V j d G l v b j E v V 2 h v b G V z Y W x l I G N 1 c 3 R v b W V y c y B k Y X R h L 0 F 1 d G 9 S Z W 1 v d m V k Q 2 9 s d W 1 u c z E u e 0 R l b G l j Y X N z Z W 4 s N 3 0 m c X V v d D t d L C Z x d W 9 0 O 1 J l b G F 0 a W 9 u c 2 h p c E l u Z m 8 m c X V v d D s 6 W 1 1 9 I i A v P j x F b n R y e S B U e X B l P S J G a W x s U 3 R h d H V z I i B W Y W x 1 Z T 0 i c 0 N v b X B s Z X R l I i A v P j x F b n R y e S B U e X B l P S J G a W x s Q 2 9 s d W 1 u T m F t Z X M i I F Z h b H V l P S J z W y Z x d W 9 0 O 0 N o Y W 5 u Z W w m c X V v d D s s J n F 1 b 3 Q 7 U m V n a W 9 u J n F 1 b 3 Q 7 L C Z x d W 9 0 O 0 Z y Z X N o J n F 1 b 3 Q 7 L C Z x d W 9 0 O 0 1 p b G s m c X V v d D s s J n F 1 b 3 Q 7 R 3 J v Y 2 V y e S Z x d W 9 0 O y w m c X V v d D t G c m 9 6 Z W 4 m c X V v d D s s J n F 1 b 3 Q 7 R G V 0 Z X J n Z W 5 0 c 1 9 Q Y X B l c i Z x d W 9 0 O y w m c X V v d D t E Z W x p Y 2 F z c 2 V u J n F 1 b 3 Q 7 X S I g L z 4 8 R W 5 0 c n k g V H l w Z T 0 i R m l s b E N v b H V t b l R 5 c G V z I i B W Y W x 1 Z T 0 i c 0 J n W V J F U k V S R V J F P S I g L z 4 8 R W 5 0 c n k g V H l w Z T 0 i R m l s b E x h c 3 R V c G R h d G V k I i B W Y W x 1 Z T 0 i Z D I w M j U t M D Q t M D l U M j I 6 N D Q 6 M j M u M T Y w N T c w N V o i I C 8 + P E V u d H J 5 I F R 5 c G U 9 I k Z p b G x F c n J v c k N v d W 5 0 I i B W Y W x 1 Z T 0 i b D A i I C 8 + P E V u d H J 5 I F R 5 c G U 9 I k Z p b G x F c n J v c k N v Z G U i I F Z h b H V l P S J z V W 5 r b m 9 3 b i I g L z 4 8 R W 5 0 c n k g V H l w Z T 0 i R m l s b E N v d W 5 0 I i B W Y W x 1 Z T 0 i b D Q 0 M C I g L z 4 8 R W 5 0 c n k g V H l w Z T 0 i Q W R k Z W R U b 0 R h d G F N b 2 R l b C I g V m F s d W U 9 I m w w I i A v P j w v U 3 R h Y m x l R W 5 0 c m l l c z 4 8 L 0 l 0 Z W 0 + P E l 0 Z W 0 + P E l 0 Z W 1 M b 2 N h d G l v b j 4 8 S X R l b V R 5 c G U + R m 9 y b X V s Y T w v S X R l b V R 5 c G U + P E l 0 Z W 1 Q Y X R o P l N l Y 3 R p b 2 4 x L 1 d o b 2 x l c 2 F s Z S U y M G N 1 c 3 R v b W V y c y U y M G R h d G E v U 2 9 1 c m N l P C 9 J d G V t U G F 0 a D 4 8 L 0 l 0 Z W 1 M b 2 N h d G l v b j 4 8 U 3 R h Y m x l R W 5 0 c m l l c y A v P j w v S X R l b T 4 8 S X R l b T 4 8 S X R l b U x v Y 2 F 0 a W 9 u P j x J d G V t V H l w Z T 5 G b 3 J t d W x h P C 9 J d G V t V H l w Z T 4 8 S X R l b V B h d G g + U 2 V j d G l v b j E v V 2 h v b G V z Y W x l J T I w Y 3 V z d G 9 t Z X J z J T I w Z G F 0 Y S 9 Q c m 9 t b 3 R l Z C U y M E h l Y W R l c n M 8 L 0 l 0 Z W 1 Q Y X R o P j w v S X R l b U x v Y 2 F 0 a W 9 u P j x T d G F i b G V F b n R y a W V z I C 8 + P C 9 J d G V t P j x J d G V t P j x J d G V t T G 9 j Y X R p b 2 4 + P E l 0 Z W 1 U e X B l P k Z v c m 1 1 b G E 8 L 0 l 0 Z W 1 U e X B l P j x J d G V t U G F 0 a D 5 T Z W N 0 a W 9 u M S 9 X a G 9 s Z X N h b G U l M j B j d X N 0 b 2 1 l c n M l M j B k Y X R h L 0 N o Y W 5 n Z W Q l M j B U e X B l P C 9 J d G V t U G F 0 a D 4 8 L 0 l 0 Z W 1 M b 2 N h d G l v b j 4 8 U 3 R h Y m x l R W 5 0 c m l l c y A v P j w v S X R l b T 4 8 S X R l b T 4 8 S X R l b U x v Y 2 F 0 a W 9 u P j x J d G V t V H l w Z T 5 G b 3 J t d W x h P C 9 J d G V t V H l w Z T 4 8 S X R l b V B h d G g + U 2 V j d G l v b j E v V 2 h v b G V z Y W x l J T I w Y 3 V z d G 9 t Z X J z J T I w Z G F 0 Y S 9 S Z X B s Y W N l Z C U y M F Z h b H V l P C 9 J d G V t U G F 0 a D 4 8 L 0 l 0 Z W 1 M b 2 N h d G l v b j 4 8 U 3 R h Y m x l R W 5 0 c m l l c y A v P j w v S X R l b T 4 8 S X R l b T 4 8 S X R l b U x v Y 2 F 0 a W 9 u P j x J d G V t V H l w Z T 5 G b 3 J t d W x h P C 9 J d G V t V H l w Z T 4 8 S X R l b V B h d G g + U 2 V j d G l v b j E v V 2 h v b G V z Y W x l J T I w Y 3 V z d G 9 t Z X J z J T I w Z G F 0 Y S 9 S Z X B s Y W N l Z C U y M F Z h b H V l M T w v S X R l b V B h d G g + P C 9 J d G V t T G 9 j Y X R p b 2 4 + P F N 0 Y W J s Z U V u d H J p Z X M g L z 4 8 L 0 l 0 Z W 0 + P E l 0 Z W 0 + P E l 0 Z W 1 M b 2 N h d G l v b j 4 8 S X R l b V R 5 c G U + R m 9 y b X V s Y T w v S X R l b V R 5 c G U + P E l 0 Z W 1 Q Y X R o P l N l Y 3 R p b 2 4 x L 1 d o b 2 x l c 2 F s Z S U y M G N 1 c 3 R v b W V y c y U y M G R h d G E v U m V w b G F j Z W Q l M j B W Y W x 1 Z T I 8 L 0 l 0 Z W 1 Q Y X R o P j w v S X R l b U x v Y 2 F 0 a W 9 u P j x T d G F i b G V F b n R y a W V z I C 8 + P C 9 J d G V t P j x J d G V t P j x J d G V t T G 9 j Y X R p b 2 4 + P E l 0 Z W 1 U e X B l P k Z v c m 1 1 b G E 8 L 0 l 0 Z W 1 U e X B l P j x J d G V t U G F 0 a D 5 T Z W N 0 a W 9 u M S 9 X a G 9 s Z X N h b G U l M j B j d X N 0 b 2 1 l c n M l M j B k Y X R h L 1 J l c G x h Y 2 V k J T I w V m F s d W U z P C 9 J d G V t U G F 0 a D 4 8 L 0 l 0 Z W 1 M b 2 N h d G l v b j 4 8 U 3 R h Y m x l R W 5 0 c m l l c y A v P j w v S X R l b T 4 8 S X R l b T 4 8 S X R l b U x v Y 2 F 0 a W 9 u P j x J d G V t V H l w Z T 5 G b 3 J t d W x h P C 9 J d G V t V H l w Z T 4 8 S X R l b V B h d G g + U 2 V j d G l v b j E v V 2 h v b G V z Y W x l J T I w Y 3 V z d G 9 t Z X J z J T I w Z G F 0 Y S 9 S Z X B s Y W N l Z C U y M F Z h b H V l N D w v S X R l b V B h d G g + P C 9 J d G V t T G 9 j Y X R p b 2 4 + P F N 0 Y W J s Z U V u d H J p Z X M g L z 4 8 L 0 l 0 Z W 0 + P C 9 J d G V t c z 4 8 L 0 x v Y 2 F s U G F j a 2 F n Z U 1 l d G F k Y X R h R m l s Z T 4 W A A A A U E s F B g A A A A A A A A A A A A A A A A A A A A A A A C Y B A A A B A A A A 0 I y d 3 w E V 0 R G M e g D A T 8 K X 6 w E A A A B O Q 3 s d 9 5 g u S 6 N Q s E d d 8 C j T A A A A A A I A A A A A A B B m A A A A A Q A A I A A A A L K F O n + T Z z W E C R G B C d P 0 + Y 6 q j W w N q P f Q n 7 y Y s i Q n 7 R Z 9 A A A A A A 6 A A A A A A g A A I A A A A G e d P N u W A 0 c t y 7 m w / 6 G V D s q W 3 h Q Q a U M P z U e 7 4 V 0 Y r l q s U A A A A J x L 5 S K m h m / D K i Z N + z R K 8 P S D a 0 4 j 9 t E Z 6 V f F d K z f / I Z c 4 h j V I d I w V p m W e 4 b 6 X 0 5 1 5 S n I A o 0 m e j + P l x 3 A 2 w 2 b m 9 9 b G O m y m N Z S Y c 3 3 A 7 b N 4 r X / Q A A A A L P 8 D k b F O U v E i R C i g f e 9 n f 0 O 2 l 0 I E H F h 6 F z H K x C i w M G t Y f h 0 X b Z 1 m n 7 w e w A F 1 Z t T l t 6 3 k 5 y M x F 4 H 5 L I I n O F e f u U = < / D a t a M a s h u p > 
</file>

<file path=customXml/itemProps1.xml><?xml version="1.0" encoding="utf-8"?>
<ds:datastoreItem xmlns:ds="http://schemas.openxmlformats.org/officeDocument/2006/customXml" ds:itemID="{0394DDA4-A075-48D2-B420-C130163FD4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product</vt:lpstr>
      <vt:lpstr>CD textbox</vt:lpstr>
      <vt:lpstr>Dashboard</vt:lpstr>
      <vt:lpstr>Wireframe</vt:lpstr>
      <vt:lpstr>Region sales</vt:lpstr>
      <vt:lpstr>Sales by Channel</vt:lpstr>
      <vt:lpstr>Cluster Profile</vt:lpstr>
      <vt:lpstr>Wholesale_customer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Jomi Porter</dc:creator>
  <cp:lastModifiedBy>Jomi Porter</cp:lastModifiedBy>
  <cp:lastPrinted>2025-04-27T13:29:15Z</cp:lastPrinted>
  <dcterms:created xsi:type="dcterms:W3CDTF">2025-04-09T22:30:00Z</dcterms:created>
  <dcterms:modified xsi:type="dcterms:W3CDTF">2025-04-28T02:49:44Z</dcterms:modified>
</cp:coreProperties>
</file>