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ndrz\Coding\Git\1-School\Teamwork\Boids\"/>
    </mc:Choice>
  </mc:AlternateContent>
  <xr:revisionPtr revIDLastSave="0" documentId="13_ncr:1_{B0981FF6-9811-4143-8E86-EF74A8BFD3F4}" xr6:coauthVersionLast="47" xr6:coauthVersionMax="47" xr10:uidLastSave="{00000000-0000-0000-0000-000000000000}"/>
  <bookViews>
    <workbookView xWindow="-110" yWindow="-110" windowWidth="19420" windowHeight="10300" tabRatio="484" activeTab="3" xr2:uid="{A1B31F85-D5C7-4C1E-9AA7-B91E1CDFC157}"/>
  </bookViews>
  <sheets>
    <sheet name="Description du projet" sheetId="1" r:id="rId1"/>
    <sheet name="Sprint 1" sheetId="2" r:id="rId2"/>
    <sheet name="Sprint 2" sheetId="3" r:id="rId3"/>
    <sheet name="Sprint 3" sheetId="4" r:id="rId4"/>
    <sheet name="Agile &amp; Scrum dans ce cours" sheetId="7" r:id="rId5"/>
  </sheets>
  <definedNames>
    <definedName name="ListeCours">'Description du projet'!$I$4:$I$32</definedName>
    <definedName name="ListeEtudiants">'Description du projet'!$M$36:$M$48</definedName>
    <definedName name="PrenomEtudiants">'Description du projet'!$N$36:$N$48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c r="B2" i="3"/>
  <c r="B2" i="2"/>
  <c r="K127" i="4"/>
  <c r="E126" i="4"/>
  <c r="E125" i="4"/>
  <c r="E124" i="4"/>
  <c r="E123" i="4"/>
  <c r="E122" i="4"/>
  <c r="E121" i="4"/>
  <c r="F113" i="4"/>
  <c r="F112" i="4"/>
  <c r="F111" i="4"/>
  <c r="F110" i="4"/>
  <c r="F109" i="4"/>
  <c r="F108" i="4"/>
  <c r="F107" i="4"/>
  <c r="F106" i="4"/>
  <c r="F105" i="4"/>
  <c r="F104" i="4"/>
  <c r="F103" i="4"/>
  <c r="F102" i="4"/>
  <c r="F101" i="4"/>
  <c r="F100" i="4"/>
  <c r="F99" i="4"/>
  <c r="F98" i="4"/>
  <c r="F97" i="4"/>
  <c r="F96"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K46" i="4"/>
  <c r="E45" i="4"/>
  <c r="E113" i="4" s="1"/>
  <c r="E44" i="4"/>
  <c r="E112" i="4" s="1"/>
  <c r="E43" i="4"/>
  <c r="E111" i="4" s="1"/>
  <c r="E42" i="4"/>
  <c r="E110" i="4" s="1"/>
  <c r="E41" i="4"/>
  <c r="E109" i="4" s="1"/>
  <c r="E40" i="4"/>
  <c r="E108" i="4" s="1"/>
  <c r="E39" i="4"/>
  <c r="E107" i="4" s="1"/>
  <c r="E38" i="4"/>
  <c r="E106" i="4" s="1"/>
  <c r="E37" i="4"/>
  <c r="E105" i="4" s="1"/>
  <c r="E36" i="4"/>
  <c r="E104" i="4" s="1"/>
  <c r="E35" i="4"/>
  <c r="E103" i="4" s="1"/>
  <c r="E34" i="4"/>
  <c r="E102" i="4" s="1"/>
  <c r="E32" i="4"/>
  <c r="E100" i="4" s="1"/>
  <c r="E30" i="4"/>
  <c r="E98" i="4" s="1"/>
  <c r="P29" i="4"/>
  <c r="P30" i="4" s="1"/>
  <c r="P31" i="4" s="1"/>
  <c r="P32" i="4" s="1"/>
  <c r="P33" i="4" s="1"/>
  <c r="P34" i="4" s="1"/>
  <c r="P35" i="4" s="1"/>
  <c r="P36" i="4" s="1"/>
  <c r="P37" i="4" s="1"/>
  <c r="P38" i="4" s="1"/>
  <c r="P39" i="4" s="1"/>
  <c r="P40" i="4" s="1"/>
  <c r="P41" i="4" s="1"/>
  <c r="P42" i="4" s="1"/>
  <c r="P43" i="4" s="1"/>
  <c r="P44" i="4" s="1"/>
  <c r="P45" i="4" s="1"/>
  <c r="P46" i="4" s="1"/>
  <c r="P47" i="4" s="1"/>
  <c r="E29" i="4"/>
  <c r="E97" i="4" s="1"/>
  <c r="E28" i="4"/>
  <c r="E96" i="4" s="1"/>
  <c r="J25" i="4"/>
  <c r="P24" i="4"/>
  <c r="E24" i="4"/>
  <c r="P23" i="4"/>
  <c r="E23" i="4"/>
  <c r="E20" i="4"/>
  <c r="E21" i="4" s="1"/>
  <c r="E19" i="4"/>
  <c r="P19" i="4" s="1"/>
  <c r="K16" i="4"/>
  <c r="P15" i="4"/>
  <c r="E15" i="4"/>
  <c r="E13" i="4"/>
  <c r="P13" i="4" s="1"/>
  <c r="K127" i="3"/>
  <c r="E126" i="3"/>
  <c r="E125" i="3"/>
  <c r="E124" i="3"/>
  <c r="E123" i="3"/>
  <c r="E122" i="3"/>
  <c r="E121" i="3"/>
  <c r="F113" i="3"/>
  <c r="F112" i="3"/>
  <c r="F111" i="3"/>
  <c r="F110" i="3"/>
  <c r="F109" i="3"/>
  <c r="F108" i="3"/>
  <c r="F107" i="3"/>
  <c r="F106" i="3"/>
  <c r="F105" i="3"/>
  <c r="F104" i="3"/>
  <c r="F103" i="3"/>
  <c r="F102" i="3"/>
  <c r="F101" i="3"/>
  <c r="F100" i="3"/>
  <c r="F99" i="3"/>
  <c r="F98" i="3"/>
  <c r="F97" i="3"/>
  <c r="F96" i="3"/>
  <c r="E88" i="3"/>
  <c r="E87" i="3"/>
  <c r="E86" i="3"/>
  <c r="E85" i="3"/>
  <c r="E84" i="3"/>
  <c r="E83" i="3"/>
  <c r="E82" i="3"/>
  <c r="E81" i="3"/>
  <c r="E80" i="3"/>
  <c r="E79" i="3"/>
  <c r="E78" i="3"/>
  <c r="E77" i="3"/>
  <c r="E76" i="3"/>
  <c r="E75" i="3"/>
  <c r="E74" i="3"/>
  <c r="E73" i="3"/>
  <c r="E72" i="3"/>
  <c r="E71" i="3"/>
  <c r="E70" i="3"/>
  <c r="E69" i="3"/>
  <c r="E68" i="3"/>
  <c r="E67" i="3"/>
  <c r="E66" i="3"/>
  <c r="E65" i="3"/>
  <c r="E64" i="3"/>
  <c r="E63" i="3"/>
  <c r="E62" i="3"/>
  <c r="E53" i="3"/>
  <c r="K46" i="3"/>
  <c r="E45" i="3"/>
  <c r="E113" i="3" s="1"/>
  <c r="E44" i="3"/>
  <c r="E112" i="3" s="1"/>
  <c r="E43" i="3"/>
  <c r="E111" i="3" s="1"/>
  <c r="E42" i="3"/>
  <c r="E110" i="3" s="1"/>
  <c r="E41" i="3"/>
  <c r="E109" i="3" s="1"/>
  <c r="E40" i="3"/>
  <c r="E108" i="3" s="1"/>
  <c r="E39" i="3"/>
  <c r="E107" i="3" s="1"/>
  <c r="P29" i="3"/>
  <c r="P30" i="3" s="1"/>
  <c r="P31" i="3" s="1"/>
  <c r="P32" i="3" s="1"/>
  <c r="P33" i="3" s="1"/>
  <c r="P34" i="3" s="1"/>
  <c r="P35" i="3" s="1"/>
  <c r="P36" i="3" s="1"/>
  <c r="P37" i="3" s="1"/>
  <c r="P38" i="3" s="1"/>
  <c r="P39" i="3" s="1"/>
  <c r="P40" i="3" s="1"/>
  <c r="P41" i="3" s="1"/>
  <c r="P42" i="3" s="1"/>
  <c r="P43" i="3" s="1"/>
  <c r="P44" i="3" s="1"/>
  <c r="P45" i="3" s="1"/>
  <c r="P46" i="3" s="1"/>
  <c r="P47" i="3" s="1"/>
  <c r="E28" i="3"/>
  <c r="E96" i="3" s="1"/>
  <c r="J25" i="3"/>
  <c r="E21" i="3"/>
  <c r="P21" i="3" s="1"/>
  <c r="E20" i="3"/>
  <c r="P20" i="3" s="1"/>
  <c r="E19" i="3"/>
  <c r="P19" i="3" s="1"/>
  <c r="K16" i="3"/>
  <c r="P15" i="3"/>
  <c r="E15" i="3"/>
  <c r="E13" i="3"/>
  <c r="P13" i="3" s="1"/>
  <c r="E71" i="2"/>
  <c r="E72" i="2"/>
  <c r="E73" i="2"/>
  <c r="E74" i="2"/>
  <c r="E75" i="2"/>
  <c r="E76" i="2"/>
  <c r="E77" i="2"/>
  <c r="E78" i="2"/>
  <c r="E79" i="2"/>
  <c r="E80" i="2"/>
  <c r="E81" i="2"/>
  <c r="E82" i="2"/>
  <c r="E83" i="2"/>
  <c r="E84" i="2"/>
  <c r="E85" i="2"/>
  <c r="E86" i="2"/>
  <c r="E87" i="2"/>
  <c r="E88" i="2"/>
  <c r="E55" i="2"/>
  <c r="E56" i="2"/>
  <c r="E57" i="2" s="1"/>
  <c r="E58" i="2" s="1"/>
  <c r="E59" i="2"/>
  <c r="E60" i="2"/>
  <c r="E61" i="2"/>
  <c r="E62" i="2"/>
  <c r="E63" i="2"/>
  <c r="E64" i="2"/>
  <c r="E65" i="2"/>
  <c r="E66" i="2"/>
  <c r="E67" i="2"/>
  <c r="E68" i="2"/>
  <c r="E69" i="2"/>
  <c r="E70" i="2"/>
  <c r="K127" i="2"/>
  <c r="F96" i="2"/>
  <c r="E54" i="2"/>
  <c r="E53" i="2"/>
  <c r="E126" i="2"/>
  <c r="E125" i="2"/>
  <c r="E124" i="2"/>
  <c r="E123" i="2"/>
  <c r="E122" i="2"/>
  <c r="E121" i="2"/>
  <c r="F97" i="2"/>
  <c r="F98" i="2"/>
  <c r="F99" i="2"/>
  <c r="F100" i="2"/>
  <c r="F101" i="2"/>
  <c r="F102" i="2"/>
  <c r="F103" i="2"/>
  <c r="F104" i="2"/>
  <c r="F105" i="2"/>
  <c r="F106" i="2"/>
  <c r="F107" i="2"/>
  <c r="F108" i="2"/>
  <c r="F109" i="2"/>
  <c r="F110" i="2"/>
  <c r="F111" i="2"/>
  <c r="F112" i="2"/>
  <c r="F113" i="2"/>
  <c r="P29" i="2"/>
  <c r="P30" i="2" s="1"/>
  <c r="P31" i="2" s="1"/>
  <c r="P32" i="2" s="1"/>
  <c r="P33" i="2" s="1"/>
  <c r="P34" i="2" s="1"/>
  <c r="P35" i="2" s="1"/>
  <c r="P36" i="2" s="1"/>
  <c r="P37" i="2" s="1"/>
  <c r="P38" i="2" s="1"/>
  <c r="P39" i="2" s="1"/>
  <c r="P40" i="2" s="1"/>
  <c r="P41" i="2" s="1"/>
  <c r="P42" i="2" s="1"/>
  <c r="P43" i="2" s="1"/>
  <c r="P44" i="2" s="1"/>
  <c r="P45" i="2" s="1"/>
  <c r="P46" i="2" s="1"/>
  <c r="P47" i="2" s="1"/>
  <c r="P24" i="2"/>
  <c r="M39" i="1"/>
  <c r="L42" i="1"/>
  <c r="I37" i="1"/>
  <c r="J37" i="1" s="1"/>
  <c r="L37" i="1" s="1"/>
  <c r="I38" i="1"/>
  <c r="J38" i="1" s="1"/>
  <c r="L38" i="1" s="1"/>
  <c r="I39" i="1"/>
  <c r="K39" i="1" s="1"/>
  <c r="N39" i="1" s="1"/>
  <c r="J39" i="1"/>
  <c r="L39" i="1" s="1"/>
  <c r="I40" i="1"/>
  <c r="J40" i="1" s="1"/>
  <c r="L40" i="1" s="1"/>
  <c r="K40" i="1"/>
  <c r="M40" i="1" s="1"/>
  <c r="I41" i="1"/>
  <c r="J41" i="1" s="1"/>
  <c r="L41" i="1" s="1"/>
  <c r="I42" i="1"/>
  <c r="J42" i="1" s="1"/>
  <c r="I43" i="1"/>
  <c r="J43" i="1"/>
  <c r="L43" i="1" s="1"/>
  <c r="K43" i="1"/>
  <c r="M43" i="1" s="1"/>
  <c r="I44" i="1"/>
  <c r="J44" i="1"/>
  <c r="L44" i="1" s="1"/>
  <c r="K44" i="1"/>
  <c r="M44" i="1" s="1"/>
  <c r="I45" i="1"/>
  <c r="J45" i="1" s="1"/>
  <c r="L45" i="1" s="1"/>
  <c r="K45" i="1"/>
  <c r="I46" i="1"/>
  <c r="J46" i="1"/>
  <c r="L46" i="1" s="1"/>
  <c r="K46" i="1"/>
  <c r="N46" i="1" s="1"/>
  <c r="I47" i="1"/>
  <c r="K47" i="1" s="1"/>
  <c r="I48" i="1"/>
  <c r="K48" i="1" s="1"/>
  <c r="J48" i="1"/>
  <c r="L48" i="1" s="1"/>
  <c r="I36" i="1"/>
  <c r="K36" i="1" s="1"/>
  <c r="K46" i="2"/>
  <c r="E28" i="2"/>
  <c r="E96" i="2" s="1"/>
  <c r="J25" i="2"/>
  <c r="K16" i="2"/>
  <c r="E23" i="2"/>
  <c r="P23" i="2" s="1"/>
  <c r="E24" i="2"/>
  <c r="E19" i="2"/>
  <c r="P19" i="2" s="1"/>
  <c r="E13" i="2"/>
  <c r="P13" i="2" s="1"/>
  <c r="B7" i="1"/>
  <c r="I32" i="1"/>
  <c r="I31" i="1"/>
  <c r="I30" i="1"/>
  <c r="I5" i="1"/>
  <c r="I6" i="1"/>
  <c r="I7" i="1"/>
  <c r="I8" i="1"/>
  <c r="I9" i="1"/>
  <c r="I10" i="1"/>
  <c r="I11" i="1"/>
  <c r="I12" i="1"/>
  <c r="I13" i="1"/>
  <c r="I14" i="1"/>
  <c r="I15" i="1"/>
  <c r="I16" i="1"/>
  <c r="I17" i="1"/>
  <c r="I18" i="1"/>
  <c r="I19" i="1"/>
  <c r="I20" i="1"/>
  <c r="I21" i="1"/>
  <c r="I22" i="1"/>
  <c r="I23" i="1"/>
  <c r="I24" i="1"/>
  <c r="I25" i="1"/>
  <c r="I26" i="1"/>
  <c r="I27" i="1"/>
  <c r="I28" i="1"/>
  <c r="I29" i="1"/>
  <c r="I4" i="1"/>
  <c r="E31" i="4" l="1"/>
  <c r="E99" i="4" s="1"/>
  <c r="E33" i="4"/>
  <c r="E101" i="4" s="1"/>
  <c r="E14" i="4"/>
  <c r="P14" i="4" s="1"/>
  <c r="P21" i="4"/>
  <c r="E22" i="4"/>
  <c r="P22" i="4" s="1"/>
  <c r="P20" i="4"/>
  <c r="E22" i="3"/>
  <c r="P22" i="3" s="1"/>
  <c r="E14" i="3"/>
  <c r="P14" i="3" s="1"/>
  <c r="E23" i="3"/>
  <c r="P23" i="3" s="1"/>
  <c r="E54" i="3"/>
  <c r="E29" i="3"/>
  <c r="Q13" i="4" a="1"/>
  <c r="Q13" i="4" s="1"/>
  <c r="Q13" i="3" a="1"/>
  <c r="Q13" i="3" s="1"/>
  <c r="E29" i="2"/>
  <c r="E30" i="2" s="1"/>
  <c r="E98" i="2" s="1"/>
  <c r="E32" i="2"/>
  <c r="E100" i="2" s="1"/>
  <c r="N45" i="1"/>
  <c r="M48" i="1"/>
  <c r="N48" i="1"/>
  <c r="N36" i="1"/>
  <c r="M36" i="1"/>
  <c r="M46" i="1"/>
  <c r="N43" i="1"/>
  <c r="M45" i="1"/>
  <c r="N40" i="1"/>
  <c r="J36" i="1"/>
  <c r="L36" i="1" s="1"/>
  <c r="K38" i="1"/>
  <c r="N44" i="1"/>
  <c r="K41" i="1"/>
  <c r="K37" i="1"/>
  <c r="K42" i="1"/>
  <c r="J47" i="1"/>
  <c r="E20" i="2"/>
  <c r="E14" i="2"/>
  <c r="P14" i="2" s="1"/>
  <c r="Q19" i="4" l="1" a="1"/>
  <c r="Q19" i="4" s="1"/>
  <c r="E24" i="3"/>
  <c r="P24" i="3" s="1"/>
  <c r="Q19" i="3" s="1" a="1"/>
  <c r="Q19" i="3" s="1"/>
  <c r="E55" i="3"/>
  <c r="E56" i="3" s="1"/>
  <c r="E97" i="3"/>
  <c r="E30" i="3"/>
  <c r="E57" i="3"/>
  <c r="E31" i="2"/>
  <c r="E99" i="2" s="1"/>
  <c r="E97" i="2"/>
  <c r="E33" i="2"/>
  <c r="E101" i="2" s="1"/>
  <c r="E21" i="2"/>
  <c r="P21" i="2" s="1"/>
  <c r="P20" i="2"/>
  <c r="E22" i="2"/>
  <c r="P22" i="2" s="1"/>
  <c r="E34" i="2"/>
  <c r="E102" i="2" s="1"/>
  <c r="E35" i="2"/>
  <c r="E103" i="2" s="1"/>
  <c r="M42" i="1"/>
  <c r="N42" i="1"/>
  <c r="N38" i="1"/>
  <c r="M38" i="1"/>
  <c r="N37" i="1"/>
  <c r="M37" i="1"/>
  <c r="M41" i="1"/>
  <c r="N41" i="1"/>
  <c r="M47" i="1"/>
  <c r="L47" i="1"/>
  <c r="N47" i="1" s="1"/>
  <c r="E15" i="2"/>
  <c r="E98" i="3" l="1"/>
  <c r="E31" i="3"/>
  <c r="E58" i="3"/>
  <c r="P15" i="2"/>
  <c r="Q13" i="2" s="1" a="1"/>
  <c r="Q13" i="2" s="1"/>
  <c r="Q19" i="2" a="1"/>
  <c r="Q19" i="2" s="1"/>
  <c r="E36" i="2"/>
  <c r="E104" i="2" s="1"/>
  <c r="E59" i="3" l="1"/>
  <c r="E99" i="3"/>
  <c r="E33" i="3"/>
  <c r="E101" i="3" s="1"/>
  <c r="E32" i="3"/>
  <c r="E100" i="3" s="1"/>
  <c r="E37" i="2"/>
  <c r="E105" i="2" s="1"/>
  <c r="E60" i="3" l="1"/>
  <c r="E61" i="3" s="1"/>
  <c r="E34" i="3"/>
  <c r="E38" i="2"/>
  <c r="E106" i="2" s="1"/>
  <c r="E39" i="2"/>
  <c r="E40" i="2"/>
  <c r="E108" i="2" s="1"/>
  <c r="E102" i="3" l="1"/>
  <c r="E35" i="3"/>
  <c r="E103" i="3" s="1"/>
  <c r="E36" i="3"/>
  <c r="E104" i="3" s="1"/>
  <c r="E41" i="2"/>
  <c r="E107" i="2"/>
  <c r="E37" i="3" l="1"/>
  <c r="E42" i="2"/>
  <c r="E109" i="2"/>
  <c r="E105" i="3" l="1"/>
  <c r="E38" i="3"/>
  <c r="E106" i="3" s="1"/>
  <c r="E43" i="2"/>
  <c r="E110" i="2"/>
  <c r="E44" i="2" l="1"/>
  <c r="E111" i="2"/>
  <c r="E45" i="2" l="1"/>
  <c r="E113" i="2" s="1"/>
  <c r="E1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<sst xmlns="http://schemas.openxmlformats.org/spreadsheetml/2006/main" count="412" uniqueCount="233">
  <si>
    <t>Membres de l'équipe</t>
  </si>
  <si>
    <t>Contexte</t>
  </si>
  <si>
    <t>201-B11</t>
  </si>
  <si>
    <t>Mathématiques pour l'informatique I</t>
  </si>
  <si>
    <t>420-C11</t>
  </si>
  <si>
    <t>Programmation I</t>
  </si>
  <si>
    <t>Outils et matériels informatiques</t>
  </si>
  <si>
    <t>420-C12</t>
  </si>
  <si>
    <t>Outils de gestion et de soutien</t>
  </si>
  <si>
    <t>420-C13</t>
  </si>
  <si>
    <t>Mathématiques pour l'informatique II</t>
  </si>
  <si>
    <t>201-B21</t>
  </si>
  <si>
    <t>420-C21</t>
  </si>
  <si>
    <t>Programmation II</t>
  </si>
  <si>
    <t>Systèmes d'exploitation I</t>
  </si>
  <si>
    <t>420-C22</t>
  </si>
  <si>
    <t>420-C23</t>
  </si>
  <si>
    <t>Web I</t>
  </si>
  <si>
    <t>Génie logiciel I : Conception et gestion</t>
  </si>
  <si>
    <t>420-C31</t>
  </si>
  <si>
    <t>Systèmes d'exploitation II</t>
  </si>
  <si>
    <t>420-C32</t>
  </si>
  <si>
    <t>420-C33</t>
  </si>
  <si>
    <t>Web II</t>
  </si>
  <si>
    <t>Programmation orientée objet I</t>
  </si>
  <si>
    <t>420-C34</t>
  </si>
  <si>
    <t>Génie logiciel II : Conception et gestion</t>
  </si>
  <si>
    <t>420-C41</t>
  </si>
  <si>
    <t>Langages d'exploitation des bases de données</t>
  </si>
  <si>
    <t>420-C42</t>
  </si>
  <si>
    <t>Réseaux I</t>
  </si>
  <si>
    <t>420-C43</t>
  </si>
  <si>
    <t>Programmation orientée objet II</t>
  </si>
  <si>
    <t>420-C44</t>
  </si>
  <si>
    <t>Mathématiques pour l'informatique III</t>
  </si>
  <si>
    <t>201-B51</t>
  </si>
  <si>
    <t>Interagir dans un contexte professionnel</t>
  </si>
  <si>
    <t>350-B51</t>
  </si>
  <si>
    <t>Conception d'applications</t>
  </si>
  <si>
    <t>420-C51</t>
  </si>
  <si>
    <t>Données, mégadonnées et intelligence artificielle I</t>
  </si>
  <si>
    <t>420-C52</t>
  </si>
  <si>
    <t>Réseaux II</t>
  </si>
  <si>
    <t>420-C53</t>
  </si>
  <si>
    <t>Développement d'applications mobiles</t>
  </si>
  <si>
    <t>420-C54</t>
  </si>
  <si>
    <t>Web III</t>
  </si>
  <si>
    <t>420-C55</t>
  </si>
  <si>
    <t>Projet synthèse</t>
  </si>
  <si>
    <t>420-C61</t>
  </si>
  <si>
    <t>420-C62</t>
  </si>
  <si>
    <t>Données, mégadonnées et intelligence artificielle II</t>
  </si>
  <si>
    <t>Développement de jeux vidéo</t>
  </si>
  <si>
    <t>420-C63</t>
  </si>
  <si>
    <t>Objets connectés</t>
  </si>
  <si>
    <t>420-C64</t>
  </si>
  <si>
    <t>Administration de bases de données</t>
  </si>
  <si>
    <t>420-C65</t>
  </si>
  <si>
    <t>420-C66</t>
  </si>
  <si>
    <t>Veille technologique</t>
  </si>
  <si>
    <t>Titre du projet</t>
  </si>
  <si>
    <t>Fournier, Nathaelle</t>
  </si>
  <si>
    <t>Jalbert, Jérémie</t>
  </si>
  <si>
    <t>Lefebvre, Christian</t>
  </si>
  <si>
    <t>Longtin, Jessika</t>
  </si>
  <si>
    <t>Luquet, Théo</t>
  </si>
  <si>
    <t>Mayer, Justin</t>
  </si>
  <si>
    <t>Pelletier, Thomas</t>
  </si>
  <si>
    <t>Provost, Alexis</t>
  </si>
  <si>
    <t>Robinson-Roberge, Jonathan</t>
  </si>
  <si>
    <t>Roy, Frédéric</t>
  </si>
  <si>
    <t>Simpson, Finnegan</t>
  </si>
  <si>
    <t>Tran, Quoc Huan</t>
  </si>
  <si>
    <t>Wisniowski, Andrzej</t>
  </si>
  <si>
    <t>Description</t>
  </si>
  <si>
    <t>String len</t>
  </si>
  <si>
    <r>
      <rPr>
        <b/>
        <sz val="11"/>
        <color theme="1"/>
        <rFont val="Wingdings"/>
        <charset val="2"/>
      </rPr>
      <t>õ</t>
    </r>
    <r>
      <rPr>
        <b/>
        <sz val="11"/>
        <color theme="1"/>
        <rFont val="Calibri"/>
        <family val="2"/>
        <scheme val="minor"/>
      </rPr>
      <t xml:space="preserve"> Orientation liée</t>
    </r>
  </si>
  <si>
    <r>
      <rPr>
        <b/>
        <sz val="11"/>
        <color theme="1"/>
        <rFont val="Wingdings"/>
        <charset val="2"/>
      </rPr>
      <t>õ</t>
    </r>
    <r>
      <rPr>
        <b/>
        <sz val="11"/>
        <color theme="1"/>
        <rFont val="Calibri"/>
        <family val="2"/>
        <scheme val="minor"/>
      </rPr>
      <t xml:space="preserve"> Objectif</t>
    </r>
    <r>
      <rPr>
        <b/>
        <sz val="11"/>
        <color theme="1"/>
        <rFont val="Calibri"/>
        <family val="2"/>
        <charset val="2"/>
        <scheme val="minor"/>
      </rPr>
      <t xml:space="preserve"> lié</t>
    </r>
  </si>
  <si>
    <t>Assignation aux membres</t>
  </si>
  <si>
    <t>Temps</t>
  </si>
  <si>
    <t>Difficulté</t>
  </si>
  <si>
    <r>
      <t xml:space="preserve">Orientation du Sprint </t>
    </r>
    <r>
      <rPr>
        <i/>
        <sz val="8"/>
        <color theme="1"/>
        <rFont val="Calibri"/>
        <family val="2"/>
        <scheme val="minor"/>
      </rPr>
      <t>de 1 à 3</t>
    </r>
  </si>
  <si>
    <r>
      <t>Objectifs</t>
    </r>
    <r>
      <rPr>
        <i/>
        <sz val="12"/>
        <color theme="1"/>
        <rFont val="Calibri"/>
        <family val="2"/>
        <scheme val="minor"/>
      </rPr>
      <t xml:space="preserve"> </t>
    </r>
    <r>
      <rPr>
        <i/>
        <sz val="8"/>
        <color theme="1"/>
        <rFont val="Calibri"/>
        <family val="2"/>
        <scheme val="minor"/>
      </rPr>
      <t>de 2 à 6</t>
    </r>
  </si>
  <si>
    <r>
      <t>Décomposition des tâches</t>
    </r>
    <r>
      <rPr>
        <i/>
        <sz val="12"/>
        <color theme="1"/>
        <rFont val="Calibri"/>
        <family val="2"/>
        <scheme val="minor"/>
      </rPr>
      <t xml:space="preserve"> </t>
    </r>
    <r>
      <rPr>
        <i/>
        <sz val="8"/>
        <color theme="1"/>
        <rFont val="Calibri"/>
        <family val="2"/>
        <scheme val="minor"/>
      </rPr>
      <t>de 4 à 18</t>
    </r>
  </si>
  <si>
    <t>facile</t>
  </si>
  <si>
    <t>difficile</t>
  </si>
  <si>
    <t>incertain</t>
  </si>
  <si>
    <t>moyenne</t>
  </si>
  <si>
    <r>
      <t xml:space="preserve">Examination </t>
    </r>
    <r>
      <rPr>
        <i/>
        <sz val="8"/>
        <color theme="1"/>
        <rFont val="Calibri"/>
        <family val="2"/>
        <scheme val="minor"/>
      </rPr>
      <t>de 1 à 3</t>
    </r>
  </si>
  <si>
    <t>au début du sprint</t>
  </si>
  <si>
    <t>à la fin du sprint</t>
  </si>
  <si>
    <t>Satisfaction</t>
  </si>
  <si>
    <t>Progression</t>
  </si>
  <si>
    <t>Commentaires</t>
  </si>
  <si>
    <t>Conclusion de l'examination</t>
  </si>
  <si>
    <r>
      <t xml:space="preserve">Rétrospective </t>
    </r>
    <r>
      <rPr>
        <i/>
        <sz val="8"/>
        <color theme="1"/>
        <rFont val="Calibri"/>
        <family val="2"/>
        <scheme val="minor"/>
      </rPr>
      <t>de 2 à 6</t>
    </r>
  </si>
  <si>
    <t xml:space="preserve">   Planification</t>
  </si>
  <si>
    <t xml:space="preserve">   Évaluation</t>
  </si>
  <si>
    <t xml:space="preserve">   Développement</t>
  </si>
  <si>
    <t>tout au long du sprint</t>
  </si>
  <si>
    <t>n</t>
  </si>
  <si>
    <r>
      <t xml:space="preserve">Observations </t>
    </r>
    <r>
      <rPr>
        <i/>
        <sz val="8"/>
        <color theme="1"/>
        <rFont val="Calibri"/>
        <family val="2"/>
        <scheme val="minor"/>
      </rPr>
      <t>au moins 3 par rencontre scrum</t>
    </r>
  </si>
  <si>
    <t>Début du sprint :</t>
  </si>
  <si>
    <t>Fin du sprint</t>
  </si>
  <si>
    <t>C</t>
  </si>
  <si>
    <t>Boids</t>
  </si>
  <si>
    <t>420-C41 : Génie logiciel II : Conception et gestion</t>
  </si>
  <si>
    <t xml:space="preserve"> Thomas Pelletier</t>
  </si>
  <si>
    <t xml:space="preserve"> Alexis Provost</t>
  </si>
  <si>
    <t xml:space="preserve"> Jonathan Robinson-Roberge</t>
  </si>
  <si>
    <t xml:space="preserve"> Andrzej Wisniowski</t>
  </si>
  <si>
    <t xml:space="preserve">le projet est un projet de type Boids. Plus spécifiquement, dans notre contexte, il s'agit d'un simulateur d'items circulaires influencé par divers comportements de déplacement décider par l'utilisateur qui pourra choisir a partir d'une liste de scénario.  </t>
  </si>
  <si>
    <t>11/11/2022</t>
  </si>
  <si>
    <t>Conception</t>
  </si>
  <si>
    <t>Développement</t>
  </si>
  <si>
    <t>Mise en place</t>
  </si>
  <si>
    <t>Monter le projet sur Github</t>
  </si>
  <si>
    <t>3 - Mise en place</t>
  </si>
  <si>
    <t xml:space="preserve">Faire UML des classes </t>
  </si>
  <si>
    <t>1 - Conception</t>
  </si>
  <si>
    <t>Faire UML des cas d'usage</t>
  </si>
  <si>
    <t>Faire apparaitre image avec items circulaire</t>
  </si>
  <si>
    <t>2 - Développement</t>
  </si>
  <si>
    <t>Structurer le code dans fichier python</t>
  </si>
  <si>
    <t>faire le UML des classes sur starUML</t>
  </si>
  <si>
    <t>2 - Faire UML des clas…</t>
  </si>
  <si>
    <t xml:space="preserve"> Andrzej W.</t>
  </si>
  <si>
    <t xml:space="preserve"> Jonathan R.</t>
  </si>
  <si>
    <t>faire le UML des cas d'usage sur starUML</t>
  </si>
  <si>
    <t>3 - Faire UML des cas …</t>
  </si>
  <si>
    <t xml:space="preserve"> Thomas P.</t>
  </si>
  <si>
    <t xml:space="preserve"> Alexis P.</t>
  </si>
  <si>
    <t>Structurer la classe App</t>
  </si>
  <si>
    <t>4 - Faire apparaitre i…</t>
  </si>
  <si>
    <t>5 - Structurer le code…</t>
  </si>
  <si>
    <t>Structurer la classe Cercle</t>
  </si>
  <si>
    <t>Structurer la classe GUI</t>
  </si>
  <si>
    <t>Structurer la classe Simulation</t>
  </si>
  <si>
    <t>Faire apparaitre fenêtre tkinter</t>
  </si>
  <si>
    <t>Créer une image pour la simulation</t>
  </si>
  <si>
    <t>Créer une méthode dessiner pour l'image et les items</t>
  </si>
  <si>
    <t>Structurer la classe Steering behavior</t>
  </si>
  <si>
    <t>Structurer la classe Entity</t>
  </si>
  <si>
    <t>Structurer la classe Drawable</t>
  </si>
  <si>
    <t>Structurer la classe Piloted</t>
  </si>
  <si>
    <t>Structurer la classe DynamicCircle</t>
  </si>
  <si>
    <t>Structurer la classe StaticCircle</t>
  </si>
  <si>
    <t>Erreur de récursion dans le GUI</t>
  </si>
  <si>
    <t>Nécessité de faire UML cas d'usage</t>
  </si>
  <si>
    <t>Parti dans la bonne direction</t>
  </si>
  <si>
    <t xml:space="preserve">difficulté a cadrer le menu </t>
  </si>
  <si>
    <t>classe des cercles à été compléter</t>
  </si>
  <si>
    <t>objectif prochaine rencontre avoir une image avec des cercles qui se déplace selon le seek</t>
  </si>
  <si>
    <t>22/11/2022</t>
  </si>
  <si>
    <t>Objectif de la rencontre précédente reporté à la prochaine rencontre</t>
  </si>
  <si>
    <t>Atteinte de présentation visuelle des cercles</t>
  </si>
  <si>
    <t>Mise en lumière du manque de documentation pour le projet, rend difficile l'ajout de nouvelles fonctionnalités lorsque ça n'est pas nous qui ont implémenté cette section du code.</t>
  </si>
  <si>
    <t>Difficulté à gérer les merge conflicts lorsque travail de plusieurs équipes sur le même fichier.</t>
  </si>
  <si>
    <t>Mis a jour reguliere</t>
  </si>
  <si>
    <t>non-fait</t>
  </si>
  <si>
    <t>ameliorer le GUI</t>
  </si>
  <si>
    <t>amelioration a faire</t>
  </si>
  <si>
    <t>Tous les objectifs du sprint 1 on presque tous été atteint avec seulement quelques petits détails qui restent encore à compléter au niveau du UML et des Steering Behaviors.
Pour le prochain sprint, nous aurons comme priorité d'ajouter et paufiner les quatres premières steering behaviours qui nous ont été présenter et de faire apparaitre des 
éléments qui permettent de comprendre la simulation comme des flèches présentant les vecteurs et leur direction ou encore un hover qui présente la valeur de tous les 
paramètres des balles.</t>
  </si>
  <si>
    <t>il serait idéal d'ajouter plus de commentaire au code pour pouvoir mieux comprendre ce que chaque classe fait afin de mieux débugger le programme</t>
  </si>
  <si>
    <t>Il serait idéal de mieux communiquer les changements qui sont fait dans les classes afin d'éviter des conflits lors des pull et des push sur github</t>
  </si>
  <si>
    <t xml:space="preserve">Le client à été très satisfait du travail qui à été remis à date </t>
  </si>
  <si>
    <t>Ajouter les nouvelles seeking behaviors montrer par le client</t>
  </si>
  <si>
    <t>1 - Développement</t>
  </si>
  <si>
    <t>Ajouter les fonctionnalités aux boutons du control pannel</t>
  </si>
  <si>
    <t>Paufiner les steering behaviours qui sont déjà implémenter</t>
  </si>
  <si>
    <t>Documenter</t>
  </si>
  <si>
    <t>2 - Documenter</t>
  </si>
  <si>
    <t>Documenter les différentes classes du code</t>
  </si>
  <si>
    <t>Ajouter élément qui permettent de comprendre la simulation (flèche,vitesse,force)</t>
  </si>
  <si>
    <t>Activer et désactiver les rebondissement déjà implémenter</t>
  </si>
  <si>
    <t>Paufiner le flee et le seek</t>
  </si>
  <si>
    <t>3 - Paufiner les steer…</t>
  </si>
  <si>
    <t>Ajouter le Pursuit (steering behaviors)</t>
  </si>
  <si>
    <t>1 - Ajouter les nouvel…</t>
  </si>
  <si>
    <t>Ajouter le evade (steering behaviors)</t>
  </si>
  <si>
    <t>Ajouter le bouton Start</t>
  </si>
  <si>
    <t>2 - Ajouter les foncti…</t>
  </si>
  <si>
    <t>Ajouter le bouton Reset</t>
  </si>
  <si>
    <t>Ajouter les flèche de vitesse</t>
  </si>
  <si>
    <t>5 - Ajouter élément qu…</t>
  </si>
  <si>
    <t>Ajouter les flèche de force</t>
  </si>
  <si>
    <t>Ajouter drop down menu</t>
  </si>
  <si>
    <t>Documenter les classes du code</t>
  </si>
  <si>
    <t>4 - Documenter les dif…</t>
  </si>
  <si>
    <t xml:space="preserve">Séparer le bouncing </t>
  </si>
  <si>
    <t>6 - Activer et désacti…</t>
  </si>
  <si>
    <t>Ajouter sur un clique voir informations</t>
  </si>
  <si>
    <t>Vitesse max</t>
  </si>
  <si>
    <t>Persuit</t>
  </si>
  <si>
    <t>Evade</t>
  </si>
  <si>
    <t>Border repulsion probleme avec attraction repulsion (réparer par andrez)</t>
  </si>
  <si>
    <t>Pas vraiment de difficulté (cb)</t>
  </si>
  <si>
    <t>aujourdhui star reset (cb, thomas)</t>
  </si>
  <si>
    <t>fleches vitesse forces (fleches forces)</t>
  </si>
  <si>
    <t>Documenter les classes répartition des docs</t>
  </si>
  <si>
    <t>3 niveaux afficher le rond, indicaton pertinnentes sur les corps, vitesse et la force (steering), information pertinnetnts reliers au behaviors. (Points random au centre du cercle)</t>
  </si>
  <si>
    <t>Commentaires et tests</t>
  </si>
  <si>
    <t>Ajouter next Step</t>
  </si>
  <si>
    <t>Refactor du target steering behavior</t>
  </si>
  <si>
    <t>Les boutons start/stop/next step ont été facile a implémenter</t>
  </si>
  <si>
    <t xml:space="preserve">Le cercle du Wander fut quand même difficile </t>
  </si>
  <si>
    <t>Le cercle du Wander Behavior</t>
  </si>
  <si>
    <t>Tous les objectifs ont été atteints, les seuls manquants devaient être fait au prochain sprint de toute façon</t>
  </si>
  <si>
    <t>C'est beaucoup mieux maintenant que le rebase de l'ancienne version de VS Code ne cause plus de problèmes.</t>
  </si>
  <si>
    <t>Beaucoup plus facile de construire sur la base que de construire la base elle-même.</t>
  </si>
  <si>
    <t>Finalisation</t>
  </si>
  <si>
    <t>Ajouter les field of views</t>
  </si>
  <si>
    <t>1 - Finalisation</t>
  </si>
  <si>
    <t>Implémenter les steering behaviors sur des groupes</t>
  </si>
  <si>
    <t>Ajouter des steering behaviors présentés nouvellement</t>
  </si>
  <si>
    <t>2 - Implémenter les st…</t>
  </si>
  <si>
    <t>1 - Ajouter les field …</t>
  </si>
  <si>
    <t>Implémenter interface Seeing</t>
  </si>
  <si>
    <t>3 - Ajouter des steeri…</t>
  </si>
  <si>
    <t>Implémenter steering behavior EntityRepulsion</t>
  </si>
  <si>
    <t>Ajouter des listes dans les steering behaviors</t>
  </si>
  <si>
    <t>Mettre de l'autodoc partout</t>
  </si>
  <si>
    <t>4 - Commentaires et te…</t>
  </si>
  <si>
    <t>Des yeux pis un cerveau a place</t>
  </si>
  <si>
    <t>Implantation des scénarios ( follow mouse, follow leader, seek, default)</t>
  </si>
  <si>
    <t xml:space="preserve">Radio buttons pour les forces implantées </t>
  </si>
  <si>
    <t>toggle buttons implantés ( pour l'apparition des vecteurs de force, vitesse et F-o-V</t>
  </si>
  <si>
    <t>Quelques problématiques concernant l'affichage des fov, mais ça a été réglé</t>
  </si>
  <si>
    <t>Les objectifs qui avaient été établis ont été atteints</t>
  </si>
  <si>
    <t>Nécessité de voir avec le client ce à quoi il s'attend pour l'interaction avec le clic sur une cible et l'affichage d'information</t>
  </si>
  <si>
    <t>Établissement des classes à commenter (Simulation par Alexis, Brain par Andrzej, Piloted par Thomas, DynamicCircle pour Jo)</t>
  </si>
  <si>
    <t>Finalisation du projet, paufinement.</t>
  </si>
  <si>
    <t>Appréciation générale de l'équipe pour le projet dans son ensemble; très bon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</si>
</sst>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8"/>
      <color theme="1"/>
      <name val="Calibri"/>
      <family val="2"/>
      <scheme val="minor"/>
    </font>
    <font>
      <i/>
      <sz val="8"/>
      <color theme="0" tint="-0.499984740745262"/>
      <name val="Calibri"/>
      <family val="2"/>
      <scheme val="minor"/>
    </font>
    <font>
      <b/>
      <sz val="12"/>
      <color theme="0"/>
      <name val="Calibri"/>
      <family val="2"/>
      <scheme val="minor"/>
    </font>
    <font>
      <sz val="10"/>
      <color theme="1"/>
      <name val="Calibri"/>
      <family val="2"/>
      <scheme val="minor"/>
    </font>
    <font>
      <sz val="8"/>
      <name val="Calibri"/>
      <family val="2"/>
      <scheme val="minor"/>
    </font>
    <font>
      <i/>
      <sz val="8"/>
      <color theme="1" tint="0.34998626667073579"/>
      <name val="Calibri"/>
      <family val="2"/>
      <scheme val="minor"/>
    </font>
    <font>
      <i/>
      <sz val="12"/>
      <color theme="1"/>
      <name val="Calibri"/>
      <family val="2"/>
      <scheme val="minor"/>
    </font>
    <font>
      <i/>
      <sz val="10"/>
      <color theme="1" tint="0.499984740745262"/>
      <name val="Calibri"/>
      <family val="2"/>
      <scheme val="minor"/>
    </font>
    <font>
      <b/>
      <sz val="11"/>
      <color theme="1"/>
      <name val="Calibri"/>
      <family val="2"/>
      <charset val="2"/>
      <scheme val="minor"/>
    </font>
    <font>
      <b/>
      <sz val="11"/>
      <color theme="1"/>
      <name val="Wingdings"/>
      <charset val="2"/>
    </font>
    <font>
      <b/>
      <sz val="14"/>
      <color theme="0"/>
      <name val="Calibri"/>
      <family val="2"/>
      <scheme val="minor"/>
    </font>
    <font>
      <i/>
      <sz val="11"/>
      <color theme="0"/>
      <name val="Calibri"/>
      <family val="2"/>
      <scheme val="minor"/>
    </font>
    <font>
      <b/>
      <sz val="26"/>
      <color theme="0"/>
      <name val="Calibri"/>
      <family val="2"/>
      <scheme val="minor"/>
    </font>
    <font>
      <b/>
      <sz val="22"/>
      <color theme="1"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9F9F9"/>
        <bgColor indexed="64"/>
      </patternFill>
    </fill>
    <fill>
      <patternFill patternType="solid">
        <fgColor theme="0"/>
        <bgColor indexed="64"/>
      </patternFill>
    </fill>
    <fill>
      <patternFill patternType="solid">
        <fgColor theme="1" tint="0.34998626667073579"/>
        <bgColor indexed="64"/>
      </patternFill>
    </fill>
    <fill>
      <patternFill patternType="solid">
        <fgColor rgb="FFEAE6DE"/>
        <bgColor indexed="64"/>
      </patternFill>
    </fill>
    <fill>
      <patternFill patternType="solid">
        <fgColor rgb="FFF5F3EF"/>
        <bgColor indexed="64"/>
      </patternFill>
    </fill>
    <fill>
      <gradientFill>
        <stop position="0">
          <color theme="1" tint="0.34900967436750391"/>
        </stop>
        <stop position="1">
          <color theme="0"/>
        </stop>
      </gradient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theme="2" tint="-9.9948118533890809E-2"/>
      </left>
      <right/>
      <top/>
      <bottom/>
      <diagonal/>
    </border>
    <border>
      <left style="thin">
        <color theme="2" tint="-9.9948118533890809E-2"/>
      </left>
      <right style="thin">
        <color theme="2" tint="-9.9917600024414813E-2"/>
      </right>
      <top/>
      <bottom/>
      <diagonal/>
    </border>
    <border>
      <left/>
      <right style="thin">
        <color theme="2" tint="-9.9948118533890809E-2"/>
      </right>
      <top/>
      <bottom/>
      <diagonal/>
    </border>
    <border>
      <left style="thin">
        <color theme="2" tint="-9.9948118533890809E-2"/>
      </left>
      <right style="thin">
        <color theme="2" tint="-9.9948118533890809E-2"/>
      </right>
      <top/>
      <bottom/>
      <diagonal/>
    </border>
    <border>
      <left style="thin">
        <color theme="2" tint="-9.9917600024414813E-2"/>
      </left>
      <right/>
      <top/>
      <bottom/>
      <diagonal/>
    </border>
    <border>
      <left/>
      <right style="thin">
        <color theme="2" tint="-9.9917600024414813E-2"/>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3">
    <xf numFmtId="0" fontId="0" fillId="0" borderId="0" xfId="0"/>
    <xf numFmtId="0" fontId="7" fillId="6" borderId="3" xfId="0" applyFont="1" applyFill="1" applyBorder="1"/>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5" fillId="6" borderId="0" xfId="0" applyFont="1" applyFill="1" applyAlignment="1" applyProtection="1">
      <alignment vertical="center"/>
      <protection hidden="1"/>
    </xf>
    <xf numFmtId="0" fontId="16" fillId="6" borderId="0" xfId="0" applyFont="1" applyFill="1" applyAlignment="1" applyProtection="1">
      <alignment horizontal="right" vertical="center"/>
      <protection hidden="1"/>
    </xf>
    <xf numFmtId="0" fontId="12" fillId="4"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10" fillId="0" borderId="0" xfId="0" applyFont="1" applyAlignment="1" applyProtection="1">
      <alignment horizontal="right" vertical="center"/>
      <protection hidden="1"/>
    </xf>
    <xf numFmtId="0" fontId="4" fillId="3" borderId="0" xfId="0" applyFont="1" applyFill="1" applyAlignment="1" applyProtection="1">
      <alignment vertical="center"/>
      <protection hidden="1"/>
    </xf>
    <xf numFmtId="0" fontId="13" fillId="3" borderId="0" xfId="0" applyFont="1" applyFill="1" applyAlignment="1" applyProtection="1">
      <alignment vertical="center"/>
      <protection hidden="1"/>
    </xf>
    <xf numFmtId="0" fontId="13" fillId="3" borderId="0" xfId="0" applyFont="1" applyFill="1" applyAlignment="1" applyProtection="1">
      <alignment horizontal="center" vertical="center"/>
      <protection hidden="1"/>
    </xf>
    <xf numFmtId="20" fontId="0" fillId="0" borderId="0" xfId="0" applyNumberFormat="1" applyAlignment="1" applyProtection="1">
      <alignment vertical="center"/>
      <protection hidden="1"/>
    </xf>
    <xf numFmtId="0" fontId="0" fillId="0" borderId="0" xfId="0" quotePrefix="1" applyAlignment="1" applyProtection="1">
      <alignment vertical="center"/>
      <protection hidden="1"/>
    </xf>
    <xf numFmtId="0" fontId="2" fillId="3" borderId="0" xfId="0" applyFont="1" applyFill="1" applyAlignment="1" applyProtection="1">
      <alignment vertical="center"/>
      <protection hidden="1"/>
    </xf>
    <xf numFmtId="0" fontId="2" fillId="3" borderId="0" xfId="0" applyFont="1" applyFill="1" applyAlignment="1" applyProtection="1">
      <alignment horizontal="center" vertical="center"/>
      <protection hidden="1"/>
    </xf>
    <xf numFmtId="14" fontId="0" fillId="0" borderId="0" xfId="0" applyNumberFormat="1" applyAlignment="1" applyProtection="1">
      <alignment vertical="center"/>
      <protection hidden="1"/>
    </xf>
    <xf numFmtId="0" fontId="0" fillId="4" borderId="0" xfId="0" applyFill="1" applyAlignment="1" applyProtection="1">
      <alignment vertical="center"/>
      <protection hidden="1"/>
    </xf>
    <xf numFmtId="0" fontId="0" fillId="2" borderId="0" xfId="0" applyFill="1" applyAlignment="1" applyProtection="1">
      <alignment vertical="center"/>
      <protection hidden="1"/>
    </xf>
    <xf numFmtId="0" fontId="4" fillId="3" borderId="0" xfId="0" applyFont="1" applyFill="1" applyAlignment="1" applyProtection="1">
      <alignment horizontal="center" vertical="center"/>
      <protection hidden="1"/>
    </xf>
    <xf numFmtId="0" fontId="0" fillId="8" borderId="0" xfId="0" applyFill="1" applyAlignment="1" applyProtection="1">
      <alignment horizontal="left" vertical="center"/>
      <protection locked="0"/>
    </xf>
    <xf numFmtId="0" fontId="8" fillId="8" borderId="5" xfId="0" applyFont="1" applyFill="1" applyBorder="1" applyAlignment="1" applyProtection="1">
      <alignment horizontal="left" vertical="center"/>
      <protection locked="0"/>
    </xf>
    <xf numFmtId="0" fontId="8" fillId="8" borderId="0" xfId="0" applyFont="1" applyFill="1" applyAlignment="1" applyProtection="1">
      <alignment horizontal="center" vertical="center"/>
      <protection locked="0"/>
    </xf>
    <xf numFmtId="20" fontId="0" fillId="8" borderId="7" xfId="0" applyNumberFormat="1"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7" borderId="0" xfId="0" applyFill="1" applyAlignment="1" applyProtection="1">
      <alignment horizontal="left" vertical="center"/>
      <protection locked="0"/>
    </xf>
    <xf numFmtId="0" fontId="8" fillId="7" borderId="5" xfId="0" applyFont="1" applyFill="1" applyBorder="1" applyAlignment="1" applyProtection="1">
      <alignment horizontal="left" vertical="center"/>
      <protection locked="0"/>
    </xf>
    <xf numFmtId="0" fontId="8" fillId="7" borderId="0" xfId="0" applyFont="1" applyFill="1" applyAlignment="1" applyProtection="1">
      <alignment horizontal="center" vertical="center"/>
      <protection locked="0"/>
    </xf>
    <xf numFmtId="20" fontId="0" fillId="7" borderId="7" xfId="0" applyNumberFormat="1" applyFill="1" applyBorder="1" applyAlignment="1" applyProtection="1">
      <alignment horizontal="center" vertical="center"/>
      <protection locked="0"/>
    </xf>
    <xf numFmtId="0" fontId="0" fillId="7" borderId="0" xfId="0" applyFill="1" applyAlignment="1" applyProtection="1">
      <alignment horizontal="center" vertical="center"/>
      <protection locked="0"/>
    </xf>
    <xf numFmtId="9" fontId="0" fillId="8" borderId="0" xfId="1" applyFont="1" applyFill="1" applyAlignment="1" applyProtection="1">
      <alignment horizontal="center" vertical="center"/>
      <protection locked="0"/>
    </xf>
    <xf numFmtId="9" fontId="0" fillId="8" borderId="4" xfId="1" applyFont="1" applyFill="1" applyBorder="1" applyAlignment="1" applyProtection="1">
      <alignment horizontal="center" vertical="center"/>
      <protection locked="0"/>
    </xf>
    <xf numFmtId="9" fontId="0" fillId="7" borderId="0" xfId="1" applyFont="1" applyFill="1" applyAlignment="1" applyProtection="1">
      <alignment horizontal="center" vertical="center"/>
      <protection locked="0"/>
    </xf>
    <xf numFmtId="9" fontId="0" fillId="7" borderId="4" xfId="1" applyFont="1" applyFill="1" applyBorder="1" applyAlignment="1" applyProtection="1">
      <alignment horizontal="center" vertical="center"/>
      <protection locked="0"/>
    </xf>
    <xf numFmtId="1" fontId="0" fillId="8" borderId="8" xfId="1" applyNumberFormat="1" applyFont="1" applyFill="1" applyBorder="1" applyAlignment="1" applyProtection="1">
      <alignment horizontal="center" vertical="center"/>
      <protection locked="0"/>
    </xf>
    <xf numFmtId="1" fontId="0" fillId="7" borderId="8" xfId="1" applyNumberFormat="1" applyFont="1" applyFill="1" applyBorder="1" applyAlignment="1" applyProtection="1">
      <alignment horizontal="center" vertical="center"/>
      <protection locked="0"/>
    </xf>
    <xf numFmtId="0" fontId="3" fillId="0" borderId="0" xfId="2" applyProtection="1">
      <protection hidden="1"/>
    </xf>
    <xf numFmtId="0" fontId="4" fillId="0" borderId="0" xfId="0" applyFont="1" applyProtection="1">
      <protection hidden="1"/>
    </xf>
    <xf numFmtId="0" fontId="0" fillId="0" borderId="0" xfId="0" applyProtection="1">
      <protection hidden="1"/>
    </xf>
    <xf numFmtId="0" fontId="7" fillId="6" borderId="3" xfId="0" applyFont="1" applyFill="1" applyBorder="1" applyProtection="1">
      <protection hidden="1"/>
    </xf>
    <xf numFmtId="0" fontId="6" fillId="0" borderId="0" xfId="0" applyFont="1" applyAlignment="1" applyProtection="1">
      <alignment horizontal="right"/>
      <protection hidden="1"/>
    </xf>
    <xf numFmtId="0" fontId="4" fillId="0" borderId="1" xfId="0" applyFont="1" applyBorder="1" applyProtection="1">
      <protection hidden="1"/>
    </xf>
    <xf numFmtId="0" fontId="0" fillId="0" borderId="0" xfId="0" applyAlignment="1" applyProtection="1">
      <alignment horizontal="center"/>
      <protection hidden="1"/>
    </xf>
    <xf numFmtId="0" fontId="4" fillId="8" borderId="3" xfId="0" applyFont="1" applyFill="1" applyBorder="1" applyProtection="1">
      <protection locked="0"/>
    </xf>
    <xf numFmtId="0" fontId="0" fillId="8" borderId="3" xfId="0" applyFill="1" applyBorder="1" applyProtection="1">
      <protection locked="0"/>
    </xf>
    <xf numFmtId="0" fontId="0" fillId="8" borderId="2" xfId="0" applyFill="1" applyBorder="1" applyProtection="1">
      <protection locked="0"/>
    </xf>
    <xf numFmtId="0" fontId="0" fillId="7" borderId="0" xfId="0" applyFill="1" applyProtection="1">
      <protection locked="0"/>
    </xf>
    <xf numFmtId="0" fontId="0" fillId="8" borderId="0" xfId="0" applyFill="1" applyProtection="1">
      <protection locked="0"/>
    </xf>
    <xf numFmtId="0" fontId="0" fillId="7" borderId="1" xfId="0" applyFill="1" applyBorder="1" applyProtection="1">
      <protection locked="0"/>
    </xf>
    <xf numFmtId="0" fontId="0" fillId="0" borderId="0" xfId="0" applyAlignment="1" applyProtection="1">
      <alignment vertical="center"/>
      <protection locked="0" hidden="1"/>
    </xf>
    <xf numFmtId="0" fontId="0" fillId="8" borderId="2" xfId="0" applyFill="1" applyBorder="1" applyAlignment="1" applyProtection="1">
      <alignment horizontal="left" vertical="top" wrapText="1"/>
      <protection locked="0"/>
    </xf>
    <xf numFmtId="0" fontId="0" fillId="8" borderId="0" xfId="0" applyFill="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10" fillId="0" borderId="0" xfId="0" applyFont="1" applyAlignment="1" applyProtection="1">
      <alignment horizontal="right" vertical="center"/>
      <protection hidden="1"/>
    </xf>
    <xf numFmtId="0" fontId="8" fillId="8" borderId="4" xfId="0" applyFont="1" applyFill="1" applyBorder="1" applyAlignment="1" applyProtection="1">
      <alignment vertical="center"/>
      <protection locked="0"/>
    </xf>
    <xf numFmtId="0" fontId="8" fillId="8" borderId="0" xfId="0" applyFont="1" applyFill="1" applyAlignment="1" applyProtection="1">
      <alignment vertical="center"/>
      <protection locked="0"/>
    </xf>
    <xf numFmtId="0" fontId="8" fillId="7" borderId="4" xfId="0" applyFont="1" applyFill="1" applyBorder="1" applyAlignment="1" applyProtection="1">
      <alignment vertical="center"/>
      <protection locked="0"/>
    </xf>
    <xf numFmtId="0" fontId="8" fillId="7" borderId="0" xfId="0" applyFont="1" applyFill="1" applyAlignment="1" applyProtection="1">
      <alignment vertical="center"/>
      <protection locked="0"/>
    </xf>
    <xf numFmtId="0" fontId="4"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hidden="1"/>
    </xf>
    <xf numFmtId="0" fontId="0" fillId="8" borderId="4" xfId="0" applyFill="1" applyBorder="1" applyAlignment="1" applyProtection="1">
      <alignment vertical="center"/>
      <protection locked="0"/>
    </xf>
    <xf numFmtId="0" fontId="0" fillId="8" borderId="0" xfId="0" applyFill="1" applyAlignment="1" applyProtection="1">
      <alignment vertical="center"/>
      <protection locked="0"/>
    </xf>
    <xf numFmtId="0" fontId="0" fillId="8" borderId="6" xfId="0" applyFill="1" applyBorder="1" applyAlignment="1" applyProtection="1">
      <alignment vertical="center"/>
      <protection locked="0"/>
    </xf>
    <xf numFmtId="0" fontId="0" fillId="7" borderId="4" xfId="0" applyFill="1" applyBorder="1" applyAlignment="1" applyProtection="1">
      <alignment vertical="center"/>
      <protection locked="0"/>
    </xf>
    <xf numFmtId="0" fontId="0" fillId="7" borderId="0" xfId="0" applyFill="1" applyAlignment="1" applyProtection="1">
      <alignment vertical="center"/>
      <protection locked="0"/>
    </xf>
    <xf numFmtId="0" fontId="0" fillId="7" borderId="6" xfId="0" applyFill="1" applyBorder="1" applyAlignment="1" applyProtection="1">
      <alignment vertical="center"/>
      <protection locked="0"/>
    </xf>
    <xf numFmtId="0" fontId="2" fillId="3" borderId="0" xfId="0" applyFont="1" applyFill="1" applyAlignment="1" applyProtection="1">
      <alignment horizontal="left" vertical="center"/>
      <protection hidden="1"/>
    </xf>
    <xf numFmtId="0" fontId="0" fillId="8" borderId="0" xfId="0" applyFill="1" applyAlignment="1" applyProtection="1">
      <alignment horizontal="left" vertical="top"/>
      <protection locked="0"/>
    </xf>
    <xf numFmtId="0" fontId="17" fillId="6" borderId="0" xfId="0" applyFont="1" applyFill="1" applyAlignment="1" applyProtection="1">
      <alignment horizontal="center" vertical="center"/>
      <protection hidden="1"/>
    </xf>
    <xf numFmtId="0" fontId="0" fillId="9" borderId="0" xfId="0" applyFill="1" applyAlignment="1" applyProtection="1">
      <alignment horizontal="center" vertical="center"/>
      <protection hidden="1"/>
    </xf>
    <xf numFmtId="0" fontId="0" fillId="7" borderId="9" xfId="0" applyFill="1" applyBorder="1" applyAlignment="1" applyProtection="1">
      <alignment vertical="center"/>
      <protection locked="0"/>
    </xf>
    <xf numFmtId="0" fontId="0" fillId="8" borderId="9" xfId="0" applyFill="1" applyBorder="1" applyAlignment="1" applyProtection="1">
      <alignment vertical="center"/>
      <protection locked="0"/>
    </xf>
    <xf numFmtId="0" fontId="18" fillId="5" borderId="0" xfId="0" applyFont="1" applyFill="1" applyAlignment="1" applyProtection="1">
      <alignment horizontal="left" vertical="center"/>
      <protection hidden="1"/>
    </xf>
    <xf numFmtId="14" fontId="0" fillId="8" borderId="3" xfId="0" applyNumberFormat="1" applyFill="1" applyBorder="1" applyAlignment="1" applyProtection="1">
      <alignment horizontal="left"/>
      <protection locked="0"/>
    </xf>
    <xf numFmtId="0" fontId="7" fillId="6" borderId="3" xfId="0" applyFont="1" applyFill="1" applyBorder="1" applyAlignment="1">
      <alignment horizontal="left"/>
    </xf>
    <xf numFmtId="0" fontId="8" fillId="8" borderId="4" xfId="0" applyFont="1" applyFill="1" applyBorder="1" applyAlignment="1" applyProtection="1">
      <alignment horizontal="left" vertical="center"/>
      <protection locked="0"/>
    </xf>
    <xf numFmtId="0" fontId="8" fillId="8" borderId="0" xfId="0" applyFont="1" applyFill="1" applyAlignment="1" applyProtection="1">
      <alignment horizontal="left" vertical="center"/>
      <protection locked="0"/>
    </xf>
    <xf numFmtId="0" fontId="8" fillId="7" borderId="4" xfId="0" applyFont="1" applyFill="1" applyBorder="1" applyAlignment="1" applyProtection="1">
      <alignment horizontal="left" vertical="center"/>
      <protection locked="0"/>
    </xf>
    <xf numFmtId="0" fontId="8" fillId="7"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indent="1"/>
      <protection locked="0"/>
    </xf>
    <xf numFmtId="0" fontId="8" fillId="8" borderId="0" xfId="0" applyFont="1" applyFill="1" applyAlignment="1" applyProtection="1">
      <alignment horizontal="left" vertical="center" indent="1"/>
      <protection locked="0"/>
    </xf>
    <xf numFmtId="0" fontId="8" fillId="7" borderId="4" xfId="0" applyFont="1" applyFill="1" applyBorder="1" applyAlignment="1" applyProtection="1">
      <alignment horizontal="left" vertical="center" indent="1"/>
      <protection locked="0"/>
    </xf>
    <xf numFmtId="0" fontId="8" fillId="7" borderId="0" xfId="0" applyFont="1" applyFill="1" applyAlignment="1" applyProtection="1">
      <alignment horizontal="left" vertical="center" indent="1"/>
      <protection locked="0"/>
    </xf>
  </cellXfs>
  <cellStyles count="3">
    <cellStyle name="Hyperlink" xfId="2" builtinId="8"/>
    <cellStyle name="Normal" xfId="0" builtinId="0"/>
    <cellStyle name="Percent" xfId="1" builtinId="5"/>
  </cellStyles>
  <dxfs count="28">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color rgb="FFC00000"/>
      </font>
      <fill>
        <patternFill>
          <bgColor rgb="FFFFE5E5"/>
        </patternFill>
      </fill>
    </dxf>
  </dxfs>
  <tableStyles count="0" defaultTableStyle="TableStyleMedium2" defaultPivotStyle="PivotStyleLight16"/>
  <colors>
    <mruColors>
      <color rgb="FFF5F3EF"/>
      <color rgb="FFEAE6DE"/>
      <color rgb="FFF2EFEA"/>
      <color rgb="FFF0EDE8"/>
      <color rgb="FFDCD6D0"/>
      <color rgb="FFF9F9F9"/>
      <color rgb="FFE6EBF6"/>
      <color rgb="FFFFE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235539</xdr:colOff>
      <xdr:row>15</xdr:row>
      <xdr:rowOff>124093</xdr:rowOff>
    </xdr:to>
    <xdr:pic>
      <xdr:nvPicPr>
        <xdr:cNvPr id="2" name="Picture 1">
          <a:extLst>
            <a:ext uri="{FF2B5EF4-FFF2-40B4-BE49-F238E27FC236}">
              <a16:creationId xmlns:a16="http://schemas.microsoft.com/office/drawing/2014/main" id="{A28EACC3-2688-247F-AFEC-8DE6D8383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15043"/>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259497</xdr:colOff>
      <xdr:row>55</xdr:row>
      <xdr:rowOff>124093</xdr:rowOff>
    </xdr:to>
    <xdr:pic>
      <xdr:nvPicPr>
        <xdr:cNvPr id="3" name="Picture 2">
          <a:extLst>
            <a:ext uri="{FF2B5EF4-FFF2-40B4-BE49-F238E27FC236}">
              <a16:creationId xmlns:a16="http://schemas.microsoft.com/office/drawing/2014/main" id="{8AD9DDF4-6832-4D99-9E30-197B16ECB1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8039100"/>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259497</xdr:colOff>
      <xdr:row>98</xdr:row>
      <xdr:rowOff>142606</xdr:rowOff>
    </xdr:to>
    <xdr:pic>
      <xdr:nvPicPr>
        <xdr:cNvPr id="4" name="Picture 3">
          <a:extLst>
            <a:ext uri="{FF2B5EF4-FFF2-40B4-BE49-F238E27FC236}">
              <a16:creationId xmlns:a16="http://schemas.microsoft.com/office/drawing/2014/main" id="{66050EB5-B055-41AF-994F-EFC5858D5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28451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241077</xdr:colOff>
      <xdr:row>15</xdr:row>
      <xdr:rowOff>130628</xdr:rowOff>
    </xdr:to>
    <xdr:pic>
      <xdr:nvPicPr>
        <xdr:cNvPr id="11" name="Picture 10">
          <a:extLst>
            <a:ext uri="{FF2B5EF4-FFF2-40B4-BE49-F238E27FC236}">
              <a16:creationId xmlns:a16="http://schemas.microsoft.com/office/drawing/2014/main" id="{26ABA699-C655-4146-B5B4-AC305BEFCC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143782</xdr:rowOff>
    </xdr:to>
    <xdr:pic>
      <xdr:nvPicPr>
        <xdr:cNvPr id="12" name="Picture 11">
          <a:extLst>
            <a:ext uri="{FF2B5EF4-FFF2-40B4-BE49-F238E27FC236}">
              <a16:creationId xmlns:a16="http://schemas.microsoft.com/office/drawing/2014/main" id="{4829D20D-48B4-4F35-99DE-F62AEB5DB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3" name="Picture 12">
          <a:extLst>
            <a:ext uri="{FF2B5EF4-FFF2-40B4-BE49-F238E27FC236}">
              <a16:creationId xmlns:a16="http://schemas.microsoft.com/office/drawing/2014/main" id="{833DA153-6442-46DB-A234-0A126CB56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237902</xdr:colOff>
      <xdr:row>15</xdr:row>
      <xdr:rowOff>130628</xdr:rowOff>
    </xdr:to>
    <xdr:pic>
      <xdr:nvPicPr>
        <xdr:cNvPr id="8" name="Picture 7">
          <a:extLst>
            <a:ext uri="{FF2B5EF4-FFF2-40B4-BE49-F238E27FC236}">
              <a16:creationId xmlns:a16="http://schemas.microsoft.com/office/drawing/2014/main" id="{68F64F86-4156-40F2-A964-2442157A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140607</xdr:rowOff>
    </xdr:to>
    <xdr:pic>
      <xdr:nvPicPr>
        <xdr:cNvPr id="9" name="Picture 8">
          <a:extLst>
            <a:ext uri="{FF2B5EF4-FFF2-40B4-BE49-F238E27FC236}">
              <a16:creationId xmlns:a16="http://schemas.microsoft.com/office/drawing/2014/main" id="{1A79AA4E-A8A2-4E62-9126-622316B582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0" name="Picture 9">
          <a:extLst>
            <a:ext uri="{FF2B5EF4-FFF2-40B4-BE49-F238E27FC236}">
              <a16:creationId xmlns:a16="http://schemas.microsoft.com/office/drawing/2014/main" id="{267D8083-0B02-4E44-A047-3606E9FF8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195943</xdr:colOff>
      <xdr:row>1</xdr:row>
      <xdr:rowOff>16329</xdr:rowOff>
    </xdr:from>
    <xdr:to>
      <xdr:col>20</xdr:col>
      <xdr:colOff>397329</xdr:colOff>
      <xdr:row>80</xdr:row>
      <xdr:rowOff>43543</xdr:rowOff>
    </xdr:to>
    <xdr:pic>
      <xdr:nvPicPr>
        <xdr:cNvPr id="4" name="Picture 3">
          <a:extLst>
            <a:ext uri="{FF2B5EF4-FFF2-40B4-BE49-F238E27FC236}">
              <a16:creationId xmlns:a16="http://schemas.microsoft.com/office/drawing/2014/main" id="{F996618D-ABB3-9BBC-2990-B932DB480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43" y="201386"/>
          <a:ext cx="13264243" cy="1464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8924-BDE5-4797-95C8-E6ED618C81B6}">
  <dimension ref="A1:N48"/>
  <sheetViews>
    <sheetView showGridLines="0" showRowColHeaders="0" workbookViewId="0">
      <selection activeCell="C19" sqref="C19:C28"/>
    </sheetView>
  </sheetViews>
  <sheetFormatPr defaultColWidth="9.26953125" defaultRowHeight="15.5"/>
  <cols>
    <col min="1" max="1" width="3.1796875" style="38" customWidth="1"/>
    <col min="2" max="2" width="20.7265625" style="37" customWidth="1"/>
    <col min="3" max="3" width="111.7265625" style="38" customWidth="1"/>
    <col min="4" max="6" width="9.26953125" style="38"/>
    <col min="7" max="7" width="9.26953125" style="38" hidden="1" customWidth="1"/>
    <col min="8" max="8" width="20.7265625" style="38" hidden="1" customWidth="1"/>
    <col min="9" max="10" width="9.26953125" style="38" hidden="1" customWidth="1"/>
    <col min="11" max="14" width="0" style="38" hidden="1" customWidth="1"/>
    <col min="15" max="16384" width="9.26953125" style="38"/>
  </cols>
  <sheetData>
    <row r="1" spans="1:9">
      <c r="A1" s="36"/>
    </row>
    <row r="2" spans="1:9">
      <c r="A2" s="36"/>
      <c r="B2" s="39" t="s">
        <v>60</v>
      </c>
      <c r="C2" s="43" t="s">
        <v>105</v>
      </c>
    </row>
    <row r="3" spans="1:9">
      <c r="A3" s="36"/>
    </row>
    <row r="4" spans="1:9">
      <c r="A4" s="36"/>
      <c r="B4" s="39" t="s">
        <v>1</v>
      </c>
      <c r="C4" s="44" t="s">
        <v>106</v>
      </c>
      <c r="G4" s="38" t="s">
        <v>2</v>
      </c>
      <c r="H4" s="38" t="s">
        <v>3</v>
      </c>
      <c r="I4" s="38" t="str">
        <f>G4&amp; " : "&amp;H4</f>
        <v>201-B11 : Mathématiques pour l'informatique I</v>
      </c>
    </row>
    <row r="5" spans="1:9">
      <c r="A5" s="36"/>
      <c r="G5" s="38" t="s">
        <v>4</v>
      </c>
      <c r="H5" s="38" t="s">
        <v>5</v>
      </c>
      <c r="I5" s="38" t="str">
        <f t="shared" ref="I5:I32" si="0">G5&amp; " : "&amp;H5</f>
        <v>420-C11 : Programmation I</v>
      </c>
    </row>
    <row r="6" spans="1:9">
      <c r="B6" s="39" t="s">
        <v>0</v>
      </c>
      <c r="C6" s="45" t="s">
        <v>107</v>
      </c>
      <c r="G6" s="38" t="s">
        <v>7</v>
      </c>
      <c r="H6" s="38" t="s">
        <v>6</v>
      </c>
      <c r="I6" s="38" t="str">
        <f t="shared" si="0"/>
        <v>420-C12 : Outils et matériels informatiques</v>
      </c>
    </row>
    <row r="7" spans="1:9" ht="14.5">
      <c r="B7" s="40" t="str">
        <f>COUNTA(C6:C17) &amp; " étudiant" &amp; IF(COUNTA(C6:C17)&gt;1,"s","")</f>
        <v>4 étudiants</v>
      </c>
      <c r="C7" s="46" t="s">
        <v>108</v>
      </c>
      <c r="G7" s="38" t="s">
        <v>9</v>
      </c>
      <c r="H7" s="38" t="s">
        <v>8</v>
      </c>
      <c r="I7" s="38" t="str">
        <f t="shared" si="0"/>
        <v>420-C13 : Outils de gestion et de soutien</v>
      </c>
    </row>
    <row r="8" spans="1:9">
      <c r="C8" s="47" t="s">
        <v>109</v>
      </c>
      <c r="G8" s="38" t="s">
        <v>11</v>
      </c>
      <c r="H8" s="38" t="s">
        <v>10</v>
      </c>
      <c r="I8" s="38" t="str">
        <f t="shared" si="0"/>
        <v>201-B21 : Mathématiques pour l'informatique II</v>
      </c>
    </row>
    <row r="9" spans="1:9">
      <c r="C9" s="46" t="s">
        <v>110</v>
      </c>
      <c r="G9" s="38" t="s">
        <v>12</v>
      </c>
      <c r="H9" s="38" t="s">
        <v>13</v>
      </c>
      <c r="I9" s="38" t="str">
        <f t="shared" si="0"/>
        <v>420-C21 : Programmation II</v>
      </c>
    </row>
    <row r="10" spans="1:9">
      <c r="C10" s="47"/>
      <c r="G10" s="38" t="s">
        <v>15</v>
      </c>
      <c r="H10" s="38" t="s">
        <v>14</v>
      </c>
      <c r="I10" s="38" t="str">
        <f t="shared" si="0"/>
        <v>420-C22 : Systèmes d'exploitation I</v>
      </c>
    </row>
    <row r="11" spans="1:9">
      <c r="C11" s="46"/>
      <c r="G11" s="38" t="s">
        <v>16</v>
      </c>
      <c r="H11" s="38" t="s">
        <v>17</v>
      </c>
      <c r="I11" s="38" t="str">
        <f t="shared" si="0"/>
        <v>420-C23 : Web I</v>
      </c>
    </row>
    <row r="12" spans="1:9">
      <c r="C12" s="47"/>
      <c r="G12" s="38" t="s">
        <v>19</v>
      </c>
      <c r="H12" s="38" t="s">
        <v>18</v>
      </c>
      <c r="I12" s="38" t="str">
        <f t="shared" si="0"/>
        <v>420-C31 : Génie logiciel I : Conception et gestion</v>
      </c>
    </row>
    <row r="13" spans="1:9">
      <c r="C13" s="46"/>
      <c r="G13" s="38" t="s">
        <v>21</v>
      </c>
      <c r="H13" s="38" t="s">
        <v>20</v>
      </c>
      <c r="I13" s="38" t="str">
        <f t="shared" si="0"/>
        <v>420-C32 : Systèmes d'exploitation II</v>
      </c>
    </row>
    <row r="14" spans="1:9">
      <c r="C14" s="47"/>
      <c r="G14" s="38" t="s">
        <v>22</v>
      </c>
      <c r="H14" s="38" t="s">
        <v>23</v>
      </c>
      <c r="I14" s="38" t="str">
        <f t="shared" si="0"/>
        <v>420-C33 : Web II</v>
      </c>
    </row>
    <row r="15" spans="1:9">
      <c r="C15" s="46"/>
      <c r="G15" s="38" t="s">
        <v>25</v>
      </c>
      <c r="H15" s="38" t="s">
        <v>24</v>
      </c>
      <c r="I15" s="38" t="str">
        <f t="shared" si="0"/>
        <v>420-C34 : Programmation orientée objet I</v>
      </c>
    </row>
    <row r="16" spans="1:9">
      <c r="C16" s="47"/>
      <c r="G16" s="38" t="s">
        <v>27</v>
      </c>
      <c r="H16" s="38" t="s">
        <v>26</v>
      </c>
      <c r="I16" s="38" t="str">
        <f t="shared" si="0"/>
        <v>420-C41 : Génie logiciel II : Conception et gestion</v>
      </c>
    </row>
    <row r="17" spans="2:9">
      <c r="B17" s="41"/>
      <c r="C17" s="48"/>
      <c r="G17" s="38" t="s">
        <v>29</v>
      </c>
      <c r="H17" s="38" t="s">
        <v>28</v>
      </c>
      <c r="I17" s="38" t="str">
        <f t="shared" si="0"/>
        <v>420-C42 : Langages d'exploitation des bases de données</v>
      </c>
    </row>
    <row r="18" spans="2:9">
      <c r="G18" s="38" t="s">
        <v>31</v>
      </c>
      <c r="H18" s="38" t="s">
        <v>30</v>
      </c>
      <c r="I18" s="38" t="str">
        <f t="shared" si="0"/>
        <v>420-C43 : Réseaux I</v>
      </c>
    </row>
    <row r="19" spans="2:9">
      <c r="B19" s="39" t="s">
        <v>74</v>
      </c>
      <c r="C19" s="50" t="s">
        <v>111</v>
      </c>
      <c r="G19" s="38" t="s">
        <v>33</v>
      </c>
      <c r="H19" s="38" t="s">
        <v>32</v>
      </c>
      <c r="I19" s="38" t="str">
        <f t="shared" si="0"/>
        <v>420-C44 : Programmation orientée objet II</v>
      </c>
    </row>
    <row r="20" spans="2:9">
      <c r="C20" s="51"/>
      <c r="G20" s="38" t="s">
        <v>35</v>
      </c>
      <c r="H20" s="38" t="s">
        <v>34</v>
      </c>
      <c r="I20" s="38" t="str">
        <f t="shared" si="0"/>
        <v>201-B51 : Mathématiques pour l'informatique III</v>
      </c>
    </row>
    <row r="21" spans="2:9">
      <c r="C21" s="51"/>
      <c r="G21" s="38" t="s">
        <v>37</v>
      </c>
      <c r="H21" s="38" t="s">
        <v>36</v>
      </c>
      <c r="I21" s="38" t="str">
        <f t="shared" si="0"/>
        <v>350-B51 : Interagir dans un contexte professionnel</v>
      </c>
    </row>
    <row r="22" spans="2:9">
      <c r="C22" s="51"/>
      <c r="G22" s="38" t="s">
        <v>39</v>
      </c>
      <c r="H22" s="38" t="s">
        <v>38</v>
      </c>
      <c r="I22" s="38" t="str">
        <f t="shared" si="0"/>
        <v>420-C51 : Conception d'applications</v>
      </c>
    </row>
    <row r="23" spans="2:9">
      <c r="C23" s="51"/>
      <c r="G23" s="38" t="s">
        <v>41</v>
      </c>
      <c r="H23" s="38" t="s">
        <v>40</v>
      </c>
      <c r="I23" s="38" t="str">
        <f t="shared" si="0"/>
        <v>420-C52 : Données, mégadonnées et intelligence artificielle I</v>
      </c>
    </row>
    <row r="24" spans="2:9">
      <c r="C24" s="51"/>
      <c r="G24" s="38" t="s">
        <v>43</v>
      </c>
      <c r="H24" s="38" t="s">
        <v>42</v>
      </c>
      <c r="I24" s="38" t="str">
        <f t="shared" si="0"/>
        <v>420-C53 : Réseaux II</v>
      </c>
    </row>
    <row r="25" spans="2:9">
      <c r="C25" s="51"/>
      <c r="G25" s="38" t="s">
        <v>45</v>
      </c>
      <c r="H25" s="38" t="s">
        <v>44</v>
      </c>
      <c r="I25" s="38" t="str">
        <f t="shared" si="0"/>
        <v>420-C54 : Développement d'applications mobiles</v>
      </c>
    </row>
    <row r="26" spans="2:9">
      <c r="C26" s="51"/>
      <c r="G26" s="38" t="s">
        <v>47</v>
      </c>
      <c r="H26" s="38" t="s">
        <v>46</v>
      </c>
      <c r="I26" s="38" t="str">
        <f t="shared" si="0"/>
        <v>420-C55 : Web III</v>
      </c>
    </row>
    <row r="27" spans="2:9">
      <c r="C27" s="51"/>
      <c r="G27" s="38" t="s">
        <v>49</v>
      </c>
      <c r="H27" s="38" t="s">
        <v>48</v>
      </c>
      <c r="I27" s="38" t="str">
        <f t="shared" si="0"/>
        <v>420-C61 : Projet synthèse</v>
      </c>
    </row>
    <row r="28" spans="2:9">
      <c r="B28" s="41"/>
      <c r="C28" s="52"/>
      <c r="G28" s="38" t="s">
        <v>50</v>
      </c>
      <c r="H28" s="38" t="s">
        <v>51</v>
      </c>
      <c r="I28" s="38" t="str">
        <f t="shared" si="0"/>
        <v>420-C62 : Données, mégadonnées et intelligence artificielle II</v>
      </c>
    </row>
    <row r="29" spans="2:9">
      <c r="G29" s="38" t="s">
        <v>53</v>
      </c>
      <c r="H29" s="38" t="s">
        <v>52</v>
      </c>
      <c r="I29" s="38" t="str">
        <f t="shared" si="0"/>
        <v>420-C63 : Développement de jeux vidéo</v>
      </c>
    </row>
    <row r="30" spans="2:9">
      <c r="G30" s="38" t="s">
        <v>55</v>
      </c>
      <c r="H30" s="38" t="s">
        <v>54</v>
      </c>
      <c r="I30" s="38" t="str">
        <f t="shared" si="0"/>
        <v>420-C64 : Objets connectés</v>
      </c>
    </row>
    <row r="31" spans="2:9">
      <c r="G31" s="38" t="s">
        <v>57</v>
      </c>
      <c r="H31" s="38" t="s">
        <v>56</v>
      </c>
      <c r="I31" s="38" t="str">
        <f t="shared" si="0"/>
        <v>420-C65 : Administration de bases de données</v>
      </c>
    </row>
    <row r="32" spans="2:9">
      <c r="G32" s="38" t="s">
        <v>58</v>
      </c>
      <c r="H32" s="38" t="s">
        <v>59</v>
      </c>
      <c r="I32" s="38" t="str">
        <f t="shared" si="0"/>
        <v>420-C66 : Veille technologique</v>
      </c>
    </row>
    <row r="36" spans="8:14">
      <c r="H36" s="38" t="s">
        <v>61</v>
      </c>
      <c r="I36" s="42">
        <f>FIND(",",H36)</f>
        <v>9</v>
      </c>
      <c r="J36" s="38" t="str">
        <f>MID(H36,1,I36-1)</f>
        <v>Fournier</v>
      </c>
      <c r="K36" s="38" t="str">
        <f>MID(H36,I36+1,LEN(H36)-I36)</f>
        <v xml:space="preserve"> Nathaelle</v>
      </c>
      <c r="L36" s="42" t="str">
        <f>LEFT(J36,1)</f>
        <v>F</v>
      </c>
      <c r="M36" s="38" t="str">
        <f>K36&amp;" " &amp;J36</f>
        <v xml:space="preserve"> Nathaelle Fournier</v>
      </c>
      <c r="N36" s="38" t="str">
        <f>K36&amp; " " &amp;L36&amp;"."</f>
        <v xml:space="preserve"> Nathaelle F.</v>
      </c>
    </row>
    <row r="37" spans="8:14">
      <c r="H37" s="38" t="s">
        <v>62</v>
      </c>
      <c r="I37" s="42">
        <f t="shared" ref="I37:I48" si="1">FIND(",",H37)</f>
        <v>8</v>
      </c>
      <c r="J37" s="38" t="str">
        <f t="shared" ref="J37:J48" si="2">MID(H37,1,I37-1)</f>
        <v>Jalbert</v>
      </c>
      <c r="K37" s="38" t="str">
        <f t="shared" ref="K37:K48" si="3">MID(H37,I37+1,LEN(H37)-I37)</f>
        <v xml:space="preserve"> Jérémie</v>
      </c>
      <c r="L37" s="42" t="str">
        <f t="shared" ref="L37:L48" si="4">LEFT(J37,1)</f>
        <v>J</v>
      </c>
      <c r="M37" s="38" t="str">
        <f t="shared" ref="M37:M48" si="5">K37&amp;" " &amp;J37</f>
        <v xml:space="preserve"> Jérémie Jalbert</v>
      </c>
      <c r="N37" s="38" t="str">
        <f t="shared" ref="N37:N48" si="6">K37&amp; " " &amp;L37&amp;"."</f>
        <v xml:space="preserve"> Jérémie J.</v>
      </c>
    </row>
    <row r="38" spans="8:14">
      <c r="H38" s="38" t="s">
        <v>63</v>
      </c>
      <c r="I38" s="42">
        <f t="shared" si="1"/>
        <v>9</v>
      </c>
      <c r="J38" s="38" t="str">
        <f t="shared" si="2"/>
        <v>Lefebvre</v>
      </c>
      <c r="K38" s="38" t="str">
        <f t="shared" si="3"/>
        <v xml:space="preserve"> Christian</v>
      </c>
      <c r="L38" s="42" t="str">
        <f t="shared" si="4"/>
        <v>L</v>
      </c>
      <c r="M38" s="38" t="str">
        <f t="shared" si="5"/>
        <v xml:space="preserve"> Christian Lefebvre</v>
      </c>
      <c r="N38" s="38" t="str">
        <f t="shared" si="6"/>
        <v xml:space="preserve"> Christian L.</v>
      </c>
    </row>
    <row r="39" spans="8:14">
      <c r="H39" s="38" t="s">
        <v>64</v>
      </c>
      <c r="I39" s="42">
        <f t="shared" si="1"/>
        <v>8</v>
      </c>
      <c r="J39" s="38" t="str">
        <f t="shared" si="2"/>
        <v>Longtin</v>
      </c>
      <c r="K39" s="38" t="str">
        <f t="shared" si="3"/>
        <v xml:space="preserve"> Jessika</v>
      </c>
      <c r="L39" s="42" t="str">
        <f t="shared" si="4"/>
        <v>L</v>
      </c>
      <c r="M39" s="38" t="str">
        <f t="shared" si="5"/>
        <v xml:space="preserve"> Jessika Longtin</v>
      </c>
      <c r="N39" s="38" t="str">
        <f t="shared" si="6"/>
        <v xml:space="preserve"> Jessika L.</v>
      </c>
    </row>
    <row r="40" spans="8:14">
      <c r="H40" s="38" t="s">
        <v>65</v>
      </c>
      <c r="I40" s="42">
        <f t="shared" si="1"/>
        <v>7</v>
      </c>
      <c r="J40" s="38" t="str">
        <f t="shared" si="2"/>
        <v>Luquet</v>
      </c>
      <c r="K40" s="38" t="str">
        <f t="shared" si="3"/>
        <v xml:space="preserve"> Théo</v>
      </c>
      <c r="L40" s="42" t="str">
        <f t="shared" si="4"/>
        <v>L</v>
      </c>
      <c r="M40" s="38" t="str">
        <f t="shared" si="5"/>
        <v xml:space="preserve"> Théo Luquet</v>
      </c>
      <c r="N40" s="38" t="str">
        <f t="shared" si="6"/>
        <v xml:space="preserve"> Théo L.</v>
      </c>
    </row>
    <row r="41" spans="8:14">
      <c r="H41" s="38" t="s">
        <v>66</v>
      </c>
      <c r="I41" s="42">
        <f t="shared" si="1"/>
        <v>6</v>
      </c>
      <c r="J41" s="38" t="str">
        <f t="shared" si="2"/>
        <v>Mayer</v>
      </c>
      <c r="K41" s="38" t="str">
        <f t="shared" si="3"/>
        <v xml:space="preserve"> Justin</v>
      </c>
      <c r="L41" s="42" t="str">
        <f t="shared" si="4"/>
        <v>M</v>
      </c>
      <c r="M41" s="38" t="str">
        <f t="shared" si="5"/>
        <v xml:space="preserve"> Justin Mayer</v>
      </c>
      <c r="N41" s="38" t="str">
        <f t="shared" si="6"/>
        <v xml:space="preserve"> Justin M.</v>
      </c>
    </row>
    <row r="42" spans="8:14">
      <c r="H42" s="38" t="s">
        <v>67</v>
      </c>
      <c r="I42" s="42">
        <f t="shared" si="1"/>
        <v>10</v>
      </c>
      <c r="J42" s="38" t="str">
        <f t="shared" si="2"/>
        <v>Pelletier</v>
      </c>
      <c r="K42" s="38" t="str">
        <f t="shared" si="3"/>
        <v xml:space="preserve"> Thomas</v>
      </c>
      <c r="L42" s="42" t="str">
        <f t="shared" si="4"/>
        <v>P</v>
      </c>
      <c r="M42" s="38" t="str">
        <f t="shared" si="5"/>
        <v xml:space="preserve"> Thomas Pelletier</v>
      </c>
      <c r="N42" s="38" t="str">
        <f t="shared" si="6"/>
        <v xml:space="preserve"> Thomas P.</v>
      </c>
    </row>
    <row r="43" spans="8:14">
      <c r="H43" s="38" t="s">
        <v>68</v>
      </c>
      <c r="I43" s="42">
        <f t="shared" si="1"/>
        <v>8</v>
      </c>
      <c r="J43" s="38" t="str">
        <f t="shared" si="2"/>
        <v>Provost</v>
      </c>
      <c r="K43" s="38" t="str">
        <f t="shared" si="3"/>
        <v xml:space="preserve"> Alexis</v>
      </c>
      <c r="L43" s="42" t="str">
        <f t="shared" si="4"/>
        <v>P</v>
      </c>
      <c r="M43" s="38" t="str">
        <f t="shared" si="5"/>
        <v xml:space="preserve"> Alexis Provost</v>
      </c>
      <c r="N43" s="38" t="str">
        <f t="shared" si="6"/>
        <v xml:space="preserve"> Alexis P.</v>
      </c>
    </row>
    <row r="44" spans="8:14">
      <c r="H44" s="38" t="s">
        <v>69</v>
      </c>
      <c r="I44" s="42">
        <f t="shared" si="1"/>
        <v>17</v>
      </c>
      <c r="J44" s="38" t="str">
        <f t="shared" si="2"/>
        <v>Robinson-Roberge</v>
      </c>
      <c r="K44" s="38" t="str">
        <f t="shared" si="3"/>
        <v xml:space="preserve"> Jonathan</v>
      </c>
      <c r="L44" s="42" t="str">
        <f t="shared" si="4"/>
        <v>R</v>
      </c>
      <c r="M44" s="38" t="str">
        <f t="shared" si="5"/>
        <v xml:space="preserve"> Jonathan Robinson-Roberge</v>
      </c>
      <c r="N44" s="38" t="str">
        <f t="shared" si="6"/>
        <v xml:space="preserve"> Jonathan R.</v>
      </c>
    </row>
    <row r="45" spans="8:14">
      <c r="H45" s="38" t="s">
        <v>70</v>
      </c>
      <c r="I45" s="42">
        <f t="shared" si="1"/>
        <v>4</v>
      </c>
      <c r="J45" s="38" t="str">
        <f t="shared" si="2"/>
        <v>Roy</v>
      </c>
      <c r="K45" s="38" t="str">
        <f t="shared" si="3"/>
        <v xml:space="preserve"> Frédéric</v>
      </c>
      <c r="L45" s="42" t="str">
        <f t="shared" si="4"/>
        <v>R</v>
      </c>
      <c r="M45" s="38" t="str">
        <f t="shared" si="5"/>
        <v xml:space="preserve"> Frédéric Roy</v>
      </c>
      <c r="N45" s="38" t="str">
        <f t="shared" si="6"/>
        <v xml:space="preserve"> Frédéric R.</v>
      </c>
    </row>
    <row r="46" spans="8:14">
      <c r="H46" s="38" t="s">
        <v>71</v>
      </c>
      <c r="I46" s="42">
        <f t="shared" si="1"/>
        <v>8</v>
      </c>
      <c r="J46" s="38" t="str">
        <f t="shared" si="2"/>
        <v>Simpson</v>
      </c>
      <c r="K46" s="38" t="str">
        <f t="shared" si="3"/>
        <v xml:space="preserve"> Finnegan</v>
      </c>
      <c r="L46" s="42" t="str">
        <f t="shared" si="4"/>
        <v>S</v>
      </c>
      <c r="M46" s="38" t="str">
        <f t="shared" si="5"/>
        <v xml:space="preserve"> Finnegan Simpson</v>
      </c>
      <c r="N46" s="38" t="str">
        <f t="shared" si="6"/>
        <v xml:space="preserve"> Finnegan S.</v>
      </c>
    </row>
    <row r="47" spans="8:14">
      <c r="H47" s="38" t="s">
        <v>72</v>
      </c>
      <c r="I47" s="42">
        <f t="shared" si="1"/>
        <v>5</v>
      </c>
      <c r="J47" s="38" t="str">
        <f t="shared" si="2"/>
        <v>Tran</v>
      </c>
      <c r="K47" s="38" t="str">
        <f t="shared" si="3"/>
        <v xml:space="preserve"> Quoc Huan</v>
      </c>
      <c r="L47" s="42" t="str">
        <f t="shared" si="4"/>
        <v>T</v>
      </c>
      <c r="M47" s="38" t="str">
        <f t="shared" si="5"/>
        <v xml:space="preserve"> Quoc Huan Tran</v>
      </c>
      <c r="N47" s="38" t="str">
        <f t="shared" si="6"/>
        <v xml:space="preserve"> Quoc Huan T.</v>
      </c>
    </row>
    <row r="48" spans="8:14">
      <c r="H48" s="38" t="s">
        <v>73</v>
      </c>
      <c r="I48" s="42">
        <f t="shared" si="1"/>
        <v>11</v>
      </c>
      <c r="J48" s="38" t="str">
        <f t="shared" si="2"/>
        <v>Wisniowski</v>
      </c>
      <c r="K48" s="38" t="str">
        <f t="shared" si="3"/>
        <v xml:space="preserve"> Andrzej</v>
      </c>
      <c r="L48" s="42" t="str">
        <f t="shared" si="4"/>
        <v>W</v>
      </c>
      <c r="M48" s="38" t="str">
        <f t="shared" si="5"/>
        <v xml:space="preserve"> Andrzej Wisniowski</v>
      </c>
      <c r="N48" s="38" t="str">
        <f t="shared" si="6"/>
        <v xml:space="preserve"> Andrzej W.</v>
      </c>
    </row>
  </sheetData>
  <sheetProtection algorithmName="SHA-512" hashValue="scJZJ7iJMXB+LbhXIiCVuh/SKtmlrRNJ1Igv21mJ5o5GhmJo9xHXnKAMASbUUYSrH/gMb8rYJ4m+iSy65CcnDg==" saltValue="5gTUBW6zArR+cQC78eRuIA==" spinCount="100000" sheet="1" objects="1" scenarios="1" selectLockedCells="1"/>
  <mergeCells count="1">
    <mergeCell ref="C19:C28"/>
  </mergeCells>
  <conditionalFormatting sqref="C6:C17">
    <cfRule type="expression" dxfId="27" priority="1">
      <formula>COUNTIF($C$6:$C$17,C6)&gt;1</formula>
    </cfRule>
  </conditionalFormatting>
  <dataValidations count="4">
    <dataValidation type="list" allowBlank="1" showInputMessage="1" showErrorMessage="1" promptTitle="Contexte du projet" prompt="Veuilez sélectionner le cour dans lequel s'inscrit ce projet." sqref="C4" xr:uid="{DB05ECDE-8FC8-48DA-8588-47A57953674C}">
      <formula1>ListeCours</formula1>
    </dataValidation>
    <dataValidation type="textLength" allowBlank="1" showInputMessage="1" showErrorMessage="1" promptTitle="Titre du projet" prompt="Veuillez saisir le titre du projet. Ayez un nom pertinent et adapté." sqref="C2" xr:uid="{FBF88C22-F3FC-4D0F-915B-40929551138C}">
      <formula1>2</formula1>
      <formula2>120</formula2>
    </dataValidation>
    <dataValidation type="list" allowBlank="1" showInputMessage="1" showErrorMessage="1" promptTitle="Étudiant membre de l'équipe" prompt="Veuillez sélectionner tous les membres de l'équipe." sqref="C6:C17" xr:uid="{931C57B2-270D-45B9-A242-5ED3764D689F}">
      <formula1>ListeEtudiants</formula1>
    </dataValidation>
    <dataValidation allowBlank="1" showInputMessage="1" showErrorMessage="1" promptTitle="Description du projet" prompt="Veuillez donner une description claire du projet. Soyez concis et précis._x000a__x000a_Vous pouvez utiliser ALT-ENTER pour entrer un saut de ligne dans une cellule multiligne." sqref="C19:C28" xr:uid="{156A0B2D-ADCD-4F94-B5B9-F3CD22DD6163}"/>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B800-6EF5-4671-BB1F-CF858B9A0F51}">
  <dimension ref="B2:Q127"/>
  <sheetViews>
    <sheetView showGridLines="0" showRowColHeaders="0" workbookViewId="0">
      <selection activeCell="F122" sqref="F122:K122"/>
    </sheetView>
  </sheetViews>
  <sheetFormatPr defaultColWidth="9.26953125" defaultRowHeight="14.5"/>
  <cols>
    <col min="1" max="1" width="1.26953125" style="2" customWidth="1"/>
    <col min="2" max="2" width="5" style="2" customWidth="1"/>
    <col min="3" max="5" width="3.26953125" style="2" customWidth="1"/>
    <col min="6" max="6" width="66.453125" style="2" customWidth="1"/>
    <col min="7" max="7" width="21.26953125" style="2" customWidth="1"/>
    <col min="8" max="9" width="14.1796875" style="3" customWidth="1"/>
    <col min="10" max="11" width="11.453125" style="3" customWidth="1"/>
    <col min="12" max="14" width="9.26953125" style="2"/>
    <col min="15" max="15" width="9.26953125" style="2" hidden="1" customWidth="1"/>
    <col min="16" max="16" width="10.1796875" style="2" hidden="1" customWidth="1"/>
    <col min="17" max="17" width="9.26953125" style="2" hidden="1" customWidth="1"/>
    <col min="18" max="16384" width="9.26953125" style="2"/>
  </cols>
  <sheetData>
    <row r="2" spans="2:17" ht="31" customHeight="1">
      <c r="B2" s="72" t="str">
        <f>"Sprint 1   |   " &amp;'Description du projet'!$C$2</f>
        <v>Sprint 1   |   Boids</v>
      </c>
      <c r="C2" s="72"/>
      <c r="D2" s="72"/>
      <c r="E2" s="72"/>
      <c r="F2" s="72"/>
      <c r="G2" s="72"/>
      <c r="H2" s="72"/>
      <c r="I2" s="72"/>
      <c r="J2" s="72"/>
      <c r="K2" s="72"/>
    </row>
    <row r="3" spans="2:17" ht="2.65" customHeight="1">
      <c r="B3" s="69" t="s">
        <v>104</v>
      </c>
      <c r="C3" s="69"/>
      <c r="D3" s="69"/>
      <c r="E3" s="69"/>
      <c r="F3" s="69"/>
      <c r="G3" s="69"/>
      <c r="H3" s="69"/>
      <c r="I3" s="69"/>
      <c r="J3" s="69"/>
      <c r="K3" s="69"/>
    </row>
    <row r="4" spans="2:17" ht="18" customHeight="1"/>
    <row r="5" spans="2:17" ht="14.65" customHeight="1">
      <c r="B5" s="1" t="s">
        <v>102</v>
      </c>
      <c r="C5" s="1"/>
      <c r="D5" s="1"/>
      <c r="E5" s="1"/>
      <c r="F5" s="73" t="s">
        <v>112</v>
      </c>
      <c r="G5" s="73"/>
      <c r="H5" s="73"/>
      <c r="I5" s="73"/>
      <c r="J5" s="73"/>
      <c r="K5" s="73"/>
    </row>
    <row r="6" spans="2:17" ht="7.9" customHeight="1"/>
    <row r="7" spans="2:17" ht="14.65" customHeight="1">
      <c r="B7" s="74" t="s">
        <v>103</v>
      </c>
      <c r="C7" s="74"/>
      <c r="D7" s="74"/>
      <c r="E7" s="74"/>
      <c r="F7" s="73" t="s">
        <v>153</v>
      </c>
      <c r="G7" s="73"/>
      <c r="H7" s="73"/>
      <c r="I7" s="73"/>
      <c r="J7" s="73"/>
      <c r="K7" s="73"/>
    </row>
    <row r="8" spans="2:17" ht="18" customHeight="1"/>
    <row r="9" spans="2:17" ht="8.65" customHeight="1">
      <c r="B9" s="68">
        <v>1</v>
      </c>
      <c r="C9" s="69"/>
      <c r="D9" s="69"/>
      <c r="E9" s="69"/>
      <c r="F9" s="69"/>
      <c r="G9" s="69"/>
      <c r="H9" s="69"/>
      <c r="I9" s="69"/>
      <c r="J9" s="69"/>
      <c r="K9" s="69"/>
    </row>
    <row r="10" spans="2:17" ht="18.5">
      <c r="B10" s="68"/>
      <c r="C10" s="4" t="s">
        <v>96</v>
      </c>
      <c r="D10" s="4"/>
      <c r="E10" s="4"/>
      <c r="F10" s="4"/>
      <c r="G10" s="4"/>
      <c r="H10" s="4"/>
      <c r="I10" s="4"/>
      <c r="J10" s="4"/>
      <c r="K10" s="5" t="s">
        <v>89</v>
      </c>
    </row>
    <row r="11" spans="2:17">
      <c r="O11" s="2" t="s">
        <v>75</v>
      </c>
      <c r="P11" s="2">
        <v>18</v>
      </c>
    </row>
    <row r="12" spans="2:17" ht="15.5">
      <c r="D12" s="58" t="s">
        <v>81</v>
      </c>
      <c r="E12" s="58"/>
      <c r="F12" s="58"/>
      <c r="G12" s="58"/>
      <c r="H12" s="58"/>
      <c r="I12" s="58"/>
      <c r="J12" s="58"/>
      <c r="K12" s="58"/>
    </row>
    <row r="13" spans="2:17">
      <c r="E13" s="6">
        <f>IF(ISBLANK(F13), "", 1)</f>
        <v>1</v>
      </c>
      <c r="F13" s="61" t="s">
        <v>113</v>
      </c>
      <c r="G13" s="61"/>
      <c r="H13" s="61"/>
      <c r="I13" s="61"/>
      <c r="J13" s="61"/>
      <c r="K13" s="61"/>
      <c r="P13" s="2" t="str">
        <f>IF(ISBLANK(F13),"", E13&amp; " - " &amp;IF(LEN(F13)&lt;$P$11,F13,LEFT(F13,$P$11) &amp; "…"))</f>
        <v>1 - Conception</v>
      </c>
      <c r="Q13" s="2" t="str" cm="1">
        <f t="array" ref="Q13:Q15">_xlfn.UNIQUE(_xlfn._xlws.FILTER($P$13:$P$15,NOT(ISBLANK($P$13:$P$15))))</f>
        <v>1 - Conception</v>
      </c>
    </row>
    <row r="14" spans="2:17">
      <c r="E14" s="7">
        <f>IF(ISBLANK(F14), "", MAX($E$13:E13)+1)</f>
        <v>2</v>
      </c>
      <c r="F14" s="64" t="s">
        <v>114</v>
      </c>
      <c r="G14" s="64"/>
      <c r="H14" s="64"/>
      <c r="I14" s="64"/>
      <c r="J14" s="64"/>
      <c r="K14" s="64"/>
      <c r="P14" s="2" t="str">
        <f>IF(ISBLANK(F14),"", E14&amp; " - " &amp;IF(LEN(F14)&lt;$P$11,F14,LEFT(F14,$P$11) &amp; "…"))</f>
        <v>2 - Développement</v>
      </c>
      <c r="Q14" s="2" t="str">
        <v>2 - Développement</v>
      </c>
    </row>
    <row r="15" spans="2:17">
      <c r="E15" s="6">
        <f>IF(ISBLANK(F15), "", MAX($E$13:E14)+1)</f>
        <v>3</v>
      </c>
      <c r="F15" s="61" t="s">
        <v>115</v>
      </c>
      <c r="G15" s="61"/>
      <c r="H15" s="61"/>
      <c r="I15" s="61"/>
      <c r="J15" s="61"/>
      <c r="K15" s="61"/>
      <c r="P15" s="2" t="str">
        <f>IF(ISBLANK(F15),"", E15&amp; " - " &amp;IF(LEN(F15)&lt;$P$11,F15,LEFT(F15,$P$11) &amp; "…"))</f>
        <v>3 - Mise en place</v>
      </c>
      <c r="Q15" s="2" t="str">
        <v>3 - Mise en place</v>
      </c>
    </row>
    <row r="16" spans="2:17">
      <c r="K16" s="8" t="str">
        <f>IF(COUNTA(F13:F15)=0, "Attention, vous devez définir au moins une orientation.", COUNTA(F13:F15)&amp;IF(COUNTA(F13:F15)&gt;1," orientations ont été déterminées"," orientation a été déterminée"))</f>
        <v>3 orientations ont été déterminées</v>
      </c>
    </row>
    <row r="18" spans="4:17" ht="15.5">
      <c r="D18" s="9" t="s">
        <v>82</v>
      </c>
      <c r="E18" s="9"/>
      <c r="F18" s="9"/>
      <c r="G18" s="9"/>
      <c r="H18" s="10"/>
      <c r="I18" s="10"/>
      <c r="J18" s="59" t="s">
        <v>76</v>
      </c>
      <c r="K18" s="59"/>
    </row>
    <row r="19" spans="4:17">
      <c r="E19" s="6">
        <f>IF(ISBLANK(F19), "", 1)</f>
        <v>1</v>
      </c>
      <c r="F19" s="61" t="s">
        <v>116</v>
      </c>
      <c r="G19" s="61"/>
      <c r="H19" s="61"/>
      <c r="I19" s="61"/>
      <c r="J19" s="54" t="s">
        <v>117</v>
      </c>
      <c r="K19" s="55"/>
      <c r="P19" s="2" t="str">
        <f t="shared" ref="P19:P24" si="0">IF(ISBLANK(F19),"", E19&amp; " - " &amp;IF(LEN(F19)&lt;$P$11,F19,LEFT(F19,$P$11) &amp; "…"))</f>
        <v>1 - Monter le projet s…</v>
      </c>
      <c r="Q19" s="2" t="str" cm="1">
        <f t="array" ref="Q19:Q24">_xlfn.UNIQUE(_xlfn._xlws.FILTER($P$19:$P$24,NOT(ISBLANK($P$19:$P$24))))</f>
        <v>1 - Monter le projet s…</v>
      </c>
    </row>
    <row r="20" spans="4:17">
      <c r="E20" s="7">
        <f>IF(ISBLANK(F20), "", MAX($E$19:E19)+1)</f>
        <v>2</v>
      </c>
      <c r="F20" s="64" t="s">
        <v>118</v>
      </c>
      <c r="G20" s="64"/>
      <c r="H20" s="64"/>
      <c r="I20" s="64"/>
      <c r="J20" s="56" t="s">
        <v>119</v>
      </c>
      <c r="K20" s="57"/>
      <c r="P20" s="2" t="str">
        <f t="shared" si="0"/>
        <v>2 - Faire UML des clas…</v>
      </c>
      <c r="Q20" s="2" t="str">
        <v>2 - Faire UML des clas…</v>
      </c>
    </row>
    <row r="21" spans="4:17">
      <c r="E21" s="6">
        <f>IF(ISBLANK(F21), "", MAX($E$19:E20)+1)</f>
        <v>3</v>
      </c>
      <c r="F21" s="61" t="s">
        <v>120</v>
      </c>
      <c r="G21" s="61"/>
      <c r="H21" s="61"/>
      <c r="I21" s="61"/>
      <c r="J21" s="54" t="s">
        <v>119</v>
      </c>
      <c r="K21" s="55"/>
      <c r="P21" s="2" t="str">
        <f t="shared" si="0"/>
        <v>3 - Faire UML des cas …</v>
      </c>
      <c r="Q21" s="2" t="str">
        <v>3 - Faire UML des cas …</v>
      </c>
    </row>
    <row r="22" spans="4:17">
      <c r="E22" s="7">
        <f>IF(ISBLANK(F22), "", MAX($E$19:E21)+1)</f>
        <v>4</v>
      </c>
      <c r="F22" s="64" t="s">
        <v>121</v>
      </c>
      <c r="G22" s="64"/>
      <c r="H22" s="64"/>
      <c r="I22" s="64"/>
      <c r="J22" s="56" t="s">
        <v>122</v>
      </c>
      <c r="K22" s="57"/>
      <c r="P22" s="2" t="str">
        <f t="shared" si="0"/>
        <v>4 - Faire apparaitre i…</v>
      </c>
      <c r="Q22" s="2" t="str">
        <v>4 - Faire apparaitre i…</v>
      </c>
    </row>
    <row r="23" spans="4:17">
      <c r="E23" s="6">
        <f>IF(ISBLANK(F23), "", MAX($E$19:E22)+1)</f>
        <v>5</v>
      </c>
      <c r="F23" s="61" t="s">
        <v>123</v>
      </c>
      <c r="G23" s="61"/>
      <c r="H23" s="61"/>
      <c r="I23" s="61"/>
      <c r="J23" s="54" t="s">
        <v>122</v>
      </c>
      <c r="K23" s="55"/>
      <c r="P23" s="2" t="str">
        <f t="shared" si="0"/>
        <v>5 - Structurer le code…</v>
      </c>
      <c r="Q23" s="2" t="str">
        <v>5 - Structurer le code…</v>
      </c>
    </row>
    <row r="24" spans="4:17">
      <c r="E24" s="7" t="str">
        <f>IF(ISBLANK(F24), "", MAX($E$19:E23)+1)</f>
        <v/>
      </c>
      <c r="F24" s="64"/>
      <c r="G24" s="64"/>
      <c r="H24" s="64"/>
      <c r="I24" s="64"/>
      <c r="J24" s="56"/>
      <c r="K24" s="57"/>
      <c r="P24" s="2" t="str">
        <f t="shared" si="0"/>
        <v/>
      </c>
      <c r="Q24" s="2" t="str">
        <v/>
      </c>
    </row>
    <row r="25" spans="4:17">
      <c r="J25" s="53" t="str">
        <f>IF(COUNTA(F19:F24)&lt;2, "Attention, vous devez définir au moins deux objectifs.", COUNTA(F19:F24)&amp;IF(COUNTA(F19:F24)&gt;1," objectifs ont été déterminées"," objectif a été déterminée"))</f>
        <v>5 objectifs ont été déterminées</v>
      </c>
      <c r="K25" s="53"/>
    </row>
    <row r="27" spans="4:17" ht="15.5">
      <c r="D27" s="58" t="s">
        <v>83</v>
      </c>
      <c r="E27" s="58"/>
      <c r="F27" s="58"/>
      <c r="G27" s="11" t="s">
        <v>77</v>
      </c>
      <c r="H27" s="59" t="s">
        <v>78</v>
      </c>
      <c r="I27" s="59"/>
      <c r="J27" s="11" t="s">
        <v>79</v>
      </c>
      <c r="K27" s="11" t="s">
        <v>80</v>
      </c>
      <c r="P27" s="12">
        <v>1.0416666666666666E-2</v>
      </c>
      <c r="Q27" s="13" t="s">
        <v>84</v>
      </c>
    </row>
    <row r="28" spans="4:17">
      <c r="E28" s="6">
        <f>IF(ISBLANK(F28), "", 1)</f>
        <v>1</v>
      </c>
      <c r="F28" s="20" t="s">
        <v>124</v>
      </c>
      <c r="G28" s="21" t="s">
        <v>125</v>
      </c>
      <c r="H28" s="22" t="s">
        <v>126</v>
      </c>
      <c r="I28" s="22" t="s">
        <v>127</v>
      </c>
      <c r="J28" s="23">
        <v>6.2499999999999993E-2</v>
      </c>
      <c r="K28" s="24" t="s">
        <v>87</v>
      </c>
      <c r="P28" s="12">
        <v>1.0416666666666666E-2</v>
      </c>
      <c r="Q28" s="13" t="s">
        <v>87</v>
      </c>
    </row>
    <row r="29" spans="4:17">
      <c r="E29" s="7">
        <f>IF(ISBLANK(F29), "", MAX($E$28:E28)+1)</f>
        <v>2</v>
      </c>
      <c r="F29" s="25" t="s">
        <v>128</v>
      </c>
      <c r="G29" s="26" t="s">
        <v>129</v>
      </c>
      <c r="H29" s="27" t="s">
        <v>130</v>
      </c>
      <c r="I29" s="27" t="s">
        <v>131</v>
      </c>
      <c r="J29" s="28">
        <v>3.125E-2</v>
      </c>
      <c r="K29" s="29" t="s">
        <v>84</v>
      </c>
      <c r="P29" s="12">
        <f>P28+$P$27</f>
        <v>2.0833333333333332E-2</v>
      </c>
      <c r="Q29" s="13" t="s">
        <v>85</v>
      </c>
    </row>
    <row r="30" spans="4:17">
      <c r="E30" s="6">
        <f>IF(ISBLANK(F30), "", MAX($E$28:E29)+1)</f>
        <v>3</v>
      </c>
      <c r="F30" s="20" t="s">
        <v>132</v>
      </c>
      <c r="G30" s="21" t="s">
        <v>134</v>
      </c>
      <c r="H30" s="22" t="s">
        <v>130</v>
      </c>
      <c r="I30" s="22" t="s">
        <v>131</v>
      </c>
      <c r="J30" s="23">
        <v>1.0416666666666666E-2</v>
      </c>
      <c r="K30" s="24" t="s">
        <v>84</v>
      </c>
      <c r="P30" s="12">
        <f t="shared" ref="P30:P46" si="1">P29+$P$27</f>
        <v>3.125E-2</v>
      </c>
      <c r="Q30" s="13" t="s">
        <v>86</v>
      </c>
    </row>
    <row r="31" spans="4:17">
      <c r="E31" s="7">
        <f>IF(ISBLANK(F31), "", MAX($E$28:E30)+1)</f>
        <v>4</v>
      </c>
      <c r="F31" s="25" t="s">
        <v>135</v>
      </c>
      <c r="G31" s="26" t="s">
        <v>134</v>
      </c>
      <c r="H31" s="27" t="s">
        <v>126</v>
      </c>
      <c r="I31" s="27" t="s">
        <v>127</v>
      </c>
      <c r="J31" s="28">
        <v>1.0416666666666666E-2</v>
      </c>
      <c r="K31" s="29" t="s">
        <v>84</v>
      </c>
      <c r="P31" s="12">
        <f t="shared" si="1"/>
        <v>4.1666666666666664E-2</v>
      </c>
    </row>
    <row r="32" spans="4:17">
      <c r="E32" s="6">
        <f>IF(ISBLANK(F32), "", MAX($E$28:E31)+1)</f>
        <v>5</v>
      </c>
      <c r="F32" s="20" t="s">
        <v>136</v>
      </c>
      <c r="G32" s="21" t="s">
        <v>134</v>
      </c>
      <c r="H32" s="22" t="s">
        <v>130</v>
      </c>
      <c r="I32" s="22" t="s">
        <v>131</v>
      </c>
      <c r="J32" s="23">
        <v>3.125E-2</v>
      </c>
      <c r="K32" s="24" t="s">
        <v>87</v>
      </c>
      <c r="P32" s="12">
        <f t="shared" si="1"/>
        <v>5.2083333333333329E-2</v>
      </c>
    </row>
    <row r="33" spans="5:16">
      <c r="E33" s="7">
        <f>IF(ISBLANK(F33), "", MAX($E$28:E32)+1)</f>
        <v>6</v>
      </c>
      <c r="F33" s="25" t="s">
        <v>137</v>
      </c>
      <c r="G33" s="26" t="s">
        <v>134</v>
      </c>
      <c r="H33" s="27" t="s">
        <v>127</v>
      </c>
      <c r="I33" s="27" t="s">
        <v>126</v>
      </c>
      <c r="J33" s="28">
        <v>1.0416666666666666E-2</v>
      </c>
      <c r="K33" s="29" t="s">
        <v>84</v>
      </c>
      <c r="P33" s="12">
        <f t="shared" si="1"/>
        <v>6.2499999999999993E-2</v>
      </c>
    </row>
    <row r="34" spans="5:16">
      <c r="E34" s="6">
        <f>IF(ISBLANK(F34), "", MAX($E$28:E33)+1)</f>
        <v>7</v>
      </c>
      <c r="F34" s="20" t="s">
        <v>138</v>
      </c>
      <c r="G34" s="21" t="s">
        <v>133</v>
      </c>
      <c r="H34" s="22" t="s">
        <v>130</v>
      </c>
      <c r="I34" s="22" t="s">
        <v>131</v>
      </c>
      <c r="J34" s="23">
        <v>3.125E-2</v>
      </c>
      <c r="K34" s="24" t="s">
        <v>87</v>
      </c>
      <c r="P34" s="12">
        <f t="shared" si="1"/>
        <v>7.2916666666666657E-2</v>
      </c>
    </row>
    <row r="35" spans="5:16">
      <c r="E35" s="7">
        <f>IF(ISBLANK(F35), "", MAX($E$28:E34)+1)</f>
        <v>8</v>
      </c>
      <c r="F35" s="25" t="s">
        <v>139</v>
      </c>
      <c r="G35" s="26" t="s">
        <v>133</v>
      </c>
      <c r="H35" s="27" t="s">
        <v>130</v>
      </c>
      <c r="I35" s="27" t="s">
        <v>131</v>
      </c>
      <c r="J35" s="28">
        <v>4.1666666666666664E-2</v>
      </c>
      <c r="K35" s="29" t="s">
        <v>87</v>
      </c>
      <c r="P35" s="12">
        <f t="shared" si="1"/>
        <v>8.3333333333333329E-2</v>
      </c>
    </row>
    <row r="36" spans="5:16">
      <c r="E36" s="6">
        <f>IF(ISBLANK(F36), "", MAX($E$28:E35)+1)</f>
        <v>9</v>
      </c>
      <c r="F36" s="20" t="s">
        <v>140</v>
      </c>
      <c r="G36" s="21" t="s">
        <v>133</v>
      </c>
      <c r="H36" s="22" t="s">
        <v>130</v>
      </c>
      <c r="I36" s="22" t="s">
        <v>131</v>
      </c>
      <c r="J36" s="23">
        <v>3.125E-2</v>
      </c>
      <c r="K36" s="24" t="s">
        <v>87</v>
      </c>
      <c r="P36" s="12">
        <f t="shared" si="1"/>
        <v>9.375E-2</v>
      </c>
    </row>
    <row r="37" spans="5:16">
      <c r="E37" s="7">
        <f>IF(ISBLANK(F37), "", MAX($E$28:E36)+1)</f>
        <v>10</v>
      </c>
      <c r="F37" s="25" t="s">
        <v>141</v>
      </c>
      <c r="G37" s="26" t="s">
        <v>134</v>
      </c>
      <c r="H37" s="27" t="s">
        <v>126</v>
      </c>
      <c r="I37" s="27" t="s">
        <v>127</v>
      </c>
      <c r="J37" s="28">
        <v>2.0833333333333332E-2</v>
      </c>
      <c r="K37" s="29" t="s">
        <v>87</v>
      </c>
      <c r="P37" s="12">
        <f t="shared" si="1"/>
        <v>0.10416666666666667</v>
      </c>
    </row>
    <row r="38" spans="5:16">
      <c r="E38" s="6">
        <f>IF(ISBLANK(F38), "", MAX($E$28:E37)+1)</f>
        <v>11</v>
      </c>
      <c r="F38" s="20" t="s">
        <v>142</v>
      </c>
      <c r="G38" s="21" t="s">
        <v>134</v>
      </c>
      <c r="H38" s="22" t="s">
        <v>127</v>
      </c>
      <c r="I38" s="22" t="s">
        <v>126</v>
      </c>
      <c r="J38" s="23">
        <v>2.0833333333333332E-2</v>
      </c>
      <c r="K38" s="24" t="s">
        <v>87</v>
      </c>
      <c r="P38" s="12">
        <f t="shared" si="1"/>
        <v>0.11458333333333334</v>
      </c>
    </row>
    <row r="39" spans="5:16">
      <c r="E39" s="7">
        <f>IF(ISBLANK(F39), "", MAX($E$28:E38)+1)</f>
        <v>12</v>
      </c>
      <c r="F39" s="25" t="s">
        <v>143</v>
      </c>
      <c r="G39" s="26" t="s">
        <v>134</v>
      </c>
      <c r="H39" s="27" t="s">
        <v>126</v>
      </c>
      <c r="I39" s="27" t="s">
        <v>127</v>
      </c>
      <c r="J39" s="28">
        <v>2.0833333333333332E-2</v>
      </c>
      <c r="K39" s="29" t="s">
        <v>87</v>
      </c>
      <c r="P39" s="12">
        <f t="shared" si="1"/>
        <v>0.125</v>
      </c>
    </row>
    <row r="40" spans="5:16">
      <c r="E40" s="6">
        <f>IF(ISBLANK(F40), "", MAX($E$28:E39)+1)</f>
        <v>13</v>
      </c>
      <c r="F40" s="20" t="s">
        <v>144</v>
      </c>
      <c r="G40" s="21" t="s">
        <v>134</v>
      </c>
      <c r="H40" s="22" t="s">
        <v>126</v>
      </c>
      <c r="I40" s="22" t="s">
        <v>127</v>
      </c>
      <c r="J40" s="23">
        <v>2.0833333333333332E-2</v>
      </c>
      <c r="K40" s="24" t="s">
        <v>87</v>
      </c>
      <c r="P40" s="12">
        <f t="shared" si="1"/>
        <v>0.13541666666666666</v>
      </c>
    </row>
    <row r="41" spans="5:16">
      <c r="E41" s="7">
        <f>IF(ISBLANK(F41), "", MAX($E$28:E40)+1)</f>
        <v>14</v>
      </c>
      <c r="F41" s="25" t="s">
        <v>145</v>
      </c>
      <c r="G41" s="26" t="s">
        <v>134</v>
      </c>
      <c r="H41" s="27" t="s">
        <v>127</v>
      </c>
      <c r="I41" s="27" t="s">
        <v>126</v>
      </c>
      <c r="J41" s="28">
        <v>2.0833333333333332E-2</v>
      </c>
      <c r="K41" s="29" t="s">
        <v>87</v>
      </c>
      <c r="P41" s="12">
        <f t="shared" si="1"/>
        <v>0.14583333333333331</v>
      </c>
    </row>
    <row r="42" spans="5:16">
      <c r="E42" s="6">
        <f>IF(ISBLANK(F42), "", MAX($E$28:E41)+1)</f>
        <v>15</v>
      </c>
      <c r="F42" s="20" t="s">
        <v>146</v>
      </c>
      <c r="G42" s="21" t="s">
        <v>134</v>
      </c>
      <c r="H42" s="22" t="s">
        <v>126</v>
      </c>
      <c r="I42" s="22" t="s">
        <v>127</v>
      </c>
      <c r="J42" s="23">
        <v>2.0833333333333332E-2</v>
      </c>
      <c r="K42" s="24" t="s">
        <v>87</v>
      </c>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8">
        <v>2</v>
      </c>
      <c r="C49" s="69"/>
      <c r="D49" s="69"/>
      <c r="E49" s="69"/>
      <c r="F49" s="69"/>
      <c r="G49" s="69"/>
      <c r="H49" s="69"/>
      <c r="I49" s="69"/>
      <c r="J49" s="69"/>
      <c r="K49" s="69"/>
      <c r="P49" s="12"/>
    </row>
    <row r="50" spans="2:16" ht="18.5">
      <c r="B50" s="68"/>
      <c r="C50" s="4" t="s">
        <v>98</v>
      </c>
      <c r="D50" s="4"/>
      <c r="E50" s="4"/>
      <c r="F50" s="4"/>
      <c r="G50" s="4"/>
      <c r="H50" s="4"/>
      <c r="I50" s="4"/>
      <c r="J50" s="4"/>
      <c r="K50" s="5" t="s">
        <v>99</v>
      </c>
      <c r="P50" s="12"/>
    </row>
    <row r="51" spans="2:16">
      <c r="P51" s="12"/>
    </row>
    <row r="52" spans="2:16" ht="15.5">
      <c r="D52" s="9" t="s">
        <v>101</v>
      </c>
      <c r="E52" s="9"/>
      <c r="F52" s="9"/>
      <c r="G52" s="14"/>
      <c r="H52" s="14"/>
      <c r="I52" s="14"/>
      <c r="J52" s="15"/>
      <c r="K52" s="15" t="s">
        <v>100</v>
      </c>
      <c r="P52" s="12"/>
    </row>
    <row r="53" spans="2:16">
      <c r="E53" s="6">
        <f>IF(ISBLANK(F53), "", 1)</f>
        <v>1</v>
      </c>
      <c r="F53" s="60" t="s">
        <v>147</v>
      </c>
      <c r="G53" s="61"/>
      <c r="H53" s="61"/>
      <c r="I53" s="61"/>
      <c r="J53" s="71"/>
      <c r="K53" s="34">
        <v>1</v>
      </c>
      <c r="P53" s="16"/>
    </row>
    <row r="54" spans="2:16">
      <c r="E54" s="7">
        <f>IF(ISBLANK(F54), "", MAX($E$53:E53)+1)</f>
        <v>2</v>
      </c>
      <c r="F54" s="63" t="s">
        <v>148</v>
      </c>
      <c r="G54" s="64"/>
      <c r="H54" s="64"/>
      <c r="I54" s="64"/>
      <c r="J54" s="70"/>
      <c r="K54" s="35">
        <v>1</v>
      </c>
      <c r="P54" s="12"/>
    </row>
    <row r="55" spans="2:16">
      <c r="E55" s="7">
        <f>IF(ISBLANK(F55), "", MAX($E$53:E54)+1)</f>
        <v>3</v>
      </c>
      <c r="F55" s="60" t="s">
        <v>149</v>
      </c>
      <c r="G55" s="61"/>
      <c r="H55" s="61"/>
      <c r="I55" s="61"/>
      <c r="J55" s="71"/>
      <c r="K55" s="34">
        <v>1</v>
      </c>
      <c r="P55" s="12"/>
    </row>
    <row r="56" spans="2:16">
      <c r="E56" s="7">
        <f>IF(ISBLANK(F56), "", MAX($E$53:E55)+1)</f>
        <v>4</v>
      </c>
      <c r="F56" s="63" t="s">
        <v>150</v>
      </c>
      <c r="G56" s="64"/>
      <c r="H56" s="64"/>
      <c r="I56" s="64"/>
      <c r="J56" s="70"/>
      <c r="K56" s="35">
        <v>2</v>
      </c>
      <c r="P56" s="12"/>
    </row>
    <row r="57" spans="2:16">
      <c r="E57" s="7">
        <f>IF(ISBLANK(F57), "", MAX($E$53:E56)+1)</f>
        <v>5</v>
      </c>
      <c r="F57" s="60" t="s">
        <v>151</v>
      </c>
      <c r="G57" s="61"/>
      <c r="H57" s="61"/>
      <c r="I57" s="61"/>
      <c r="J57" s="71"/>
      <c r="K57" s="34">
        <v>2</v>
      </c>
      <c r="P57" s="12"/>
    </row>
    <row r="58" spans="2:16">
      <c r="E58" s="7">
        <f>IF(ISBLANK(F58), "", MAX($E$53:E57)+1)</f>
        <v>6</v>
      </c>
      <c r="F58" s="63" t="s">
        <v>152</v>
      </c>
      <c r="G58" s="64"/>
      <c r="H58" s="64"/>
      <c r="I58" s="64"/>
      <c r="J58" s="70"/>
      <c r="K58" s="35">
        <v>2</v>
      </c>
      <c r="P58" s="12"/>
    </row>
    <row r="59" spans="2:16">
      <c r="E59" s="7">
        <f>IF(ISBLANK(F59), "", MAX($E$53:E58)+1)</f>
        <v>7</v>
      </c>
      <c r="F59" s="60" t="s">
        <v>154</v>
      </c>
      <c r="G59" s="61"/>
      <c r="H59" s="61"/>
      <c r="I59" s="61"/>
      <c r="J59" s="71"/>
      <c r="K59" s="34">
        <v>3</v>
      </c>
      <c r="P59" s="12"/>
    </row>
    <row r="60" spans="2:16">
      <c r="E60" s="7">
        <f>IF(ISBLANK(F60), "", MAX($E$53:E59)+1)</f>
        <v>8</v>
      </c>
      <c r="F60" s="63" t="s">
        <v>155</v>
      </c>
      <c r="G60" s="64"/>
      <c r="H60" s="64"/>
      <c r="I60" s="64"/>
      <c r="J60" s="70"/>
      <c r="K60" s="35">
        <v>3</v>
      </c>
      <c r="P60" s="12"/>
    </row>
    <row r="61" spans="2:16">
      <c r="E61" s="7">
        <f>IF(ISBLANK(F61), "", MAX($E$53:E60)+1)</f>
        <v>9</v>
      </c>
      <c r="F61" s="60" t="s">
        <v>156</v>
      </c>
      <c r="G61" s="61"/>
      <c r="H61" s="61"/>
      <c r="I61" s="61"/>
      <c r="J61" s="71"/>
      <c r="K61" s="34">
        <v>3</v>
      </c>
      <c r="P61" s="12"/>
    </row>
    <row r="62" spans="2:16">
      <c r="E62" s="7">
        <f>IF(ISBLANK(F62), "", MAX($E$53:E61)+1)</f>
        <v>10</v>
      </c>
      <c r="F62" s="63" t="s">
        <v>157</v>
      </c>
      <c r="G62" s="64"/>
      <c r="H62" s="64"/>
      <c r="I62" s="64"/>
      <c r="J62" s="70"/>
      <c r="K62" s="35">
        <v>3</v>
      </c>
      <c r="P62" s="12"/>
    </row>
    <row r="63" spans="2:16">
      <c r="E63" s="7" t="str">
        <f>IF(ISBLANK(F63), "", MAX($E$53:E62)+1)</f>
        <v/>
      </c>
      <c r="F63" s="60"/>
      <c r="G63" s="61"/>
      <c r="H63" s="61"/>
      <c r="I63" s="61"/>
      <c r="J63" s="71"/>
      <c r="K63" s="34"/>
      <c r="P63" s="12"/>
    </row>
    <row r="64" spans="2:16">
      <c r="E64" s="7" t="str">
        <f>IF(ISBLANK(F64), "", MAX($E$53:E63)+1)</f>
        <v/>
      </c>
      <c r="F64" s="63"/>
      <c r="G64" s="64"/>
      <c r="H64" s="64"/>
      <c r="I64" s="64"/>
      <c r="J64" s="70"/>
      <c r="K64" s="35"/>
      <c r="P64" s="12"/>
    </row>
    <row r="65" spans="5:16">
      <c r="E65" s="7" t="str">
        <f>IF(ISBLANK(F65), "", MAX($E$53:E64)+1)</f>
        <v/>
      </c>
      <c r="F65" s="60"/>
      <c r="G65" s="61"/>
      <c r="H65" s="61"/>
      <c r="I65" s="61"/>
      <c r="J65" s="71"/>
      <c r="K65" s="34"/>
      <c r="P65" s="12"/>
    </row>
    <row r="66" spans="5:16">
      <c r="E66" s="7" t="str">
        <f>IF(ISBLANK(F66), "", MAX($E$53:E65)+1)</f>
        <v/>
      </c>
      <c r="F66" s="63"/>
      <c r="G66" s="64"/>
      <c r="H66" s="64"/>
      <c r="I66" s="64"/>
      <c r="J66" s="70"/>
      <c r="K66" s="35"/>
      <c r="P66" s="12"/>
    </row>
    <row r="67" spans="5:16">
      <c r="E67" s="7" t="str">
        <f>IF(ISBLANK(F67), "", MAX($E$53:E66)+1)</f>
        <v/>
      </c>
      <c r="F67" s="60"/>
      <c r="G67" s="61"/>
      <c r="H67" s="61"/>
      <c r="I67" s="61"/>
      <c r="J67" s="71"/>
      <c r="K67" s="34"/>
      <c r="P67" s="12"/>
    </row>
    <row r="68" spans="5:16">
      <c r="E68" s="7" t="str">
        <f>IF(ISBLANK(F68), "", MAX($E$53:E67)+1)</f>
        <v/>
      </c>
      <c r="F68" s="63"/>
      <c r="G68" s="64"/>
      <c r="H68" s="64"/>
      <c r="I68" s="64"/>
      <c r="J68" s="70"/>
      <c r="K68" s="35"/>
      <c r="P68" s="12"/>
    </row>
    <row r="69" spans="5:16">
      <c r="E69" s="7" t="str">
        <f>IF(ISBLANK(F69), "", MAX($E$53:E68)+1)</f>
        <v/>
      </c>
      <c r="F69" s="60"/>
      <c r="G69" s="61"/>
      <c r="H69" s="61"/>
      <c r="I69" s="61"/>
      <c r="J69" s="71"/>
      <c r="K69" s="34"/>
      <c r="P69" s="12"/>
    </row>
    <row r="70" spans="5:16">
      <c r="E70" s="7" t="str">
        <f>IF(ISBLANK(F70), "", MAX($E$53:E69)+1)</f>
        <v/>
      </c>
      <c r="F70" s="63"/>
      <c r="G70" s="64"/>
      <c r="H70" s="64"/>
      <c r="I70" s="64"/>
      <c r="J70" s="70"/>
      <c r="K70" s="35"/>
      <c r="P70" s="12"/>
    </row>
    <row r="71" spans="5:16">
      <c r="E71" s="7" t="str">
        <f>IF(ISBLANK(F71), "", MAX($E$53:E70)+1)</f>
        <v/>
      </c>
      <c r="F71" s="60"/>
      <c r="G71" s="61"/>
      <c r="H71" s="61"/>
      <c r="I71" s="61"/>
      <c r="J71" s="71"/>
      <c r="K71" s="34"/>
      <c r="P71" s="12"/>
    </row>
    <row r="72" spans="5:16">
      <c r="E72" s="7" t="str">
        <f>IF(ISBLANK(F72), "", MAX($E$53:E71)+1)</f>
        <v/>
      </c>
      <c r="F72" s="63"/>
      <c r="G72" s="64"/>
      <c r="H72" s="64"/>
      <c r="I72" s="64"/>
      <c r="J72" s="70"/>
      <c r="K72" s="35"/>
      <c r="P72" s="12"/>
    </row>
    <row r="73" spans="5:16">
      <c r="E73" s="7" t="str">
        <f>IF(ISBLANK(F73), "", MAX($E$53:E72)+1)</f>
        <v/>
      </c>
      <c r="F73" s="60"/>
      <c r="G73" s="61"/>
      <c r="H73" s="61"/>
      <c r="I73" s="61"/>
      <c r="J73" s="71"/>
      <c r="K73" s="34"/>
      <c r="P73" s="12"/>
    </row>
    <row r="74" spans="5:16">
      <c r="E74" s="7" t="str">
        <f>IF(ISBLANK(F74), "", MAX($E$53:E73)+1)</f>
        <v/>
      </c>
      <c r="F74" s="63"/>
      <c r="G74" s="64"/>
      <c r="H74" s="64"/>
      <c r="I74" s="64"/>
      <c r="J74" s="70"/>
      <c r="K74" s="35"/>
      <c r="P74" s="12"/>
    </row>
    <row r="75" spans="5:16">
      <c r="E75" s="7" t="str">
        <f>IF(ISBLANK(F75), "", MAX($E$53:E74)+1)</f>
        <v/>
      </c>
      <c r="F75" s="60"/>
      <c r="G75" s="61"/>
      <c r="H75" s="61"/>
      <c r="I75" s="61"/>
      <c r="J75" s="71"/>
      <c r="K75" s="34"/>
      <c r="P75" s="12"/>
    </row>
    <row r="76" spans="5:16">
      <c r="E76" s="7" t="str">
        <f>IF(ISBLANK(F76), "", MAX($E$53:E75)+1)</f>
        <v/>
      </c>
      <c r="F76" s="63"/>
      <c r="G76" s="64"/>
      <c r="H76" s="64"/>
      <c r="I76" s="64"/>
      <c r="J76" s="70"/>
      <c r="K76" s="35"/>
      <c r="P76" s="12"/>
    </row>
    <row r="77" spans="5:16">
      <c r="E77" s="7" t="str">
        <f>IF(ISBLANK(F77), "", MAX($E$53:E76)+1)</f>
        <v/>
      </c>
      <c r="F77" s="60"/>
      <c r="G77" s="61"/>
      <c r="H77" s="61"/>
      <c r="I77" s="61"/>
      <c r="J77" s="71"/>
      <c r="K77" s="34"/>
      <c r="P77" s="12"/>
    </row>
    <row r="78" spans="5:16">
      <c r="E78" s="7" t="str">
        <f>IF(ISBLANK(F78), "", MAX($E$53:E77)+1)</f>
        <v/>
      </c>
      <c r="F78" s="63"/>
      <c r="G78" s="64"/>
      <c r="H78" s="64"/>
      <c r="I78" s="64"/>
      <c r="J78" s="70"/>
      <c r="K78" s="35"/>
      <c r="P78" s="12"/>
    </row>
    <row r="79" spans="5:16">
      <c r="E79" s="7" t="str">
        <f>IF(ISBLANK(F79), "", MAX($E$53:E78)+1)</f>
        <v/>
      </c>
      <c r="F79" s="60"/>
      <c r="G79" s="61"/>
      <c r="H79" s="61"/>
      <c r="I79" s="61"/>
      <c r="J79" s="71"/>
      <c r="K79" s="34"/>
      <c r="P79" s="12"/>
    </row>
    <row r="80" spans="5:16">
      <c r="E80" s="7" t="str">
        <f>IF(ISBLANK(F80), "", MAX($E$53:E79)+1)</f>
        <v/>
      </c>
      <c r="F80" s="63"/>
      <c r="G80" s="64"/>
      <c r="H80" s="64"/>
      <c r="I80" s="64"/>
      <c r="J80" s="70"/>
      <c r="K80" s="35"/>
      <c r="P80" s="12"/>
    </row>
    <row r="81" spans="2:16">
      <c r="E81" s="7" t="str">
        <f>IF(ISBLANK(F81), "", MAX($E$53:E80)+1)</f>
        <v/>
      </c>
      <c r="F81" s="60"/>
      <c r="G81" s="61"/>
      <c r="H81" s="61"/>
      <c r="I81" s="61"/>
      <c r="J81" s="71"/>
      <c r="K81" s="34"/>
      <c r="P81" s="12"/>
    </row>
    <row r="82" spans="2:16">
      <c r="E82" s="7" t="str">
        <f>IF(ISBLANK(F82), "", MAX($E$53:E81)+1)</f>
        <v/>
      </c>
      <c r="F82" s="63"/>
      <c r="G82" s="64"/>
      <c r="H82" s="64"/>
      <c r="I82" s="64"/>
      <c r="J82" s="70"/>
      <c r="K82" s="35"/>
      <c r="P82" s="12"/>
    </row>
    <row r="83" spans="2:16">
      <c r="E83" s="7" t="str">
        <f>IF(ISBLANK(F83), "", MAX($E$53:E82)+1)</f>
        <v/>
      </c>
      <c r="F83" s="60"/>
      <c r="G83" s="61"/>
      <c r="H83" s="61"/>
      <c r="I83" s="61"/>
      <c r="J83" s="71"/>
      <c r="K83" s="34"/>
      <c r="P83" s="12"/>
    </row>
    <row r="84" spans="2:16">
      <c r="E84" s="7" t="str">
        <f>IF(ISBLANK(F84), "", MAX($E$53:E83)+1)</f>
        <v/>
      </c>
      <c r="F84" s="63"/>
      <c r="G84" s="64"/>
      <c r="H84" s="64"/>
      <c r="I84" s="64"/>
      <c r="J84" s="70"/>
      <c r="K84" s="35"/>
      <c r="P84" s="12"/>
    </row>
    <row r="85" spans="2:16">
      <c r="E85" s="7" t="str">
        <f>IF(ISBLANK(F85), "", MAX($E$53:E84)+1)</f>
        <v/>
      </c>
      <c r="F85" s="60"/>
      <c r="G85" s="61"/>
      <c r="H85" s="61"/>
      <c r="I85" s="61"/>
      <c r="J85" s="71"/>
      <c r="K85" s="34"/>
      <c r="P85" s="12"/>
    </row>
    <row r="86" spans="2:16">
      <c r="E86" s="7" t="str">
        <f>IF(ISBLANK(F86), "", MAX($E$53:E85)+1)</f>
        <v/>
      </c>
      <c r="F86" s="63"/>
      <c r="G86" s="64"/>
      <c r="H86" s="64"/>
      <c r="I86" s="64"/>
      <c r="J86" s="70"/>
      <c r="K86" s="35"/>
      <c r="P86" s="12"/>
    </row>
    <row r="87" spans="2:16">
      <c r="E87" s="7" t="str">
        <f>IF(ISBLANK(F87), "", MAX($E$53:E86)+1)</f>
        <v/>
      </c>
      <c r="F87" s="60"/>
      <c r="G87" s="61"/>
      <c r="H87" s="61"/>
      <c r="I87" s="61"/>
      <c r="J87" s="71"/>
      <c r="K87" s="34"/>
      <c r="P87" s="12"/>
    </row>
    <row r="88" spans="2:16">
      <c r="E88" s="7" t="str">
        <f>IF(ISBLANK(F88), "", MAX($E$53:E87)+1)</f>
        <v/>
      </c>
      <c r="F88" s="63"/>
      <c r="G88" s="64"/>
      <c r="H88" s="64"/>
      <c r="I88" s="64"/>
      <c r="J88" s="70"/>
      <c r="K88" s="35"/>
      <c r="P88" s="12"/>
    </row>
    <row r="89" spans="2:16">
      <c r="P89" s="12"/>
    </row>
    <row r="90" spans="2:16">
      <c r="P90" s="12"/>
    </row>
    <row r="91" spans="2:16">
      <c r="P91" s="12"/>
    </row>
    <row r="92" spans="2:16" ht="8.65" customHeight="1">
      <c r="B92" s="68">
        <v>3</v>
      </c>
      <c r="C92" s="69"/>
      <c r="D92" s="69"/>
      <c r="E92" s="69"/>
      <c r="F92" s="69"/>
      <c r="G92" s="69"/>
      <c r="H92" s="69"/>
      <c r="I92" s="69"/>
      <c r="J92" s="69"/>
      <c r="K92" s="69"/>
    </row>
    <row r="93" spans="2:16" ht="18.5">
      <c r="B93" s="68"/>
      <c r="C93" s="4" t="s">
        <v>97</v>
      </c>
      <c r="D93" s="4"/>
      <c r="E93" s="4"/>
      <c r="F93" s="4"/>
      <c r="G93" s="4"/>
      <c r="H93" s="4"/>
      <c r="I93" s="4"/>
      <c r="J93" s="4"/>
      <c r="K93" s="5" t="s">
        <v>90</v>
      </c>
    </row>
    <row r="95" spans="2:16" ht="15.5">
      <c r="D95" s="9" t="s">
        <v>88</v>
      </c>
      <c r="E95" s="9"/>
      <c r="F95" s="9"/>
      <c r="G95" s="66" t="s">
        <v>93</v>
      </c>
      <c r="H95" s="66"/>
      <c r="I95" s="66"/>
      <c r="J95" s="15" t="s">
        <v>92</v>
      </c>
      <c r="K95" s="14" t="s">
        <v>91</v>
      </c>
    </row>
    <row r="96" spans="2:16">
      <c r="E96" s="6">
        <f>IF(ISBLANK(E28),"",E28)</f>
        <v>1</v>
      </c>
      <c r="F96" s="17" t="str">
        <f t="shared" ref="E96:F113" si="2">IF(ISBLANK(F28),"",F28)</f>
        <v>faire le UML des classes sur starUML</v>
      </c>
      <c r="G96" s="60" t="s">
        <v>158</v>
      </c>
      <c r="H96" s="61"/>
      <c r="I96" s="62"/>
      <c r="J96" s="30">
        <v>1</v>
      </c>
      <c r="K96" s="31">
        <v>0.9</v>
      </c>
      <c r="P96" s="13">
        <v>0</v>
      </c>
    </row>
    <row r="97" spans="5:16">
      <c r="E97" s="7">
        <f t="shared" si="2"/>
        <v>2</v>
      </c>
      <c r="F97" s="18" t="str">
        <f t="shared" si="2"/>
        <v>faire le UML des cas d'usage sur starUML</v>
      </c>
      <c r="G97" s="63" t="s">
        <v>159</v>
      </c>
      <c r="H97" s="64"/>
      <c r="I97" s="65"/>
      <c r="J97" s="32">
        <v>0</v>
      </c>
      <c r="K97" s="33">
        <v>0</v>
      </c>
      <c r="P97" s="13">
        <v>0.1</v>
      </c>
    </row>
    <row r="98" spans="5:16">
      <c r="E98" s="6">
        <f t="shared" si="2"/>
        <v>3</v>
      </c>
      <c r="F98" s="17" t="str">
        <f t="shared" si="2"/>
        <v>Structurer la classe App</v>
      </c>
      <c r="G98" s="60"/>
      <c r="H98" s="61"/>
      <c r="I98" s="62"/>
      <c r="J98" s="30">
        <v>1</v>
      </c>
      <c r="K98" s="31">
        <v>1</v>
      </c>
      <c r="P98" s="13">
        <v>0.2</v>
      </c>
    </row>
    <row r="99" spans="5:16">
      <c r="E99" s="7">
        <f t="shared" si="2"/>
        <v>4</v>
      </c>
      <c r="F99" s="18" t="str">
        <f t="shared" si="2"/>
        <v>Structurer la classe Cercle</v>
      </c>
      <c r="G99" s="63"/>
      <c r="H99" s="64"/>
      <c r="I99" s="65"/>
      <c r="J99" s="32">
        <v>1</v>
      </c>
      <c r="K99" s="33">
        <v>1</v>
      </c>
      <c r="P99" s="13">
        <v>0.3</v>
      </c>
    </row>
    <row r="100" spans="5:16">
      <c r="E100" s="6">
        <f t="shared" si="2"/>
        <v>5</v>
      </c>
      <c r="F100" s="17" t="str">
        <f t="shared" si="2"/>
        <v>Structurer la classe GUI</v>
      </c>
      <c r="G100" s="60" t="s">
        <v>160</v>
      </c>
      <c r="H100" s="61"/>
      <c r="I100" s="62"/>
      <c r="J100" s="30">
        <v>0.9</v>
      </c>
      <c r="K100" s="31">
        <v>0.8</v>
      </c>
      <c r="P100" s="13">
        <v>0.4</v>
      </c>
    </row>
    <row r="101" spans="5:16">
      <c r="E101" s="7">
        <f t="shared" si="2"/>
        <v>6</v>
      </c>
      <c r="F101" s="18" t="str">
        <f t="shared" si="2"/>
        <v>Structurer la classe Simulation</v>
      </c>
      <c r="G101" s="63"/>
      <c r="H101" s="64"/>
      <c r="I101" s="65"/>
      <c r="J101" s="32">
        <v>1</v>
      </c>
      <c r="K101" s="33">
        <v>1</v>
      </c>
      <c r="P101" s="13">
        <v>0.5</v>
      </c>
    </row>
    <row r="102" spans="5:16">
      <c r="E102" s="6">
        <f t="shared" si="2"/>
        <v>7</v>
      </c>
      <c r="F102" s="17" t="str">
        <f t="shared" si="2"/>
        <v>Faire apparaitre fenêtre tkinter</v>
      </c>
      <c r="G102" s="60"/>
      <c r="H102" s="61"/>
      <c r="I102" s="62"/>
      <c r="J102" s="30">
        <v>1</v>
      </c>
      <c r="K102" s="31">
        <v>1</v>
      </c>
      <c r="P102" s="13">
        <v>0.6</v>
      </c>
    </row>
    <row r="103" spans="5:16">
      <c r="E103" s="7">
        <f t="shared" si="2"/>
        <v>8</v>
      </c>
      <c r="F103" s="18" t="str">
        <f t="shared" si="2"/>
        <v>Créer une image pour la simulation</v>
      </c>
      <c r="G103" s="63"/>
      <c r="H103" s="64"/>
      <c r="I103" s="65"/>
      <c r="J103" s="32">
        <v>1</v>
      </c>
      <c r="K103" s="33">
        <v>1</v>
      </c>
      <c r="P103" s="13">
        <v>0.7</v>
      </c>
    </row>
    <row r="104" spans="5:16">
      <c r="E104" s="6">
        <f t="shared" si="2"/>
        <v>9</v>
      </c>
      <c r="F104" s="17" t="str">
        <f t="shared" si="2"/>
        <v>Créer une méthode dessiner pour l'image et les items</v>
      </c>
      <c r="G104" s="60"/>
      <c r="H104" s="61"/>
      <c r="I104" s="62"/>
      <c r="J104" s="30">
        <v>1</v>
      </c>
      <c r="K104" s="31">
        <v>1</v>
      </c>
      <c r="P104" s="13">
        <v>0.8</v>
      </c>
    </row>
    <row r="105" spans="5:16">
      <c r="E105" s="7">
        <f t="shared" si="2"/>
        <v>10</v>
      </c>
      <c r="F105" s="18" t="str">
        <f t="shared" si="2"/>
        <v>Structurer la classe Steering behavior</v>
      </c>
      <c r="G105" s="63" t="s">
        <v>161</v>
      </c>
      <c r="H105" s="64"/>
      <c r="I105" s="65"/>
      <c r="J105" s="32">
        <v>1</v>
      </c>
      <c r="K105" s="33">
        <v>0.7</v>
      </c>
      <c r="P105" s="13">
        <v>0.9</v>
      </c>
    </row>
    <row r="106" spans="5:16">
      <c r="E106" s="6">
        <f t="shared" si="2"/>
        <v>11</v>
      </c>
      <c r="F106" s="17" t="str">
        <f t="shared" si="2"/>
        <v>Structurer la classe Entity</v>
      </c>
      <c r="G106" s="60"/>
      <c r="H106" s="61"/>
      <c r="I106" s="62"/>
      <c r="J106" s="30">
        <v>1</v>
      </c>
      <c r="K106" s="31">
        <v>1</v>
      </c>
      <c r="P106" s="13">
        <v>1</v>
      </c>
    </row>
    <row r="107" spans="5:16">
      <c r="E107" s="7">
        <f t="shared" si="2"/>
        <v>12</v>
      </c>
      <c r="F107" s="18" t="str">
        <f t="shared" si="2"/>
        <v>Structurer la classe Drawable</v>
      </c>
      <c r="G107" s="63"/>
      <c r="H107" s="64"/>
      <c r="I107" s="65"/>
      <c r="J107" s="32">
        <v>1</v>
      </c>
      <c r="K107" s="33">
        <v>1</v>
      </c>
      <c r="P107" s="13"/>
    </row>
    <row r="108" spans="5:16">
      <c r="E108" s="6">
        <f t="shared" si="2"/>
        <v>13</v>
      </c>
      <c r="F108" s="17" t="str">
        <f t="shared" si="2"/>
        <v>Structurer la classe Piloted</v>
      </c>
      <c r="G108" s="60"/>
      <c r="H108" s="61"/>
      <c r="I108" s="62"/>
      <c r="J108" s="30">
        <v>1</v>
      </c>
      <c r="K108" s="31">
        <v>1</v>
      </c>
      <c r="P108" s="13"/>
    </row>
    <row r="109" spans="5:16">
      <c r="E109" s="7">
        <f t="shared" si="2"/>
        <v>14</v>
      </c>
      <c r="F109" s="18" t="str">
        <f t="shared" si="2"/>
        <v>Structurer la classe DynamicCircle</v>
      </c>
      <c r="G109" s="63"/>
      <c r="H109" s="64"/>
      <c r="I109" s="65"/>
      <c r="J109" s="32">
        <v>1</v>
      </c>
      <c r="K109" s="33">
        <v>1</v>
      </c>
    </row>
    <row r="110" spans="5:16">
      <c r="E110" s="6">
        <f t="shared" si="2"/>
        <v>15</v>
      </c>
      <c r="F110" s="17" t="str">
        <f t="shared" si="2"/>
        <v>Structurer la classe StaticCircle</v>
      </c>
      <c r="G110" s="60"/>
      <c r="H110" s="61"/>
      <c r="I110" s="62"/>
      <c r="J110" s="30">
        <v>1</v>
      </c>
      <c r="K110" s="31">
        <v>1</v>
      </c>
    </row>
    <row r="111" spans="5:16">
      <c r="E111" s="7" t="str">
        <f t="shared" si="2"/>
        <v/>
      </c>
      <c r="F111" s="18" t="str">
        <f t="shared" si="2"/>
        <v/>
      </c>
      <c r="G111" s="63"/>
      <c r="H111" s="64"/>
      <c r="I111" s="65"/>
      <c r="J111" s="32"/>
      <c r="K111" s="33"/>
    </row>
    <row r="112" spans="5:16">
      <c r="E112" s="6" t="str">
        <f t="shared" si="2"/>
        <v/>
      </c>
      <c r="F112" s="17" t="str">
        <f t="shared" si="2"/>
        <v/>
      </c>
      <c r="G112" s="60"/>
      <c r="H112" s="61"/>
      <c r="I112" s="62"/>
      <c r="J112" s="30"/>
      <c r="K112" s="31"/>
    </row>
    <row r="113" spans="4:11">
      <c r="E113" s="7" t="str">
        <f t="shared" si="2"/>
        <v/>
      </c>
      <c r="F113" s="18" t="str">
        <f t="shared" si="2"/>
        <v/>
      </c>
      <c r="G113" s="63"/>
      <c r="H113" s="64"/>
      <c r="I113" s="65"/>
      <c r="J113" s="32"/>
      <c r="K113" s="33"/>
    </row>
    <row r="114" spans="4:11">
      <c r="K114" s="8"/>
    </row>
    <row r="116" spans="4:11" ht="15.5">
      <c r="E116" s="58" t="s">
        <v>94</v>
      </c>
      <c r="F116" s="58"/>
      <c r="G116" s="58"/>
      <c r="H116" s="58"/>
      <c r="I116" s="58"/>
      <c r="J116" s="58"/>
      <c r="K116" s="58"/>
    </row>
    <row r="117" spans="4:11" ht="101.65" customHeight="1">
      <c r="E117" s="51" t="s">
        <v>162</v>
      </c>
      <c r="F117" s="67"/>
      <c r="G117" s="67"/>
      <c r="H117" s="67"/>
      <c r="I117" s="67"/>
      <c r="J117" s="67"/>
      <c r="K117" s="67"/>
    </row>
    <row r="120" spans="4:11" ht="15.5">
      <c r="D120" s="9" t="s">
        <v>95</v>
      </c>
      <c r="E120" s="9"/>
      <c r="F120" s="9"/>
      <c r="G120" s="9"/>
      <c r="H120" s="9"/>
      <c r="I120" s="9"/>
      <c r="J120" s="19"/>
      <c r="K120" s="9"/>
    </row>
    <row r="121" spans="4:11">
      <c r="E121" s="6">
        <f>IF(ISBLANK(F121), "", 1)</f>
        <v>1</v>
      </c>
      <c r="F121" s="61" t="s">
        <v>163</v>
      </c>
      <c r="G121" s="61"/>
      <c r="H121" s="61"/>
      <c r="I121" s="61"/>
      <c r="J121" s="61"/>
      <c r="K121" s="61"/>
    </row>
    <row r="122" spans="4:11">
      <c r="E122" s="7">
        <f>IF(ISBLANK(F122), "", MAX($E$28:E121)+1)</f>
        <v>16</v>
      </c>
      <c r="F122" s="64" t="s">
        <v>164</v>
      </c>
      <c r="G122" s="64"/>
      <c r="H122" s="64"/>
      <c r="I122" s="64"/>
      <c r="J122" s="64"/>
      <c r="K122" s="64"/>
    </row>
    <row r="123" spans="4:11">
      <c r="E123" s="6">
        <f>IF(ISBLANK(F123), "", MAX($E$28:E122)+1)</f>
        <v>17</v>
      </c>
      <c r="F123" s="61" t="s">
        <v>165</v>
      </c>
      <c r="G123" s="61"/>
      <c r="H123" s="61"/>
      <c r="I123" s="61"/>
      <c r="J123" s="61"/>
      <c r="K123" s="61"/>
    </row>
    <row r="124" spans="4:11">
      <c r="E124" s="7" t="str">
        <f>IF(ISBLANK(F124), "", MAX($E$28:E123)+1)</f>
        <v/>
      </c>
      <c r="F124" s="64"/>
      <c r="G124" s="64"/>
      <c r="H124" s="64"/>
      <c r="I124" s="64"/>
      <c r="J124" s="64"/>
      <c r="K124" s="64"/>
    </row>
    <row r="125" spans="4:11">
      <c r="E125" s="6" t="str">
        <f>IF(ISBLANK(F125), "", MAX($E$28:E124)+1)</f>
        <v/>
      </c>
      <c r="F125" s="61"/>
      <c r="G125" s="61"/>
      <c r="H125" s="61"/>
      <c r="I125" s="61"/>
      <c r="J125" s="61"/>
      <c r="K125" s="61"/>
    </row>
    <row r="126" spans="4:11">
      <c r="E126" s="7" t="str">
        <f>IF(ISBLANK(F126), "", MAX($E$28:E125)+1)</f>
        <v/>
      </c>
      <c r="F126" s="64"/>
      <c r="G126" s="64"/>
      <c r="H126" s="64"/>
      <c r="I126" s="64"/>
      <c r="J126" s="64"/>
      <c r="K126" s="64"/>
    </row>
    <row r="127" spans="4:11">
      <c r="K127" s="8" t="str">
        <f>IF(COUNTA(F121:K126)&lt;2, "Attention, vous devez définir au moins deux éléments descriptifs.", COUNTA(F121:K126)&amp;IF(COUNTA(F121:K126)&gt;1," éléments ont été exprimés"," élément a été exprimé"))</f>
        <v>3 éléments ont été exprimés</v>
      </c>
    </row>
  </sheetData>
  <sheetProtection algorithmName="SHA-512" hashValue="VGArG41InYXOHfVvkUYUT9BNCezQ7hzwfRmgd01LK2nLXwyGXWIXZE3H8g5/4E4lauBOi2NlArZt/IFhouJS3g==" saltValue="CdGzBanfVnMz6z3Xpkslrg==" spinCount="100000" sheet="1" objects="1" scenarios="1" selectLockedCells="1"/>
  <mergeCells count="94">
    <mergeCell ref="F84:J84"/>
    <mergeCell ref="F85:J85"/>
    <mergeCell ref="F86:J86"/>
    <mergeCell ref="F87:J87"/>
    <mergeCell ref="F88:J88"/>
    <mergeCell ref="B7:E7"/>
    <mergeCell ref="F7:K7"/>
    <mergeCell ref="F78:J78"/>
    <mergeCell ref="F79:J79"/>
    <mergeCell ref="F80:J80"/>
    <mergeCell ref="F67:J67"/>
    <mergeCell ref="F68:J68"/>
    <mergeCell ref="F69:J69"/>
    <mergeCell ref="F70:J70"/>
    <mergeCell ref="F71:J71"/>
    <mergeCell ref="F61:J61"/>
    <mergeCell ref="F62:J62"/>
    <mergeCell ref="F63:J63"/>
    <mergeCell ref="F64:J64"/>
    <mergeCell ref="F65:J65"/>
    <mergeCell ref="F66:J66"/>
    <mergeCell ref="F81:J81"/>
    <mergeCell ref="F82:J82"/>
    <mergeCell ref="F83:J83"/>
    <mergeCell ref="F72:J72"/>
    <mergeCell ref="F73:J73"/>
    <mergeCell ref="F74:J74"/>
    <mergeCell ref="F75:J75"/>
    <mergeCell ref="F76:J76"/>
    <mergeCell ref="F77:J77"/>
    <mergeCell ref="B2:K2"/>
    <mergeCell ref="B3:K3"/>
    <mergeCell ref="F53:J53"/>
    <mergeCell ref="F54:J54"/>
    <mergeCell ref="F55:J55"/>
    <mergeCell ref="F5:K5"/>
    <mergeCell ref="B9:B10"/>
    <mergeCell ref="J22:K22"/>
    <mergeCell ref="F19:I19"/>
    <mergeCell ref="F20:I20"/>
    <mergeCell ref="F21:I21"/>
    <mergeCell ref="F22:I22"/>
    <mergeCell ref="D12:K12"/>
    <mergeCell ref="F13:K13"/>
    <mergeCell ref="F14:K14"/>
    <mergeCell ref="F15:K15"/>
    <mergeCell ref="B92:B93"/>
    <mergeCell ref="C9:K9"/>
    <mergeCell ref="C92:K92"/>
    <mergeCell ref="B49:B50"/>
    <mergeCell ref="C49:K49"/>
    <mergeCell ref="F56:J56"/>
    <mergeCell ref="F57:J57"/>
    <mergeCell ref="F58:J58"/>
    <mergeCell ref="F59:J59"/>
    <mergeCell ref="F60:J60"/>
    <mergeCell ref="F23:I23"/>
    <mergeCell ref="F24:I24"/>
    <mergeCell ref="J18:K18"/>
    <mergeCell ref="J19:K19"/>
    <mergeCell ref="J20:K20"/>
    <mergeCell ref="J21:K21"/>
    <mergeCell ref="F121:K121"/>
    <mergeCell ref="F122:K122"/>
    <mergeCell ref="F123:K123"/>
    <mergeCell ref="F124:K124"/>
    <mergeCell ref="F125:K125"/>
    <mergeCell ref="F126:K126"/>
    <mergeCell ref="G113:I113"/>
    <mergeCell ref="G95:I95"/>
    <mergeCell ref="E116:K116"/>
    <mergeCell ref="E117:K117"/>
    <mergeCell ref="G107:I107"/>
    <mergeCell ref="G108:I108"/>
    <mergeCell ref="G109:I109"/>
    <mergeCell ref="G110:I110"/>
    <mergeCell ref="G111:I111"/>
    <mergeCell ref="G112:I112"/>
    <mergeCell ref="G101:I101"/>
    <mergeCell ref="G102:I102"/>
    <mergeCell ref="G103:I103"/>
    <mergeCell ref="G104:I104"/>
    <mergeCell ref="G105:I105"/>
    <mergeCell ref="G106:I106"/>
    <mergeCell ref="G96:I96"/>
    <mergeCell ref="G97:I97"/>
    <mergeCell ref="G98:I98"/>
    <mergeCell ref="G99:I99"/>
    <mergeCell ref="G100:I100"/>
    <mergeCell ref="J25:K25"/>
    <mergeCell ref="J23:K23"/>
    <mergeCell ref="J24:K24"/>
    <mergeCell ref="D27:F27"/>
    <mergeCell ref="H27:I27"/>
  </mergeCells>
  <phoneticPr fontId="9" type="noConversion"/>
  <conditionalFormatting sqref="K16">
    <cfRule type="expression" dxfId="26" priority="19">
      <formula>COUNTA(F13:F15)=0</formula>
    </cfRule>
  </conditionalFormatting>
  <conditionalFormatting sqref="J25">
    <cfRule type="expression" dxfId="25" priority="16">
      <formula>COUNTA($F$19:$F$24)&lt;2</formula>
    </cfRule>
  </conditionalFormatting>
  <conditionalFormatting sqref="K46">
    <cfRule type="expression" dxfId="24" priority="15">
      <formula>COUNTA($F$28:$F$39)&lt;4</formula>
    </cfRule>
  </conditionalFormatting>
  <conditionalFormatting sqref="J28:J45">
    <cfRule type="dataBar" priority="14">
      <dataBar>
        <cfvo type="min"/>
        <cfvo type="max"/>
        <color theme="4" tint="0.79998168889431442"/>
      </dataBar>
      <extLst>
        <ext xmlns:x14="http://schemas.microsoft.com/office/spreadsheetml/2009/9/main" uri="{B025F937-C7B1-47D3-B67F-A62EFF666E3E}">
          <x14:id>{04175038-417E-40B3-B38A-DD7057DFA096}</x14:id>
        </ext>
      </extLst>
    </cfRule>
  </conditionalFormatting>
  <conditionalFormatting sqref="K28:K45">
    <cfRule type="cellIs" dxfId="23" priority="8" operator="equal">
      <formula>"incertain"</formula>
    </cfRule>
    <cfRule type="cellIs" dxfId="22" priority="9" operator="equal">
      <formula>"difficile"</formula>
    </cfRule>
    <cfRule type="cellIs" dxfId="21" priority="10" operator="equal">
      <formula>"moyenne"</formula>
    </cfRule>
    <cfRule type="cellIs" dxfId="20" priority="11" operator="equal">
      <formula>"facile"</formula>
    </cfRule>
  </conditionalFormatting>
  <conditionalFormatting sqref="J96:J113">
    <cfRule type="dataBar" priority="7">
      <dataBar>
        <cfvo type="min"/>
        <cfvo type="max"/>
        <color theme="4" tint="0.79998168889431442"/>
      </dataBar>
      <extLst>
        <ext xmlns:x14="http://schemas.microsoft.com/office/spreadsheetml/2009/9/main" uri="{B025F937-C7B1-47D3-B67F-A62EFF666E3E}">
          <x14:id>{19E8AAE1-80B5-4C71-961C-6CF2EDB44DD2}</x14:id>
        </ext>
      </extLst>
    </cfRule>
  </conditionalFormatting>
  <conditionalFormatting sqref="K96:K113">
    <cfRule type="dataBar" priority="6">
      <dataBar>
        <cfvo type="min"/>
        <cfvo type="max"/>
        <color theme="9" tint="0.79998168889431442"/>
      </dataBar>
      <extLst>
        <ext xmlns:x14="http://schemas.microsoft.com/office/spreadsheetml/2009/9/main" uri="{B025F937-C7B1-47D3-B67F-A62EFF666E3E}">
          <x14:id>{B684525C-D278-4267-8731-9EA2D2FC2876}</x14:id>
        </ext>
      </extLst>
    </cfRule>
  </conditionalFormatting>
  <conditionalFormatting sqref="K114">
    <cfRule type="expression" dxfId="19" priority="2">
      <formula>COUNTA(F111:F113)=0</formula>
    </cfRule>
  </conditionalFormatting>
  <conditionalFormatting sqref="K127">
    <cfRule type="expression" dxfId="18" priority="1">
      <formula>COUNTA(F121:F126)&lt;2</formula>
    </cfRule>
  </conditionalFormatting>
  <dataValidations count="16">
    <dataValidation allowBlank="1" showInputMessage="1" showErrorMessage="1" promptTitle="Éléments d'orientation du Sprint" prompt="Veuillez saisir une orientation significative de ce sprint. Soyez précis et concis." sqref="F13:F15" xr:uid="{DC265995-8F99-43B2-B344-B1A8AE7B9630}"/>
    <dataValidation type="list" allowBlank="1" showInputMessage="1" showErrorMessage="1" promptTitle="Membres" prompt="Sélectionnez les membres de l'équipe qui travailleront en binôme pour réaliser cette tâche." sqref="H28:I45" xr:uid="{9D5149DE-66AC-4252-A9F3-6EDDD814BDF6}">
      <formula1>PrenomEtudiants</formula1>
    </dataValidation>
    <dataValidation type="list" allowBlank="1" showInputMessage="1" showErrorMessage="1" promptTitle="Estimation du temps" prompt="Veuillez saisir une estimation réaliste du temps requis à la réalisation de cette tâche." sqref="J28:J45" xr:uid="{66F4B838-753E-4984-B52F-F81534EF5A3A}">
      <formula1>$P$28:$P$47</formula1>
    </dataValidation>
    <dataValidation type="list" allowBlank="1" showInputMessage="1" showErrorMessage="1" promptTitle="Niveau de difficulté" prompt="Estimez le niveau de difficulté relié à la réalisation de cette tâche." sqref="K28:K45" xr:uid="{73C21470-BDEA-4D1F-84E0-2BCA6461089C}">
      <formula1>$Q$27:$Q$30</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193A5D7-4C60-4908-8C16-68F8756F32E5}">
      <formula1>_xlfn.ANCHORARRAY($Q$13)</formula1>
    </dataValidation>
    <dataValidation allowBlank="1" showInputMessage="1" showErrorMessage="1" promptTitle="Définition d'une tâche" prompt="Veuillez définir une tâche importante pour ce sprint. Soyez précis et concis." sqref="F28:F45" xr:uid="{13E50965-65ED-4284-8D88-4B286BEDDEC5}"/>
    <dataValidation type="list" allowBlank="1" showInputMessage="1" showErrorMessage="1" promptTitle="Objectif lié" prompt="Veuillez sélectionner l'objectif auquel cette tâche est lié. S'il y a plusieurs objectifs concernés, prenez le plus représentatif." sqref="G28:G45" xr:uid="{1A14A913-53B7-483F-88E7-2ADEAB332738}">
      <formula1>_xlfn.ANCHORARRAY($Q$19)</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008159FE-45FF-4860-90F2-CBCC777D4BF5}">
      <formula1>$P$96:$P$106</formula1>
    </dataValidation>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B217C377-6378-4AB9-B3B1-EE59A03F7137}">
      <formula1>$P$96:$P$106</formula1>
    </dataValidation>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911AE429-8710-4C47-BC96-F4D5C275D57A}"/>
    <dataValidation allowBlank="1" showInputMessage="1" showErrorMessage="1" promptTitle="Commentaire général sur la tâche" prompt="Veuillez saisir un très court texte représentant votre état d'esprit lié à cette tâche. Soyez court et concis." sqref="G96:I113" xr:uid="{69E2AC18-8089-42D9-92CA-4AC3B32D24B3}"/>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6C1019DA-52A1-4195-B935-3ECEA18DD640}"/>
    <dataValidation type="list" allowBlank="1" showInputMessage="1" showErrorMessage="1" promptTitle="Numéro de la rencontre scrum" prompt="Veuillez saisir le numéro de la rencontre scrum depuis le début de ce sprint." sqref="K53:K88" xr:uid="{E9175FAF-38F5-4E4B-B516-19ACEFF2EC72}">
      <formula1>"1,2,3,4,5"</formula1>
    </dataValidation>
    <dataValidation allowBlank="1" showInputMessage="1" showErrorMessage="1" promptTitle="Objectif spécifique du Sprint" prompt="Veuillez saisir un objectif spécifique de ce sprint. Soyez concis et précis." sqref="F19:I24" xr:uid="{918A5B80-382D-4C90-9712-7E77E107FA85}"/>
    <dataValidation allowBlank="1" showInputMessage="1" showErrorMessage="1" promptTitle="Date du début du sprint" prompt="Veuillez saisir la date de début du sprint." sqref="F5:K5" xr:uid="{A902DC97-0BEF-4E2F-897E-8515F9DA459D}"/>
    <dataValidation allowBlank="1" showInputMessage="1" showErrorMessage="1" promptTitle="Date du fin du sprint" prompt="Veuillez saisir la date de la fin du sprint." sqref="F7:K7" xr:uid="{69E0E967-BDF7-4D8F-963B-78217909292A}"/>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175038-417E-40B3-B38A-DD7057DFA096}">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19E8AAE1-80B5-4C71-961C-6CF2EDB44DD2}">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684525C-D278-4267-8731-9EA2D2FC2876}">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A0-F04B-4325-BD6E-A48B06D94CE0}">
  <dimension ref="B2:Q127"/>
  <sheetViews>
    <sheetView showGridLines="0" showRowColHeaders="0" topLeftCell="A34" workbookViewId="0">
      <selection activeCell="F5" sqref="F5:K5"/>
    </sheetView>
  </sheetViews>
  <sheetFormatPr defaultColWidth="9.26953125" defaultRowHeight="14.5"/>
  <cols>
    <col min="1" max="1" width="1.26953125" style="2" customWidth="1"/>
    <col min="2" max="2" width="5" style="2" customWidth="1"/>
    <col min="3" max="5" width="3.26953125" style="2" customWidth="1"/>
    <col min="6" max="6" width="66.453125" style="2" customWidth="1"/>
    <col min="7" max="7" width="21.26953125" style="2" customWidth="1"/>
    <col min="8" max="9" width="14.1796875" style="3" customWidth="1"/>
    <col min="10" max="11" width="11.453125" style="3" customWidth="1"/>
    <col min="12" max="14" width="9.26953125" style="2"/>
    <col min="15" max="15" width="9.26953125" style="2" hidden="1" customWidth="1"/>
    <col min="16" max="16" width="10.1796875" style="2" hidden="1" customWidth="1"/>
    <col min="17" max="17" width="9.26953125" style="2" hidden="1" customWidth="1"/>
    <col min="18" max="16384" width="9.26953125" style="2"/>
  </cols>
  <sheetData>
    <row r="2" spans="2:17" ht="31" customHeight="1">
      <c r="B2" s="72" t="str">
        <f>"Sprint 2   |   " &amp;'Description du projet'!$C$2</f>
        <v>Sprint 2   |   Boids</v>
      </c>
      <c r="C2" s="72"/>
      <c r="D2" s="72"/>
      <c r="E2" s="72"/>
      <c r="F2" s="72"/>
      <c r="G2" s="72"/>
      <c r="H2" s="72"/>
      <c r="I2" s="72"/>
      <c r="J2" s="72"/>
      <c r="K2" s="72"/>
    </row>
    <row r="3" spans="2:17" ht="2.65" customHeight="1">
      <c r="B3" s="69"/>
      <c r="C3" s="69"/>
      <c r="D3" s="69"/>
      <c r="E3" s="69"/>
      <c r="F3" s="69"/>
      <c r="G3" s="69"/>
      <c r="H3" s="69"/>
      <c r="I3" s="69"/>
      <c r="J3" s="69"/>
      <c r="K3" s="69"/>
    </row>
    <row r="4" spans="2:17" ht="18" customHeight="1"/>
    <row r="5" spans="2:17" ht="14.65" customHeight="1">
      <c r="B5" s="1" t="s">
        <v>102</v>
      </c>
      <c r="C5" s="1"/>
      <c r="D5" s="1"/>
      <c r="E5" s="1"/>
      <c r="F5" s="73">
        <v>44887</v>
      </c>
      <c r="G5" s="73"/>
      <c r="H5" s="73"/>
      <c r="I5" s="73"/>
      <c r="J5" s="73"/>
      <c r="K5" s="73"/>
    </row>
    <row r="6" spans="2:17" ht="7.9" customHeight="1"/>
    <row r="7" spans="2:17" ht="14.65" customHeight="1">
      <c r="B7" s="74" t="s">
        <v>103</v>
      </c>
      <c r="C7" s="74"/>
      <c r="D7" s="74"/>
      <c r="E7" s="74"/>
      <c r="F7" s="73">
        <v>44897</v>
      </c>
      <c r="G7" s="73"/>
      <c r="H7" s="73"/>
      <c r="I7" s="73"/>
      <c r="J7" s="73"/>
      <c r="K7" s="73"/>
    </row>
    <row r="8" spans="2:17" ht="18" customHeight="1"/>
    <row r="9" spans="2:17" ht="8.65" customHeight="1">
      <c r="B9" s="68">
        <v>1</v>
      </c>
      <c r="C9" s="69"/>
      <c r="D9" s="69"/>
      <c r="E9" s="69"/>
      <c r="F9" s="69"/>
      <c r="G9" s="69"/>
      <c r="H9" s="69"/>
      <c r="I9" s="69"/>
      <c r="J9" s="69"/>
      <c r="K9" s="69"/>
    </row>
    <row r="10" spans="2:17" ht="18.5">
      <c r="B10" s="68"/>
      <c r="C10" s="4" t="s">
        <v>96</v>
      </c>
      <c r="D10" s="4"/>
      <c r="E10" s="4"/>
      <c r="F10" s="4"/>
      <c r="G10" s="4"/>
      <c r="H10" s="4"/>
      <c r="I10" s="4"/>
      <c r="J10" s="4"/>
      <c r="K10" s="5" t="s">
        <v>89</v>
      </c>
    </row>
    <row r="11" spans="2:17">
      <c r="O11" s="2" t="s">
        <v>75</v>
      </c>
      <c r="P11" s="2">
        <v>18</v>
      </c>
    </row>
    <row r="12" spans="2:17" ht="15.5">
      <c r="D12" s="58" t="s">
        <v>81</v>
      </c>
      <c r="E12" s="58"/>
      <c r="F12" s="58"/>
      <c r="G12" s="58"/>
      <c r="H12" s="58"/>
      <c r="I12" s="58"/>
      <c r="J12" s="58"/>
      <c r="K12" s="58"/>
    </row>
    <row r="13" spans="2:17">
      <c r="E13" s="6">
        <f>IF(ISBLANK(F13), "", 1)</f>
        <v>1</v>
      </c>
      <c r="F13" s="61" t="s">
        <v>114</v>
      </c>
      <c r="G13" s="61"/>
      <c r="H13" s="61"/>
      <c r="I13" s="61"/>
      <c r="J13" s="61"/>
      <c r="K13" s="61"/>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64" t="s">
        <v>170</v>
      </c>
      <c r="G14" s="64"/>
      <c r="H14" s="64"/>
      <c r="I14" s="64"/>
      <c r="J14" s="64"/>
      <c r="K14" s="64"/>
      <c r="P14" s="2" t="str">
        <f>IF(ISBLANK(F14),"", E14&amp; " - " &amp;IF(LEN(F14)&lt;$P$11,F14,LEFT(F14,$P$11) &amp; "…"))</f>
        <v>2 - Documenter</v>
      </c>
      <c r="Q14" s="2" t="str">
        <v>2 - Documenter</v>
      </c>
    </row>
    <row r="15" spans="2:17">
      <c r="E15" s="6" t="str">
        <f>IF(ISBLANK(F15), "", MAX($E$13:E14)+1)</f>
        <v/>
      </c>
      <c r="F15" s="61"/>
      <c r="G15" s="61"/>
      <c r="H15" s="61"/>
      <c r="I15" s="61"/>
      <c r="J15" s="61"/>
      <c r="K15" s="61"/>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5">
      <c r="D18" s="9" t="s">
        <v>82</v>
      </c>
      <c r="E18" s="9"/>
      <c r="F18" s="9"/>
      <c r="G18" s="9"/>
      <c r="H18" s="10"/>
      <c r="I18" s="10"/>
      <c r="J18" s="59" t="s">
        <v>76</v>
      </c>
      <c r="K18" s="59"/>
    </row>
    <row r="19" spans="4:17">
      <c r="E19" s="6">
        <f>IF(ISBLANK(F19), "", 1)</f>
        <v>1</v>
      </c>
      <c r="F19" s="61" t="s">
        <v>166</v>
      </c>
      <c r="G19" s="61"/>
      <c r="H19" s="61"/>
      <c r="I19" s="61"/>
      <c r="J19" s="75" t="s">
        <v>167</v>
      </c>
      <c r="K19" s="76"/>
      <c r="P19" s="2" t="str">
        <f t="shared" ref="P19:P24" si="0">IF(ISBLANK(F19),"", E19&amp; " - " &amp;IF(LEN(F19)&lt;$P$11,F19,LEFT(F19,$P$11) &amp; "…"))</f>
        <v>1 - Ajouter les nouvel…</v>
      </c>
      <c r="Q19" s="2" t="str" cm="1">
        <f t="array" ref="Q19:Q24">_xlfn.UNIQUE(_xlfn._xlws.FILTER($P$19:$P$24,NOT(ISBLANK($P$19:$P$24))))</f>
        <v>1 - Ajouter les nouvel…</v>
      </c>
    </row>
    <row r="20" spans="4:17">
      <c r="E20" s="7">
        <f>IF(ISBLANK(F20), "", MAX($E$19:E19)+1)</f>
        <v>2</v>
      </c>
      <c r="F20" s="64" t="s">
        <v>168</v>
      </c>
      <c r="G20" s="64"/>
      <c r="H20" s="64"/>
      <c r="I20" s="64"/>
      <c r="J20" s="77" t="s">
        <v>167</v>
      </c>
      <c r="K20" s="78"/>
      <c r="P20" s="2" t="str">
        <f t="shared" si="0"/>
        <v>2 - Ajouter les foncti…</v>
      </c>
      <c r="Q20" s="2" t="str">
        <v>2 - Ajouter les foncti…</v>
      </c>
    </row>
    <row r="21" spans="4:17">
      <c r="E21" s="6">
        <f>IF(ISBLANK(F21), "", MAX($E$19:E20)+1)</f>
        <v>3</v>
      </c>
      <c r="F21" s="61" t="s">
        <v>169</v>
      </c>
      <c r="G21" s="61"/>
      <c r="H21" s="61"/>
      <c r="I21" s="61"/>
      <c r="J21" s="75" t="s">
        <v>167</v>
      </c>
      <c r="K21" s="76"/>
      <c r="P21" s="2" t="str">
        <f t="shared" si="0"/>
        <v>3 - Paufiner les steer…</v>
      </c>
      <c r="Q21" s="2" t="str">
        <v>3 - Paufiner les steer…</v>
      </c>
    </row>
    <row r="22" spans="4:17">
      <c r="E22" s="7">
        <f>IF(ISBLANK(F22), "", MAX($E$19:E21)+1)</f>
        <v>4</v>
      </c>
      <c r="F22" s="64" t="s">
        <v>172</v>
      </c>
      <c r="G22" s="64"/>
      <c r="H22" s="64"/>
      <c r="I22" s="64"/>
      <c r="J22" s="77" t="s">
        <v>171</v>
      </c>
      <c r="K22" s="78"/>
      <c r="P22" s="2" t="str">
        <f t="shared" si="0"/>
        <v>4 - Documenter les dif…</v>
      </c>
      <c r="Q22" s="2" t="str">
        <v>4 - Documenter les dif…</v>
      </c>
    </row>
    <row r="23" spans="4:17">
      <c r="E23" s="6">
        <f>IF(ISBLANK(F23), "", MAX($E$19:E22)+1)</f>
        <v>5</v>
      </c>
      <c r="F23" s="61" t="s">
        <v>173</v>
      </c>
      <c r="G23" s="61"/>
      <c r="H23" s="61"/>
      <c r="I23" s="61"/>
      <c r="J23" s="75" t="s">
        <v>167</v>
      </c>
      <c r="K23" s="76"/>
      <c r="P23" s="2" t="str">
        <f t="shared" si="0"/>
        <v>5 - Ajouter élément qu…</v>
      </c>
      <c r="Q23" s="2" t="str">
        <v>5 - Ajouter élément qu…</v>
      </c>
    </row>
    <row r="24" spans="4:17">
      <c r="E24" s="7">
        <f>IF(ISBLANK(F24), "", MAX($E$19:E23)+1)</f>
        <v>6</v>
      </c>
      <c r="F24" s="64" t="s">
        <v>174</v>
      </c>
      <c r="G24" s="64"/>
      <c r="H24" s="64"/>
      <c r="I24" s="64"/>
      <c r="J24" s="77" t="s">
        <v>167</v>
      </c>
      <c r="K24" s="78"/>
      <c r="P24" s="2" t="str">
        <f t="shared" si="0"/>
        <v>6 - Activer et désacti…</v>
      </c>
      <c r="Q24" s="2" t="str">
        <v>6 - Activer et désacti…</v>
      </c>
    </row>
    <row r="25" spans="4:17">
      <c r="J25" s="53" t="str">
        <f>IF(COUNTA(F19:F24)&lt;2, "Attention, vous devez définir au moins deux objectifs.", COUNTA(F19:F24)&amp;IF(COUNTA(F19:F24)&gt;1," objectifs ont été déterminées"," objectif a été déterminée"))</f>
        <v>6 objectifs ont été déterminées</v>
      </c>
      <c r="K25" s="53"/>
    </row>
    <row r="27" spans="4:17" ht="15.5">
      <c r="D27" s="58" t="s">
        <v>83</v>
      </c>
      <c r="E27" s="58"/>
      <c r="F27" s="58"/>
      <c r="G27" s="11" t="s">
        <v>77</v>
      </c>
      <c r="H27" s="59" t="s">
        <v>78</v>
      </c>
      <c r="I27" s="59"/>
      <c r="J27" s="11" t="s">
        <v>79</v>
      </c>
      <c r="K27" s="11" t="s">
        <v>80</v>
      </c>
      <c r="P27" s="12">
        <v>1.0416666666666666E-2</v>
      </c>
      <c r="Q27" s="13" t="s">
        <v>84</v>
      </c>
    </row>
    <row r="28" spans="4:17">
      <c r="E28" s="6">
        <f>IF(ISBLANK(F28), "", 1)</f>
        <v>1</v>
      </c>
      <c r="F28" s="20" t="s">
        <v>175</v>
      </c>
      <c r="G28" s="21" t="s">
        <v>176</v>
      </c>
      <c r="H28" s="22" t="s">
        <v>127</v>
      </c>
      <c r="I28" s="22" t="s">
        <v>131</v>
      </c>
      <c r="J28" s="23">
        <v>2.0833333333333332E-2</v>
      </c>
      <c r="K28" s="24" t="s">
        <v>84</v>
      </c>
      <c r="P28" s="12">
        <v>1.0416666666666666E-2</v>
      </c>
      <c r="Q28" s="13" t="s">
        <v>87</v>
      </c>
    </row>
    <row r="29" spans="4:17">
      <c r="E29" s="7">
        <f>IF(ISBLANK(F29), "", MAX($E$28:E28)+1)</f>
        <v>2</v>
      </c>
      <c r="F29" s="25" t="s">
        <v>177</v>
      </c>
      <c r="G29" s="26" t="s">
        <v>178</v>
      </c>
      <c r="H29" s="27" t="s">
        <v>130</v>
      </c>
      <c r="I29" s="27" t="s">
        <v>126</v>
      </c>
      <c r="J29" s="28">
        <v>4.1666666666666664E-2</v>
      </c>
      <c r="K29" s="29" t="s">
        <v>87</v>
      </c>
      <c r="P29" s="12">
        <f>P28+$P$27</f>
        <v>2.0833333333333332E-2</v>
      </c>
      <c r="Q29" s="13" t="s">
        <v>85</v>
      </c>
    </row>
    <row r="30" spans="4:17">
      <c r="E30" s="6">
        <f>IF(ISBLANK(F30), "", MAX($E$28:E29)+1)</f>
        <v>3</v>
      </c>
      <c r="F30" s="20" t="s">
        <v>179</v>
      </c>
      <c r="G30" s="21" t="s">
        <v>178</v>
      </c>
      <c r="H30" s="22" t="s">
        <v>127</v>
      </c>
      <c r="I30" s="22" t="s">
        <v>131</v>
      </c>
      <c r="J30" s="23">
        <v>4.1666666666666664E-2</v>
      </c>
      <c r="K30" s="24" t="s">
        <v>87</v>
      </c>
      <c r="P30" s="12">
        <f t="shared" ref="P30:P46" si="1">P29+$P$27</f>
        <v>3.125E-2</v>
      </c>
      <c r="Q30" s="13" t="s">
        <v>86</v>
      </c>
    </row>
    <row r="31" spans="4:17">
      <c r="E31" s="7">
        <f>IF(ISBLANK(F31), "", MAX($E$28:E30)+1)</f>
        <v>4</v>
      </c>
      <c r="F31" s="25" t="s">
        <v>180</v>
      </c>
      <c r="G31" s="26" t="s">
        <v>181</v>
      </c>
      <c r="H31" s="27" t="s">
        <v>130</v>
      </c>
      <c r="I31" s="27" t="s">
        <v>126</v>
      </c>
      <c r="J31" s="28">
        <v>2.0833333333333332E-2</v>
      </c>
      <c r="K31" s="29" t="s">
        <v>84</v>
      </c>
      <c r="P31" s="12">
        <f t="shared" si="1"/>
        <v>4.1666666666666664E-2</v>
      </c>
    </row>
    <row r="32" spans="4:17">
      <c r="E32" s="6">
        <f>IF(ISBLANK(F32), "", MAX($E$28:E31)+1)</f>
        <v>5</v>
      </c>
      <c r="F32" s="20" t="s">
        <v>182</v>
      </c>
      <c r="G32" s="21" t="s">
        <v>181</v>
      </c>
      <c r="H32" s="22" t="s">
        <v>127</v>
      </c>
      <c r="I32" s="22" t="s">
        <v>131</v>
      </c>
      <c r="J32" s="23">
        <v>2.0833333333333332E-2</v>
      </c>
      <c r="K32" s="24" t="s">
        <v>84</v>
      </c>
      <c r="P32" s="12">
        <f t="shared" si="1"/>
        <v>5.2083333333333329E-2</v>
      </c>
    </row>
    <row r="33" spans="5:16">
      <c r="E33" s="7">
        <f>IF(ISBLANK(F33), "", MAX($E$28:E32)+1)</f>
        <v>6</v>
      </c>
      <c r="F33" s="25" t="s">
        <v>183</v>
      </c>
      <c r="G33" s="26" t="s">
        <v>184</v>
      </c>
      <c r="H33" s="27" t="s">
        <v>130</v>
      </c>
      <c r="I33" s="27" t="s">
        <v>126</v>
      </c>
      <c r="J33" s="28">
        <v>4.1666666666666664E-2</v>
      </c>
      <c r="K33" s="29" t="s">
        <v>84</v>
      </c>
      <c r="P33" s="12">
        <f t="shared" si="1"/>
        <v>6.2499999999999993E-2</v>
      </c>
    </row>
    <row r="34" spans="5:16">
      <c r="E34" s="6">
        <f>IF(ISBLANK(F34), "", MAX($E$28:E33)+1)</f>
        <v>7</v>
      </c>
      <c r="F34" s="20" t="s">
        <v>185</v>
      </c>
      <c r="G34" s="21" t="s">
        <v>184</v>
      </c>
      <c r="H34" s="22" t="s">
        <v>127</v>
      </c>
      <c r="I34" s="22" t="s">
        <v>131</v>
      </c>
      <c r="J34" s="23">
        <v>3.125E-2</v>
      </c>
      <c r="K34" s="24" t="s">
        <v>87</v>
      </c>
      <c r="P34" s="12">
        <f t="shared" si="1"/>
        <v>7.2916666666666657E-2</v>
      </c>
    </row>
    <row r="35" spans="5:16">
      <c r="E35" s="7">
        <f>IF(ISBLANK(F35), "", MAX($E$28:E34)+1)</f>
        <v>8</v>
      </c>
      <c r="F35" s="25" t="s">
        <v>186</v>
      </c>
      <c r="G35" s="26" t="s">
        <v>181</v>
      </c>
      <c r="H35" s="27" t="s">
        <v>130</v>
      </c>
      <c r="I35" s="27" t="s">
        <v>126</v>
      </c>
      <c r="J35" s="28">
        <v>2.0833333333333332E-2</v>
      </c>
      <c r="K35" s="29" t="s">
        <v>84</v>
      </c>
      <c r="P35" s="12">
        <f t="shared" si="1"/>
        <v>8.3333333333333329E-2</v>
      </c>
    </row>
    <row r="36" spans="5:16">
      <c r="E36" s="6">
        <f>IF(ISBLANK(F36), "", MAX($E$28:E35)+1)</f>
        <v>9</v>
      </c>
      <c r="F36" s="20" t="s">
        <v>187</v>
      </c>
      <c r="G36" s="21" t="s">
        <v>188</v>
      </c>
      <c r="H36" s="22" t="s">
        <v>127</v>
      </c>
      <c r="I36" s="22" t="s">
        <v>131</v>
      </c>
      <c r="J36" s="23">
        <v>3.125E-2</v>
      </c>
      <c r="K36" s="24" t="s">
        <v>84</v>
      </c>
      <c r="P36" s="12">
        <f t="shared" si="1"/>
        <v>9.375E-2</v>
      </c>
    </row>
    <row r="37" spans="5:16">
      <c r="E37" s="7">
        <f>IF(ISBLANK(F37), "", MAX($E$28:E36)+1)</f>
        <v>10</v>
      </c>
      <c r="F37" s="25" t="s">
        <v>189</v>
      </c>
      <c r="G37" s="26" t="s">
        <v>190</v>
      </c>
      <c r="H37" s="27" t="s">
        <v>130</v>
      </c>
      <c r="I37" s="27" t="s">
        <v>131</v>
      </c>
      <c r="J37" s="28">
        <v>5.2083333333333329E-2</v>
      </c>
      <c r="K37" s="29" t="s">
        <v>85</v>
      </c>
      <c r="P37" s="12">
        <f t="shared" si="1"/>
        <v>0.10416666666666667</v>
      </c>
    </row>
    <row r="38" spans="5:16">
      <c r="E38" s="6">
        <f>IF(ISBLANK(F38), "", MAX($E$28:E37)+1)</f>
        <v>11</v>
      </c>
      <c r="F38" s="20" t="s">
        <v>191</v>
      </c>
      <c r="G38" s="21" t="s">
        <v>184</v>
      </c>
      <c r="H38" s="22" t="s">
        <v>127</v>
      </c>
      <c r="I38" s="22" t="s">
        <v>131</v>
      </c>
      <c r="J38" s="23">
        <v>6.2499999999999993E-2</v>
      </c>
      <c r="K38" s="24" t="s">
        <v>87</v>
      </c>
      <c r="P38" s="12">
        <f t="shared" si="1"/>
        <v>0.11458333333333334</v>
      </c>
    </row>
    <row r="39" spans="5:16">
      <c r="E39" s="7">
        <f>IF(ISBLANK(F39), "", MAX($E$28:E38)+1)</f>
        <v>12</v>
      </c>
      <c r="F39" s="25" t="s">
        <v>202</v>
      </c>
      <c r="G39" s="26" t="s">
        <v>181</v>
      </c>
      <c r="H39" s="27" t="s">
        <v>131</v>
      </c>
      <c r="I39" s="27" t="s">
        <v>126</v>
      </c>
      <c r="J39" s="28">
        <v>2.0833333333333332E-2</v>
      </c>
      <c r="K39" s="29" t="s">
        <v>84</v>
      </c>
      <c r="P39" s="12">
        <f t="shared" si="1"/>
        <v>0.125</v>
      </c>
    </row>
    <row r="40" spans="5:16">
      <c r="E40" s="6">
        <f>IF(ISBLANK(F40), "", MAX($E$28:E39)+1)</f>
        <v>13</v>
      </c>
      <c r="F40" s="20" t="s">
        <v>203</v>
      </c>
      <c r="G40" s="21" t="s">
        <v>176</v>
      </c>
      <c r="H40" s="22" t="s">
        <v>126</v>
      </c>
      <c r="I40" s="22" t="s">
        <v>131</v>
      </c>
      <c r="J40" s="23">
        <v>4.1666666666666664E-2</v>
      </c>
      <c r="K40" s="24" t="s">
        <v>87</v>
      </c>
      <c r="P40" s="12">
        <f t="shared" si="1"/>
        <v>0.13541666666666666</v>
      </c>
    </row>
    <row r="41" spans="5:16">
      <c r="E41" s="7">
        <f>IF(ISBLANK(F41), "", MAX($E$28:E40)+1)</f>
        <v>14</v>
      </c>
      <c r="F41" s="25" t="s">
        <v>206</v>
      </c>
      <c r="G41" s="26" t="s">
        <v>176</v>
      </c>
      <c r="H41" s="27" t="s">
        <v>127</v>
      </c>
      <c r="I41" s="27" t="s">
        <v>130</v>
      </c>
      <c r="J41" s="28">
        <v>4.1666666666666664E-2</v>
      </c>
      <c r="K41" s="29" t="s">
        <v>85</v>
      </c>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8">
        <v>2</v>
      </c>
      <c r="C49" s="69"/>
      <c r="D49" s="69"/>
      <c r="E49" s="69"/>
      <c r="F49" s="69"/>
      <c r="G49" s="69"/>
      <c r="H49" s="69"/>
      <c r="I49" s="69"/>
      <c r="J49" s="69"/>
      <c r="K49" s="69"/>
      <c r="P49" s="12"/>
    </row>
    <row r="50" spans="2:16" ht="18.5">
      <c r="B50" s="68"/>
      <c r="C50" s="4" t="s">
        <v>98</v>
      </c>
      <c r="D50" s="4"/>
      <c r="E50" s="4"/>
      <c r="F50" s="4"/>
      <c r="G50" s="4"/>
      <c r="H50" s="4"/>
      <c r="I50" s="4"/>
      <c r="J50" s="4"/>
      <c r="K50" s="5" t="s">
        <v>99</v>
      </c>
      <c r="P50" s="12"/>
    </row>
    <row r="51" spans="2:16">
      <c r="P51" s="12"/>
    </row>
    <row r="52" spans="2:16" ht="15.5">
      <c r="D52" s="9" t="s">
        <v>101</v>
      </c>
      <c r="E52" s="9"/>
      <c r="F52" s="9"/>
      <c r="G52" s="14"/>
      <c r="H52" s="14"/>
      <c r="I52" s="14"/>
      <c r="J52" s="15"/>
      <c r="K52" s="15" t="s">
        <v>100</v>
      </c>
      <c r="P52" s="12"/>
    </row>
    <row r="53" spans="2:16">
      <c r="E53" s="6">
        <f>IF(ISBLANK(F53), "", 1)</f>
        <v>1</v>
      </c>
      <c r="F53" s="60" t="s">
        <v>192</v>
      </c>
      <c r="G53" s="61"/>
      <c r="H53" s="61"/>
      <c r="I53" s="61"/>
      <c r="J53" s="71"/>
      <c r="K53" s="34">
        <v>2</v>
      </c>
      <c r="P53" s="16"/>
    </row>
    <row r="54" spans="2:16">
      <c r="E54" s="7">
        <f>IF(ISBLANK(F54), "", MAX($E$53:E53)+1)</f>
        <v>2</v>
      </c>
      <c r="F54" s="63" t="s">
        <v>193</v>
      </c>
      <c r="G54" s="64"/>
      <c r="H54" s="64"/>
      <c r="I54" s="64"/>
      <c r="J54" s="70"/>
      <c r="K54" s="35">
        <v>2</v>
      </c>
      <c r="P54" s="12"/>
    </row>
    <row r="55" spans="2:16">
      <c r="E55" s="7">
        <f>IF(ISBLANK(F55), "", MAX($E$53:E54)+1)</f>
        <v>3</v>
      </c>
      <c r="F55" s="60" t="s">
        <v>194</v>
      </c>
      <c r="G55" s="61"/>
      <c r="H55" s="61"/>
      <c r="I55" s="61"/>
      <c r="J55" s="71"/>
      <c r="K55" s="34">
        <v>2</v>
      </c>
      <c r="P55" s="12"/>
    </row>
    <row r="56" spans="2:16">
      <c r="E56" s="7">
        <f>IF(ISBLANK(F56), "", MAX($E$53:E55)+1)</f>
        <v>4</v>
      </c>
      <c r="F56" s="63" t="s">
        <v>195</v>
      </c>
      <c r="G56" s="64"/>
      <c r="H56" s="64"/>
      <c r="I56" s="64"/>
      <c r="J56" s="70"/>
      <c r="K56" s="35">
        <v>2</v>
      </c>
      <c r="P56" s="12"/>
    </row>
    <row r="57" spans="2:16">
      <c r="E57" s="7">
        <f>IF(ISBLANK(F57), "", MAX($E$53:E56)+1)</f>
        <v>5</v>
      </c>
      <c r="F57" s="60" t="s">
        <v>197</v>
      </c>
      <c r="G57" s="61"/>
      <c r="H57" s="61"/>
      <c r="I57" s="61"/>
      <c r="J57" s="71"/>
      <c r="K57" s="34">
        <v>1</v>
      </c>
      <c r="P57" s="12"/>
    </row>
    <row r="58" spans="2:16">
      <c r="E58" s="7">
        <f>IF(ISBLANK(F58), "", MAX($E$53:E57)+1)</f>
        <v>6</v>
      </c>
      <c r="F58" s="63" t="s">
        <v>198</v>
      </c>
      <c r="G58" s="64"/>
      <c r="H58" s="64"/>
      <c r="I58" s="64"/>
      <c r="J58" s="70"/>
      <c r="K58" s="35">
        <v>1</v>
      </c>
      <c r="P58" s="12"/>
    </row>
    <row r="59" spans="2:16">
      <c r="E59" s="7">
        <f>IF(ISBLANK(F59), "", MAX($E$53:E58)+1)</f>
        <v>7</v>
      </c>
      <c r="F59" s="60" t="s">
        <v>196</v>
      </c>
      <c r="G59" s="61"/>
      <c r="H59" s="61"/>
      <c r="I59" s="61"/>
      <c r="J59" s="71"/>
      <c r="K59" s="34">
        <v>1</v>
      </c>
      <c r="P59" s="12"/>
    </row>
    <row r="60" spans="2:16">
      <c r="E60" s="7">
        <f>IF(ISBLANK(F60), "", MAX($E$53:E59)+1)</f>
        <v>8</v>
      </c>
      <c r="F60" s="63" t="s">
        <v>199</v>
      </c>
      <c r="G60" s="64"/>
      <c r="H60" s="64"/>
      <c r="I60" s="64"/>
      <c r="J60" s="70"/>
      <c r="K60" s="35">
        <v>1</v>
      </c>
      <c r="P60" s="12"/>
    </row>
    <row r="61" spans="2:16">
      <c r="E61" s="7">
        <f>IF(ISBLANK(F61), "", MAX($E$53:E60)+1)</f>
        <v>9</v>
      </c>
      <c r="F61" s="60" t="s">
        <v>200</v>
      </c>
      <c r="G61" s="61"/>
      <c r="H61" s="61"/>
      <c r="I61" s="61"/>
      <c r="J61" s="71"/>
      <c r="K61" s="34">
        <v>2</v>
      </c>
      <c r="P61" s="12"/>
    </row>
    <row r="62" spans="2:16">
      <c r="E62" s="7">
        <f>IF(ISBLANK(F62), "", MAX($E$53:E61)+1)</f>
        <v>10</v>
      </c>
      <c r="F62" s="63" t="s">
        <v>204</v>
      </c>
      <c r="G62" s="64"/>
      <c r="H62" s="64"/>
      <c r="I62" s="64"/>
      <c r="J62" s="70"/>
      <c r="K62" s="35">
        <v>3</v>
      </c>
      <c r="P62" s="12"/>
    </row>
    <row r="63" spans="2:16">
      <c r="E63" s="7">
        <f>IF(ISBLANK(F63), "", MAX($E$53:E62)+1)</f>
        <v>11</v>
      </c>
      <c r="F63" s="60" t="s">
        <v>205</v>
      </c>
      <c r="G63" s="61"/>
      <c r="H63" s="61"/>
      <c r="I63" s="61"/>
      <c r="J63" s="71"/>
      <c r="K63" s="34"/>
      <c r="P63" s="12"/>
    </row>
    <row r="64" spans="2:16">
      <c r="E64" s="7" t="str">
        <f>IF(ISBLANK(F64), "", MAX($E$53:E63)+1)</f>
        <v/>
      </c>
      <c r="F64" s="63"/>
      <c r="G64" s="64"/>
      <c r="H64" s="64"/>
      <c r="I64" s="64"/>
      <c r="J64" s="70"/>
      <c r="K64" s="35"/>
      <c r="P64" s="12"/>
    </row>
    <row r="65" spans="5:16">
      <c r="E65" s="7" t="str">
        <f>IF(ISBLANK(F65), "", MAX($E$53:E64)+1)</f>
        <v/>
      </c>
      <c r="F65" s="60"/>
      <c r="G65" s="61"/>
      <c r="H65" s="61"/>
      <c r="I65" s="61"/>
      <c r="J65" s="71"/>
      <c r="K65" s="34"/>
      <c r="P65" s="12"/>
    </row>
    <row r="66" spans="5:16">
      <c r="E66" s="7" t="str">
        <f>IF(ISBLANK(F66), "", MAX($E$53:E65)+1)</f>
        <v/>
      </c>
      <c r="F66" s="63"/>
      <c r="G66" s="64"/>
      <c r="H66" s="64"/>
      <c r="I66" s="64"/>
      <c r="J66" s="70"/>
      <c r="K66" s="35"/>
      <c r="P66" s="12"/>
    </row>
    <row r="67" spans="5:16">
      <c r="E67" s="7" t="str">
        <f>IF(ISBLANK(F67), "", MAX($E$53:E66)+1)</f>
        <v/>
      </c>
      <c r="F67" s="60"/>
      <c r="G67" s="61"/>
      <c r="H67" s="61"/>
      <c r="I67" s="61"/>
      <c r="J67" s="71"/>
      <c r="K67" s="34"/>
      <c r="P67" s="12"/>
    </row>
    <row r="68" spans="5:16">
      <c r="E68" s="7" t="str">
        <f>IF(ISBLANK(F68), "", MAX($E$53:E67)+1)</f>
        <v/>
      </c>
      <c r="F68" s="63"/>
      <c r="G68" s="64"/>
      <c r="H68" s="64"/>
      <c r="I68" s="64"/>
      <c r="J68" s="70"/>
      <c r="K68" s="35"/>
      <c r="P68" s="12"/>
    </row>
    <row r="69" spans="5:16">
      <c r="E69" s="7" t="str">
        <f>IF(ISBLANK(F69), "", MAX($E$53:E68)+1)</f>
        <v/>
      </c>
      <c r="F69" s="60"/>
      <c r="G69" s="61"/>
      <c r="H69" s="61"/>
      <c r="I69" s="61"/>
      <c r="J69" s="71"/>
      <c r="K69" s="34"/>
      <c r="P69" s="12"/>
    </row>
    <row r="70" spans="5:16">
      <c r="E70" s="7" t="str">
        <f>IF(ISBLANK(F70), "", MAX($E$53:E69)+1)</f>
        <v/>
      </c>
      <c r="F70" s="63"/>
      <c r="G70" s="64"/>
      <c r="H70" s="64"/>
      <c r="I70" s="64"/>
      <c r="J70" s="70"/>
      <c r="K70" s="35"/>
      <c r="P70" s="12"/>
    </row>
    <row r="71" spans="5:16">
      <c r="E71" s="7" t="str">
        <f>IF(ISBLANK(F71), "", MAX($E$53:E70)+1)</f>
        <v/>
      </c>
      <c r="F71" s="60"/>
      <c r="G71" s="61"/>
      <c r="H71" s="61"/>
      <c r="I71" s="61"/>
      <c r="J71" s="71"/>
      <c r="K71" s="34"/>
      <c r="P71" s="12"/>
    </row>
    <row r="72" spans="5:16">
      <c r="E72" s="7" t="str">
        <f>IF(ISBLANK(F72), "", MAX($E$53:E71)+1)</f>
        <v/>
      </c>
      <c r="F72" s="63"/>
      <c r="G72" s="64"/>
      <c r="H72" s="64"/>
      <c r="I72" s="64"/>
      <c r="J72" s="70"/>
      <c r="K72" s="35"/>
      <c r="P72" s="12"/>
    </row>
    <row r="73" spans="5:16">
      <c r="E73" s="7" t="str">
        <f>IF(ISBLANK(F73), "", MAX($E$53:E72)+1)</f>
        <v/>
      </c>
      <c r="F73" s="60"/>
      <c r="G73" s="61"/>
      <c r="H73" s="61"/>
      <c r="I73" s="61"/>
      <c r="J73" s="71"/>
      <c r="K73" s="34"/>
      <c r="P73" s="12"/>
    </row>
    <row r="74" spans="5:16">
      <c r="E74" s="7" t="str">
        <f>IF(ISBLANK(F74), "", MAX($E$53:E73)+1)</f>
        <v/>
      </c>
      <c r="F74" s="63"/>
      <c r="G74" s="64"/>
      <c r="H74" s="64"/>
      <c r="I74" s="64"/>
      <c r="J74" s="70"/>
      <c r="K74" s="35"/>
      <c r="P74" s="12"/>
    </row>
    <row r="75" spans="5:16">
      <c r="E75" s="7" t="str">
        <f>IF(ISBLANK(F75), "", MAX($E$53:E74)+1)</f>
        <v/>
      </c>
      <c r="F75" s="60"/>
      <c r="G75" s="61"/>
      <c r="H75" s="61"/>
      <c r="I75" s="61"/>
      <c r="J75" s="71"/>
      <c r="K75" s="34"/>
      <c r="P75" s="12"/>
    </row>
    <row r="76" spans="5:16">
      <c r="E76" s="7" t="str">
        <f>IF(ISBLANK(F76), "", MAX($E$53:E75)+1)</f>
        <v/>
      </c>
      <c r="F76" s="63"/>
      <c r="G76" s="64"/>
      <c r="H76" s="64"/>
      <c r="I76" s="64"/>
      <c r="J76" s="70"/>
      <c r="K76" s="35"/>
      <c r="P76" s="12"/>
    </row>
    <row r="77" spans="5:16">
      <c r="E77" s="7" t="str">
        <f>IF(ISBLANK(F77), "", MAX($E$53:E76)+1)</f>
        <v/>
      </c>
      <c r="F77" s="60"/>
      <c r="G77" s="61"/>
      <c r="H77" s="61"/>
      <c r="I77" s="61"/>
      <c r="J77" s="71"/>
      <c r="K77" s="34"/>
      <c r="P77" s="12"/>
    </row>
    <row r="78" spans="5:16">
      <c r="E78" s="7" t="str">
        <f>IF(ISBLANK(F78), "", MAX($E$53:E77)+1)</f>
        <v/>
      </c>
      <c r="F78" s="63"/>
      <c r="G78" s="64"/>
      <c r="H78" s="64"/>
      <c r="I78" s="64"/>
      <c r="J78" s="70"/>
      <c r="K78" s="35"/>
      <c r="P78" s="12"/>
    </row>
    <row r="79" spans="5:16">
      <c r="E79" s="7" t="str">
        <f>IF(ISBLANK(F79), "", MAX($E$53:E78)+1)</f>
        <v/>
      </c>
      <c r="F79" s="60"/>
      <c r="G79" s="61"/>
      <c r="H79" s="61"/>
      <c r="I79" s="61"/>
      <c r="J79" s="71"/>
      <c r="K79" s="34"/>
      <c r="P79" s="12"/>
    </row>
    <row r="80" spans="5:16">
      <c r="E80" s="7" t="str">
        <f>IF(ISBLANK(F80), "", MAX($E$53:E79)+1)</f>
        <v/>
      </c>
      <c r="F80" s="63"/>
      <c r="G80" s="64"/>
      <c r="H80" s="64"/>
      <c r="I80" s="64"/>
      <c r="J80" s="70"/>
      <c r="K80" s="35"/>
      <c r="P80" s="12"/>
    </row>
    <row r="81" spans="2:16">
      <c r="E81" s="7" t="str">
        <f>IF(ISBLANK(F81), "", MAX($E$53:E80)+1)</f>
        <v/>
      </c>
      <c r="F81" s="60"/>
      <c r="G81" s="61"/>
      <c r="H81" s="61"/>
      <c r="I81" s="61"/>
      <c r="J81" s="71"/>
      <c r="K81" s="34"/>
      <c r="P81" s="12"/>
    </row>
    <row r="82" spans="2:16">
      <c r="E82" s="7" t="str">
        <f>IF(ISBLANK(F82), "", MAX($E$53:E81)+1)</f>
        <v/>
      </c>
      <c r="F82" s="63"/>
      <c r="G82" s="64"/>
      <c r="H82" s="64"/>
      <c r="I82" s="64"/>
      <c r="J82" s="70"/>
      <c r="K82" s="35"/>
      <c r="P82" s="12"/>
    </row>
    <row r="83" spans="2:16">
      <c r="E83" s="7" t="str">
        <f>IF(ISBLANK(F83), "", MAX($E$53:E82)+1)</f>
        <v/>
      </c>
      <c r="F83" s="60"/>
      <c r="G83" s="61"/>
      <c r="H83" s="61"/>
      <c r="I83" s="61"/>
      <c r="J83" s="71"/>
      <c r="K83" s="34"/>
      <c r="P83" s="12"/>
    </row>
    <row r="84" spans="2:16">
      <c r="E84" s="7" t="str">
        <f>IF(ISBLANK(F84), "", MAX($E$53:E83)+1)</f>
        <v/>
      </c>
      <c r="F84" s="63"/>
      <c r="G84" s="64"/>
      <c r="H84" s="64"/>
      <c r="I84" s="64"/>
      <c r="J84" s="70"/>
      <c r="K84" s="35"/>
      <c r="P84" s="12"/>
    </row>
    <row r="85" spans="2:16">
      <c r="E85" s="7" t="str">
        <f>IF(ISBLANK(F85), "", MAX($E$53:E84)+1)</f>
        <v/>
      </c>
      <c r="F85" s="60"/>
      <c r="G85" s="61"/>
      <c r="H85" s="61"/>
      <c r="I85" s="61"/>
      <c r="J85" s="71"/>
      <c r="K85" s="34"/>
      <c r="P85" s="12"/>
    </row>
    <row r="86" spans="2:16">
      <c r="E86" s="7" t="str">
        <f>IF(ISBLANK(F86), "", MAX($E$53:E85)+1)</f>
        <v/>
      </c>
      <c r="F86" s="63"/>
      <c r="G86" s="64"/>
      <c r="H86" s="64"/>
      <c r="I86" s="64"/>
      <c r="J86" s="70"/>
      <c r="K86" s="35"/>
      <c r="P86" s="12"/>
    </row>
    <row r="87" spans="2:16">
      <c r="E87" s="7" t="str">
        <f>IF(ISBLANK(F87), "", MAX($E$53:E86)+1)</f>
        <v/>
      </c>
      <c r="F87" s="60"/>
      <c r="G87" s="61"/>
      <c r="H87" s="61"/>
      <c r="I87" s="61"/>
      <c r="J87" s="71"/>
      <c r="K87" s="34"/>
      <c r="P87" s="12"/>
    </row>
    <row r="88" spans="2:16">
      <c r="E88" s="7" t="str">
        <f>IF(ISBLANK(F88), "", MAX($E$53:E87)+1)</f>
        <v/>
      </c>
      <c r="F88" s="63"/>
      <c r="G88" s="64"/>
      <c r="H88" s="64"/>
      <c r="I88" s="64"/>
      <c r="J88" s="70"/>
      <c r="K88" s="35"/>
      <c r="P88" s="12"/>
    </row>
    <row r="89" spans="2:16">
      <c r="P89" s="12"/>
    </row>
    <row r="90" spans="2:16">
      <c r="P90" s="12"/>
    </row>
    <row r="91" spans="2:16">
      <c r="P91" s="12"/>
    </row>
    <row r="92" spans="2:16" ht="8.65" customHeight="1">
      <c r="B92" s="68">
        <v>3</v>
      </c>
      <c r="C92" s="69"/>
      <c r="D92" s="69"/>
      <c r="E92" s="69"/>
      <c r="F92" s="69"/>
      <c r="G92" s="69"/>
      <c r="H92" s="69"/>
      <c r="I92" s="69"/>
      <c r="J92" s="69"/>
      <c r="K92" s="69"/>
    </row>
    <row r="93" spans="2:16" ht="18.5">
      <c r="B93" s="68"/>
      <c r="C93" s="4" t="s">
        <v>97</v>
      </c>
      <c r="D93" s="4"/>
      <c r="E93" s="4"/>
      <c r="F93" s="4"/>
      <c r="G93" s="4"/>
      <c r="H93" s="4"/>
      <c r="I93" s="4"/>
      <c r="J93" s="4"/>
      <c r="K93" s="5" t="s">
        <v>90</v>
      </c>
    </row>
    <row r="95" spans="2:16" ht="15.5">
      <c r="D95" s="9" t="s">
        <v>88</v>
      </c>
      <c r="E95" s="9"/>
      <c r="F95" s="9"/>
      <c r="G95" s="66" t="s">
        <v>93</v>
      </c>
      <c r="H95" s="66"/>
      <c r="I95" s="66"/>
      <c r="J95" s="15" t="s">
        <v>92</v>
      </c>
      <c r="K95" s="14" t="s">
        <v>91</v>
      </c>
    </row>
    <row r="96" spans="2:16">
      <c r="E96" s="6">
        <f t="shared" ref="E96:F113" si="2">IF(ISBLANK(E28),"",E28)</f>
        <v>1</v>
      </c>
      <c r="F96" s="17" t="str">
        <f t="shared" si="2"/>
        <v>Paufiner le flee et le seek</v>
      </c>
      <c r="G96" s="60"/>
      <c r="H96" s="61"/>
      <c r="I96" s="62"/>
      <c r="J96" s="30">
        <v>1</v>
      </c>
      <c r="K96" s="31">
        <v>1</v>
      </c>
      <c r="P96" s="13">
        <v>0</v>
      </c>
    </row>
    <row r="97" spans="5:16">
      <c r="E97" s="7">
        <f t="shared" si="2"/>
        <v>2</v>
      </c>
      <c r="F97" s="18" t="str">
        <f t="shared" si="2"/>
        <v>Ajouter le Pursuit (steering behaviors)</v>
      </c>
      <c r="G97" s="63"/>
      <c r="H97" s="64"/>
      <c r="I97" s="65"/>
      <c r="J97" s="32">
        <v>1</v>
      </c>
      <c r="K97" s="33">
        <v>1</v>
      </c>
      <c r="P97" s="13">
        <v>0.1</v>
      </c>
    </row>
    <row r="98" spans="5:16">
      <c r="E98" s="6">
        <f t="shared" si="2"/>
        <v>3</v>
      </c>
      <c r="F98" s="17" t="str">
        <f t="shared" si="2"/>
        <v>Ajouter le evade (steering behaviors)</v>
      </c>
      <c r="G98" s="60"/>
      <c r="H98" s="61"/>
      <c r="I98" s="62"/>
      <c r="J98" s="30">
        <v>1</v>
      </c>
      <c r="K98" s="31">
        <v>1</v>
      </c>
      <c r="P98" s="13">
        <v>0.2</v>
      </c>
    </row>
    <row r="99" spans="5:16">
      <c r="E99" s="7">
        <f t="shared" si="2"/>
        <v>4</v>
      </c>
      <c r="F99" s="18" t="str">
        <f t="shared" si="2"/>
        <v>Ajouter le bouton Start</v>
      </c>
      <c r="G99" s="63"/>
      <c r="H99" s="64"/>
      <c r="I99" s="65"/>
      <c r="J99" s="32">
        <v>1</v>
      </c>
      <c r="K99" s="33">
        <v>1</v>
      </c>
      <c r="P99" s="13">
        <v>0.3</v>
      </c>
    </row>
    <row r="100" spans="5:16">
      <c r="E100" s="6">
        <f t="shared" si="2"/>
        <v>5</v>
      </c>
      <c r="F100" s="17" t="str">
        <f t="shared" si="2"/>
        <v>Ajouter le bouton Reset</v>
      </c>
      <c r="G100" s="60"/>
      <c r="H100" s="61"/>
      <c r="I100" s="62"/>
      <c r="J100" s="30">
        <v>1</v>
      </c>
      <c r="K100" s="31">
        <v>1</v>
      </c>
      <c r="P100" s="13">
        <v>0.4</v>
      </c>
    </row>
    <row r="101" spans="5:16">
      <c r="E101" s="7">
        <f t="shared" si="2"/>
        <v>6</v>
      </c>
      <c r="F101" s="18" t="str">
        <f t="shared" si="2"/>
        <v>Ajouter les flèche de vitesse</v>
      </c>
      <c r="G101" s="63"/>
      <c r="H101" s="64"/>
      <c r="I101" s="65"/>
      <c r="J101" s="32">
        <v>1</v>
      </c>
      <c r="K101" s="33">
        <v>1</v>
      </c>
      <c r="P101" s="13">
        <v>0.5</v>
      </c>
    </row>
    <row r="102" spans="5:16">
      <c r="E102" s="6">
        <f t="shared" si="2"/>
        <v>7</v>
      </c>
      <c r="F102" s="17" t="str">
        <f t="shared" si="2"/>
        <v>Ajouter les flèche de force</v>
      </c>
      <c r="G102" s="60"/>
      <c r="H102" s="61"/>
      <c r="I102" s="62"/>
      <c r="J102" s="30">
        <v>1</v>
      </c>
      <c r="K102" s="31">
        <v>1</v>
      </c>
      <c r="P102" s="13">
        <v>0.6</v>
      </c>
    </row>
    <row r="103" spans="5:16">
      <c r="E103" s="7">
        <f t="shared" si="2"/>
        <v>8</v>
      </c>
      <c r="F103" s="18" t="str">
        <f t="shared" si="2"/>
        <v>Ajouter drop down menu</v>
      </c>
      <c r="G103" s="63"/>
      <c r="H103" s="64"/>
      <c r="I103" s="65"/>
      <c r="J103" s="32">
        <v>1</v>
      </c>
      <c r="K103" s="33">
        <v>1</v>
      </c>
      <c r="P103" s="13">
        <v>0.7</v>
      </c>
    </row>
    <row r="104" spans="5:16">
      <c r="E104" s="6">
        <f t="shared" si="2"/>
        <v>9</v>
      </c>
      <c r="F104" s="17" t="str">
        <f t="shared" si="2"/>
        <v>Documenter les classes du code</v>
      </c>
      <c r="G104" s="60"/>
      <c r="H104" s="61"/>
      <c r="I104" s="62"/>
      <c r="J104" s="30">
        <v>1</v>
      </c>
      <c r="K104" s="31">
        <v>1</v>
      </c>
      <c r="P104" s="13">
        <v>0.8</v>
      </c>
    </row>
    <row r="105" spans="5:16">
      <c r="E105" s="7">
        <f t="shared" si="2"/>
        <v>10</v>
      </c>
      <c r="F105" s="18" t="str">
        <f t="shared" si="2"/>
        <v xml:space="preserve">Séparer le bouncing </v>
      </c>
      <c r="G105" s="63"/>
      <c r="H105" s="64"/>
      <c r="I105" s="65"/>
      <c r="J105" s="32">
        <v>1</v>
      </c>
      <c r="K105" s="33">
        <v>1</v>
      </c>
      <c r="P105" s="13">
        <v>0.9</v>
      </c>
    </row>
    <row r="106" spans="5:16">
      <c r="E106" s="6">
        <f t="shared" si="2"/>
        <v>11</v>
      </c>
      <c r="F106" s="17" t="str">
        <f t="shared" si="2"/>
        <v>Ajouter sur un clique voir informations</v>
      </c>
      <c r="G106" s="60"/>
      <c r="H106" s="61"/>
      <c r="I106" s="62"/>
      <c r="J106" s="30">
        <v>0</v>
      </c>
      <c r="K106" s="31">
        <v>0</v>
      </c>
      <c r="P106" s="13">
        <v>1</v>
      </c>
    </row>
    <row r="107" spans="5:16">
      <c r="E107" s="7">
        <f t="shared" si="2"/>
        <v>12</v>
      </c>
      <c r="F107" s="18" t="str">
        <f t="shared" si="2"/>
        <v>Ajouter next Step</v>
      </c>
      <c r="G107" s="63"/>
      <c r="H107" s="64"/>
      <c r="I107" s="65"/>
      <c r="J107" s="32">
        <v>1</v>
      </c>
      <c r="K107" s="33">
        <v>1</v>
      </c>
      <c r="P107" s="13"/>
    </row>
    <row r="108" spans="5:16">
      <c r="E108" s="6">
        <f t="shared" si="2"/>
        <v>13</v>
      </c>
      <c r="F108" s="17" t="str">
        <f t="shared" si="2"/>
        <v>Refactor du target steering behavior</v>
      </c>
      <c r="G108" s="60"/>
      <c r="H108" s="61"/>
      <c r="I108" s="62"/>
      <c r="J108" s="30">
        <v>1</v>
      </c>
      <c r="K108" s="31">
        <v>1</v>
      </c>
      <c r="P108" s="13"/>
    </row>
    <row r="109" spans="5:16">
      <c r="E109" s="7">
        <f t="shared" si="2"/>
        <v>14</v>
      </c>
      <c r="F109" s="18" t="str">
        <f t="shared" si="2"/>
        <v>Le cercle du Wander Behavior</v>
      </c>
      <c r="G109" s="63"/>
      <c r="H109" s="64"/>
      <c r="I109" s="65"/>
      <c r="J109" s="32"/>
      <c r="K109" s="33"/>
    </row>
    <row r="110" spans="5:16">
      <c r="E110" s="6" t="str">
        <f t="shared" si="2"/>
        <v/>
      </c>
      <c r="F110" s="17" t="str">
        <f t="shared" si="2"/>
        <v/>
      </c>
      <c r="G110" s="60"/>
      <c r="H110" s="61"/>
      <c r="I110" s="62"/>
      <c r="J110" s="30"/>
      <c r="K110" s="31"/>
    </row>
    <row r="111" spans="5:16">
      <c r="E111" s="7" t="str">
        <f t="shared" si="2"/>
        <v/>
      </c>
      <c r="F111" s="18" t="str">
        <f t="shared" si="2"/>
        <v/>
      </c>
      <c r="G111" s="63"/>
      <c r="H111" s="64"/>
      <c r="I111" s="65"/>
      <c r="J111" s="32"/>
      <c r="K111" s="33"/>
    </row>
    <row r="112" spans="5:16">
      <c r="E112" s="6" t="str">
        <f t="shared" si="2"/>
        <v/>
      </c>
      <c r="F112" s="17" t="str">
        <f t="shared" si="2"/>
        <v/>
      </c>
      <c r="G112" s="60"/>
      <c r="H112" s="61"/>
      <c r="I112" s="62"/>
      <c r="J112" s="30"/>
      <c r="K112" s="31"/>
    </row>
    <row r="113" spans="4:11">
      <c r="E113" s="7" t="str">
        <f t="shared" si="2"/>
        <v/>
      </c>
      <c r="F113" s="18" t="str">
        <f t="shared" si="2"/>
        <v/>
      </c>
      <c r="G113" s="63"/>
      <c r="H113" s="64"/>
      <c r="I113" s="65"/>
      <c r="J113" s="32"/>
      <c r="K113" s="33"/>
    </row>
    <row r="114" spans="4:11">
      <c r="K114" s="8"/>
    </row>
    <row r="116" spans="4:11" ht="15.5">
      <c r="E116" s="58" t="s">
        <v>94</v>
      </c>
      <c r="F116" s="58"/>
      <c r="G116" s="58"/>
      <c r="H116" s="58"/>
      <c r="I116" s="58"/>
      <c r="J116" s="58"/>
      <c r="K116" s="58"/>
    </row>
    <row r="117" spans="4:11" ht="101.65" customHeight="1">
      <c r="E117" s="67" t="s">
        <v>207</v>
      </c>
      <c r="F117" s="67"/>
      <c r="G117" s="67"/>
      <c r="H117" s="67"/>
      <c r="I117" s="67"/>
      <c r="J117" s="67"/>
      <c r="K117" s="67"/>
    </row>
    <row r="120" spans="4:11" ht="15.5">
      <c r="D120" s="9" t="s">
        <v>95</v>
      </c>
      <c r="E120" s="9"/>
      <c r="F120" s="9"/>
      <c r="G120" s="9"/>
      <c r="H120" s="9"/>
      <c r="I120" s="9"/>
      <c r="J120" s="19"/>
      <c r="K120" s="9"/>
    </row>
    <row r="121" spans="4:11">
      <c r="E121" s="6">
        <f>IF(ISBLANK(F121), "", 1)</f>
        <v>1</v>
      </c>
      <c r="F121" s="61" t="s">
        <v>208</v>
      </c>
      <c r="G121" s="61"/>
      <c r="H121" s="61"/>
      <c r="I121" s="61"/>
      <c r="J121" s="61"/>
      <c r="K121" s="61"/>
    </row>
    <row r="122" spans="4:11">
      <c r="E122" s="7">
        <f>IF(ISBLANK(F122), "", MAX($E$28:E121)+1)</f>
        <v>15</v>
      </c>
      <c r="F122" s="64" t="s">
        <v>209</v>
      </c>
      <c r="G122" s="64"/>
      <c r="H122" s="64"/>
      <c r="I122" s="64"/>
      <c r="J122" s="64"/>
      <c r="K122" s="64"/>
    </row>
    <row r="123" spans="4:11">
      <c r="E123" s="6" t="str">
        <f>IF(ISBLANK(F123), "", MAX($E$28:E122)+1)</f>
        <v/>
      </c>
      <c r="F123" s="61"/>
      <c r="G123" s="61"/>
      <c r="H123" s="61"/>
      <c r="I123" s="61"/>
      <c r="J123" s="61"/>
      <c r="K123" s="61"/>
    </row>
    <row r="124" spans="4:11">
      <c r="E124" s="7" t="str">
        <f>IF(ISBLANK(F124), "", MAX($E$28:E123)+1)</f>
        <v/>
      </c>
      <c r="F124" s="64"/>
      <c r="G124" s="64"/>
      <c r="H124" s="64"/>
      <c r="I124" s="64"/>
      <c r="J124" s="64"/>
      <c r="K124" s="64"/>
    </row>
    <row r="125" spans="4:11">
      <c r="E125" s="6" t="str">
        <f>IF(ISBLANK(F125), "", MAX($E$28:E124)+1)</f>
        <v/>
      </c>
      <c r="F125" s="61"/>
      <c r="G125" s="61"/>
      <c r="H125" s="61"/>
      <c r="I125" s="61"/>
      <c r="J125" s="61"/>
      <c r="K125" s="61"/>
    </row>
    <row r="126" spans="4:11">
      <c r="E126" s="7" t="str">
        <f>IF(ISBLANK(F126), "", MAX($E$28:E125)+1)</f>
        <v/>
      </c>
      <c r="F126" s="64"/>
      <c r="G126" s="64"/>
      <c r="H126" s="64"/>
      <c r="I126" s="64"/>
      <c r="J126" s="64"/>
      <c r="K126" s="64"/>
    </row>
    <row r="127" spans="4:11">
      <c r="K127" s="8" t="str">
        <f>IF(COUNTA(F121:K126)&lt;2, "Attention, vous devez définir au moins deux éléments descriptifs.", COUNTA(F121:K126)&amp;IF(COUNTA(F121:K126)&gt;1," éléments ont été exprimés"," élément a été exprimé"))</f>
        <v>2 éléments ont été exprimés</v>
      </c>
    </row>
  </sheetData>
  <sheetProtection algorithmName="SHA-512" hashValue="tZNTEcmkB6zVk+InZD4s3oDoXS4P7MLBpH4QzqPP/6fG7+9Yj7DFP9ZLxlIng1+elQTER5ts8rZYETc7em1P2A==" saltValue="ez6+wzq7dlum8NJb3bwlnA==" spinCount="100000" sheet="1" objects="1" scenarios="1" selectLockedCells="1"/>
  <mergeCells count="94">
    <mergeCell ref="F123:K123"/>
    <mergeCell ref="F124:K124"/>
    <mergeCell ref="F125:K125"/>
    <mergeCell ref="F126:K126"/>
    <mergeCell ref="F24:I24"/>
    <mergeCell ref="J24:K24"/>
    <mergeCell ref="J25:K25"/>
    <mergeCell ref="D27:F27"/>
    <mergeCell ref="H27:I27"/>
    <mergeCell ref="G105:I105"/>
    <mergeCell ref="G106:I106"/>
    <mergeCell ref="G107:I107"/>
    <mergeCell ref="G108:I108"/>
    <mergeCell ref="G109:I109"/>
    <mergeCell ref="G110:I110"/>
    <mergeCell ref="G111:I111"/>
    <mergeCell ref="B49:B50"/>
    <mergeCell ref="C49:K49"/>
    <mergeCell ref="F122:K122"/>
    <mergeCell ref="F5:K5"/>
    <mergeCell ref="B7:E7"/>
    <mergeCell ref="F7:K7"/>
    <mergeCell ref="B9:B10"/>
    <mergeCell ref="C9:K9"/>
    <mergeCell ref="D12:K12"/>
    <mergeCell ref="F13:K13"/>
    <mergeCell ref="F14:K14"/>
    <mergeCell ref="F15:K15"/>
    <mergeCell ref="F121:K121"/>
    <mergeCell ref="G113:I113"/>
    <mergeCell ref="E116:K116"/>
    <mergeCell ref="E117:K117"/>
    <mergeCell ref="G112:I112"/>
    <mergeCell ref="G99:I99"/>
    <mergeCell ref="G100:I100"/>
    <mergeCell ref="G101:I101"/>
    <mergeCell ref="G102:I102"/>
    <mergeCell ref="G103:I103"/>
    <mergeCell ref="G104:I104"/>
    <mergeCell ref="B92:B93"/>
    <mergeCell ref="C92:K92"/>
    <mergeCell ref="F79:J79"/>
    <mergeCell ref="F80:J80"/>
    <mergeCell ref="F81:J81"/>
    <mergeCell ref="F82:J82"/>
    <mergeCell ref="F83:J83"/>
    <mergeCell ref="F84:J84"/>
    <mergeCell ref="F75:J75"/>
    <mergeCell ref="F76:J76"/>
    <mergeCell ref="F77:J77"/>
    <mergeCell ref="F78:J78"/>
    <mergeCell ref="G95:I95"/>
    <mergeCell ref="F88:J88"/>
    <mergeCell ref="G97:I97"/>
    <mergeCell ref="G98:I98"/>
    <mergeCell ref="F87:J87"/>
    <mergeCell ref="F85:J85"/>
    <mergeCell ref="F86:J86"/>
    <mergeCell ref="G96:I96"/>
    <mergeCell ref="F66:J66"/>
    <mergeCell ref="F67:J67"/>
    <mergeCell ref="F72:J72"/>
    <mergeCell ref="F73:J73"/>
    <mergeCell ref="F74:J74"/>
    <mergeCell ref="F68:J68"/>
    <mergeCell ref="F69:J69"/>
    <mergeCell ref="F70:J70"/>
    <mergeCell ref="F71:J71"/>
    <mergeCell ref="F65:J65"/>
    <mergeCell ref="F54:J54"/>
    <mergeCell ref="F55:J55"/>
    <mergeCell ref="F56:J56"/>
    <mergeCell ref="F57:J57"/>
    <mergeCell ref="F58:J58"/>
    <mergeCell ref="F59:J59"/>
    <mergeCell ref="F60:J60"/>
    <mergeCell ref="F61:J61"/>
    <mergeCell ref="F62:J62"/>
    <mergeCell ref="F63:J63"/>
    <mergeCell ref="F64:J64"/>
    <mergeCell ref="F53:J53"/>
    <mergeCell ref="F20:I20"/>
    <mergeCell ref="J20:K20"/>
    <mergeCell ref="F21:I21"/>
    <mergeCell ref="J21:K21"/>
    <mergeCell ref="J22:K22"/>
    <mergeCell ref="F22:I22"/>
    <mergeCell ref="F23:I23"/>
    <mergeCell ref="J23:K23"/>
    <mergeCell ref="J18:K18"/>
    <mergeCell ref="F19:I19"/>
    <mergeCell ref="J19:K19"/>
    <mergeCell ref="B2:K2"/>
    <mergeCell ref="B3:K3"/>
  </mergeCells>
  <conditionalFormatting sqref="K16">
    <cfRule type="expression" dxfId="17" priority="12">
      <formula>COUNTA(F13:F15)=0</formula>
    </cfRule>
  </conditionalFormatting>
  <conditionalFormatting sqref="J25">
    <cfRule type="expression" dxfId="16" priority="11">
      <formula>COUNTA($F$19:$F$24)&lt;2</formula>
    </cfRule>
  </conditionalFormatting>
  <conditionalFormatting sqref="K46">
    <cfRule type="expression" dxfId="15"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{753B8079-F98C-401E-A9C6-432A0A2DBE48}</x14:id>
        </ext>
      </extLst>
    </cfRule>
  </conditionalFormatting>
  <conditionalFormatting sqref="K28:K45">
    <cfRule type="cellIs" dxfId="14" priority="5" operator="equal">
      <formula>"incertain"</formula>
    </cfRule>
    <cfRule type="cellIs" dxfId="13" priority="6" operator="equal">
      <formula>"difficile"</formula>
    </cfRule>
    <cfRule type="cellIs" dxfId="12" priority="7" operator="equal">
      <formula>"moyenne"</formula>
    </cfRule>
    <cfRule type="cellIs" dxfId="11"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{71D96FB4-D0E1-4D67-BF59-F2B6214CB373}</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{4AC20759-1024-4481-A5B3-D19842B4376A}</x14:id>
        </ext>
      </extLst>
    </cfRule>
  </conditionalFormatting>
  <conditionalFormatting sqref="K114">
    <cfRule type="expression" dxfId="10" priority="2">
      <formula>COUNTA(F111:F113)=0</formula>
    </cfRule>
  </conditionalFormatting>
  <conditionalFormatting sqref="K127">
    <cfRule type="expression" dxfId="9" priority="1">
      <formula>COUNTA(F121:F126)&lt;2</formula>
    </cfRule>
  </conditionalFormatting>
  <dataValidations xWindow="1116" yWindow="608" count="16">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A759F848-D86D-41EC-AA39-8775D521C497}"/>
    <dataValidation allowBlank="1" showInputMessage="1" showErrorMessage="1" promptTitle="Commentaire général sur la tâche" prompt="Veuillez saisir un très court texte représentant votre état d'esprit lié à cette tâche. Soyez court et concis." sqref="G96:I113" xr:uid="{60775D91-3C84-4D52-B744-78EE0709DFC6}"/>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0B77B5B-C4F0-4C1C-BD2F-189F76F220B0}"/>
    <dataValidation allowBlank="1" showInputMessage="1" showErrorMessage="1" promptTitle="Définition d'une tâche" prompt="Veuillez définir une tâche importante pour ce sprint. Soyez précis et concis." sqref="F28:F45" xr:uid="{05E4AD2D-BD3B-4177-B77D-0F2ED9624040}"/>
    <dataValidation type="list" allowBlank="1" showInputMessage="1" showErrorMessage="1" promptTitle="Membres" prompt="Sélectionnez les membres de l'équipe qui travailleront en binôme pour réaliser cette tâche." sqref="H28:I45" xr:uid="{F3424414-67ED-41F4-93C2-BB60DBCE4000}">
      <formula1>PrenomEtudiants</formula1>
    </dataValidation>
    <dataValidation allowBlank="1" showInputMessage="1" showErrorMessage="1" promptTitle="Éléments d'orientation du Sprint" prompt="Veuillez saisir une orientation significative de ce sprint. Soyez précis et concis." sqref="F13:F15" xr:uid="{32AA4622-07D4-4A20-892E-1F0A063822FA}"/>
    <dataValidation allowBlank="1" showInputMessage="1" showErrorMessage="1" promptTitle="Objectif spécifique du Sprint" prompt="Veuillez saisir un objectif spécifique de ce sprint. Soyez concis et précis." sqref="F19:I24" xr:uid="{421C59A6-B077-4DF4-888C-52B3790D4B71}"/>
    <dataValidation type="list" allowBlank="1" showInputMessage="1" showErrorMessage="1" promptTitle="Numéro de la rencontre scrum" prompt="Veuillez saisir le numéro de la rencontre scrum depuis le début de ce sprint." sqref="K53:K88" xr:uid="{A25AE0F3-7025-4A90-AFA2-C2FAE6B5C6C6}">
      <formula1>"1,2,3,4,5"</formula1>
    </dataValidation>
    <dataValidation allowBlank="1" showInputMessage="1" showErrorMessage="1" promptTitle="Date du fin du sprint" prompt="Veuillez saisir la date de la fin du sprint." sqref="F7:K7" xr:uid="{428B9F58-46DE-4B1D-BC1A-F6EF9FA3EFAB}"/>
    <dataValidation allowBlank="1" showInputMessage="1" showErrorMessage="1" promptTitle="Date du début du sprint" prompt="Veuillez saisir la date de début du sprint." sqref="F5:K5" xr:uid="{2D470B9B-5071-4559-BE77-5B3D1DAC68EE}"/>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0CB4B3EF-3046-44D8-8C4B-BF05D09D679C}">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38FDB45-48FF-4E69-B927-821673A49045}">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2B835AD7-0FDD-4DA4-B1C9-9554A65DD1F2}">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2231BD4-57B7-49CF-AB4A-649F7233BB33}">
      <formula1>_xlfn.ANCHORARRAY($Q$13)</formula1>
    </dataValidation>
    <dataValidation type="list" allowBlank="1" showInputMessage="1" showErrorMessage="1" promptTitle="Niveau de difficulté" prompt="Estimez le niveau de difficulté relié à la réalisation de cette tâche." sqref="K28:K45" xr:uid="{0601CB4E-068D-47DB-B7A5-6C83F96C6E63}">
      <formula1>$Q$27:$Q$30</formula1>
    </dataValidation>
    <dataValidation type="list" allowBlank="1" showInputMessage="1" showErrorMessage="1" promptTitle="Estimation du temps" prompt="Veuillez saisir une estimation réaliste du temps requis à la réalisation de cette tâche." sqref="J28:J45" xr:uid="{67F3DD8A-E7E3-45FC-A9BA-E6FBDB58AC0C}">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3B8079-F98C-401E-A9C6-432A0A2DBE48}">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71D96FB4-D0E1-4D67-BF59-F2B6214CB373}">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4AC20759-1024-4481-A5B3-D19842B4376A}">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51E4-4563-4C0D-A5F7-A45C2F70E630}">
  <dimension ref="B2:Q127"/>
  <sheetViews>
    <sheetView showGridLines="0" showRowColHeaders="0" tabSelected="1" topLeftCell="A93" workbookViewId="0">
      <selection activeCell="F62" sqref="F62:J62"/>
    </sheetView>
  </sheetViews>
  <sheetFormatPr defaultColWidth="9.26953125" defaultRowHeight="14.5"/>
  <cols>
    <col min="1" max="1" width="1.26953125" style="2" customWidth="1"/>
    <col min="2" max="2" width="5" style="2" customWidth="1"/>
    <col min="3" max="5" width="3.26953125" style="2" customWidth="1"/>
    <col min="6" max="6" width="66.453125" style="2" customWidth="1"/>
    <col min="7" max="7" width="21.26953125" style="2" customWidth="1"/>
    <col min="8" max="9" width="14.1796875" style="3" customWidth="1"/>
    <col min="10" max="11" width="11.453125" style="3" customWidth="1"/>
    <col min="12" max="14" width="9.26953125" style="2"/>
    <col min="15" max="15" width="9.26953125" style="2" hidden="1" customWidth="1"/>
    <col min="16" max="16" width="10.1796875" style="2" hidden="1" customWidth="1"/>
    <col min="17" max="17" width="9.26953125" style="2" hidden="1" customWidth="1"/>
    <col min="18" max="16384" width="9.26953125" style="2"/>
  </cols>
  <sheetData>
    <row r="2" spans="2:17" ht="31" customHeight="1">
      <c r="B2" s="72" t="str">
        <f>"Sprint 3  |   " &amp;'Description du projet'!$C$2</f>
        <v>Sprint 3  |   Boids</v>
      </c>
      <c r="C2" s="72"/>
      <c r="D2" s="72"/>
      <c r="E2" s="72"/>
      <c r="F2" s="72"/>
      <c r="G2" s="72"/>
      <c r="H2" s="72"/>
      <c r="I2" s="72"/>
      <c r="J2" s="72"/>
      <c r="K2" s="72"/>
    </row>
    <row r="3" spans="2:17" ht="2.65" customHeight="1">
      <c r="B3" s="69"/>
      <c r="C3" s="69"/>
      <c r="D3" s="69"/>
      <c r="E3" s="69"/>
      <c r="F3" s="69"/>
      <c r="G3" s="69"/>
      <c r="H3" s="69"/>
      <c r="I3" s="69"/>
      <c r="J3" s="69"/>
      <c r="K3" s="69"/>
    </row>
    <row r="4" spans="2:17" ht="18" customHeight="1"/>
    <row r="5" spans="2:17" ht="14.65" customHeight="1">
      <c r="B5" s="1" t="s">
        <v>102</v>
      </c>
      <c r="C5" s="1"/>
      <c r="D5" s="1"/>
      <c r="E5" s="1"/>
      <c r="F5" s="73">
        <v>44897</v>
      </c>
      <c r="G5" s="73"/>
      <c r="H5" s="73"/>
      <c r="I5" s="73"/>
      <c r="J5" s="73"/>
      <c r="K5" s="73"/>
    </row>
    <row r="6" spans="2:17" ht="7.9" customHeight="1"/>
    <row r="7" spans="2:17" ht="14.65" customHeight="1">
      <c r="B7" s="74" t="s">
        <v>103</v>
      </c>
      <c r="C7" s="74"/>
      <c r="D7" s="74"/>
      <c r="E7" s="74"/>
      <c r="F7" s="73">
        <v>44911</v>
      </c>
      <c r="G7" s="73"/>
      <c r="H7" s="73"/>
      <c r="I7" s="73"/>
      <c r="J7" s="73"/>
      <c r="K7" s="73"/>
    </row>
    <row r="8" spans="2:17" ht="18" customHeight="1"/>
    <row r="9" spans="2:17" ht="8.65" customHeight="1">
      <c r="B9" s="68">
        <v>1</v>
      </c>
      <c r="C9" s="69"/>
      <c r="D9" s="69"/>
      <c r="E9" s="69"/>
      <c r="F9" s="69"/>
      <c r="G9" s="69"/>
      <c r="H9" s="69"/>
      <c r="I9" s="69"/>
      <c r="J9" s="69"/>
      <c r="K9" s="69"/>
    </row>
    <row r="10" spans="2:17" ht="18.5">
      <c r="B10" s="68"/>
      <c r="C10" s="4" t="s">
        <v>96</v>
      </c>
      <c r="D10" s="4"/>
      <c r="E10" s="4"/>
      <c r="F10" s="4"/>
      <c r="G10" s="4"/>
      <c r="H10" s="4"/>
      <c r="I10" s="4"/>
      <c r="J10" s="4"/>
      <c r="K10" s="5" t="s">
        <v>89</v>
      </c>
    </row>
    <row r="11" spans="2:17">
      <c r="O11" s="2" t="s">
        <v>75</v>
      </c>
      <c r="P11" s="2">
        <v>18</v>
      </c>
    </row>
    <row r="12" spans="2:17" ht="15.5">
      <c r="D12" s="58" t="s">
        <v>81</v>
      </c>
      <c r="E12" s="58"/>
      <c r="F12" s="58"/>
      <c r="G12" s="58"/>
      <c r="H12" s="58"/>
      <c r="I12" s="58"/>
      <c r="J12" s="58"/>
      <c r="K12" s="58"/>
    </row>
    <row r="13" spans="2:17">
      <c r="E13" s="6">
        <f>IF(ISBLANK(F13), "", 1)</f>
        <v>1</v>
      </c>
      <c r="F13" s="61" t="s">
        <v>210</v>
      </c>
      <c r="G13" s="61"/>
      <c r="H13" s="61"/>
      <c r="I13" s="61"/>
      <c r="J13" s="61"/>
      <c r="K13" s="61"/>
      <c r="P13" s="2" t="str">
        <f>IF(ISBLANK(F13),"", E13&amp; " - " &amp;IF(LEN(F13)&lt;$P$11,F13,LEFT(F13,$P$11) &amp; "…"))</f>
        <v>1 - Finalisation</v>
      </c>
      <c r="Q13" s="2" t="str" cm="1">
        <f t="array" ref="Q13:Q15">_xlfn.UNIQUE(_xlfn._xlws.FILTER($P$13:$P$15,NOT(ISBLANK($P$13:$P$15))))</f>
        <v>1 - Finalisation</v>
      </c>
    </row>
    <row r="14" spans="2:17">
      <c r="E14" s="7">
        <f>IF(ISBLANK(F14), "", MAX($E$13:E13)+1)</f>
        <v>2</v>
      </c>
      <c r="F14" s="64" t="s">
        <v>170</v>
      </c>
      <c r="G14" s="64"/>
      <c r="H14" s="64"/>
      <c r="I14" s="64"/>
      <c r="J14" s="64"/>
      <c r="K14" s="64"/>
      <c r="P14" s="2" t="str">
        <f>IF(ISBLANK(F14),"", E14&amp; " - " &amp;IF(LEN(F14)&lt;$P$11,F14,LEFT(F14,$P$11) &amp; "…"))</f>
        <v>2 - Documenter</v>
      </c>
      <c r="Q14" s="2" t="str">
        <v>2 - Documenter</v>
      </c>
    </row>
    <row r="15" spans="2:17">
      <c r="E15" s="6" t="str">
        <f>IF(ISBLANK(F15), "", MAX($E$13:E14)+1)</f>
        <v/>
      </c>
      <c r="F15" s="61"/>
      <c r="G15" s="61"/>
      <c r="H15" s="61"/>
      <c r="I15" s="61"/>
      <c r="J15" s="61"/>
      <c r="K15" s="61"/>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5">
      <c r="D18" s="9" t="s">
        <v>82</v>
      </c>
      <c r="E18" s="9"/>
      <c r="F18" s="9"/>
      <c r="G18" s="9"/>
      <c r="H18" s="10"/>
      <c r="I18" s="10"/>
      <c r="J18" s="59" t="s">
        <v>76</v>
      </c>
      <c r="K18" s="59"/>
    </row>
    <row r="19" spans="4:17">
      <c r="E19" s="6">
        <f>IF(ISBLANK(F19), "", 1)</f>
        <v>1</v>
      </c>
      <c r="F19" s="61" t="s">
        <v>211</v>
      </c>
      <c r="G19" s="61"/>
      <c r="H19" s="61"/>
      <c r="I19" s="61"/>
      <c r="J19" s="75" t="s">
        <v>212</v>
      </c>
      <c r="K19" s="76"/>
      <c r="P19" s="2" t="str">
        <f t="shared" ref="P19:P24" si="0">IF(ISBLANK(F19),"", E19&amp; " - " &amp;IF(LEN(F19)&lt;$P$11,F19,LEFT(F19,$P$11) &amp; "…"))</f>
        <v>1 - Ajouter les field …</v>
      </c>
      <c r="Q19" s="2" t="str" cm="1">
        <f t="array" ref="Q19:Q23">_xlfn.UNIQUE(_xlfn._xlws.FILTER($P$19:$P$24,NOT(ISBLANK($P$19:$P$24))))</f>
        <v>1 - Ajouter les field …</v>
      </c>
    </row>
    <row r="20" spans="4:17">
      <c r="E20" s="7">
        <f>IF(ISBLANK(F20), "", MAX($E$19:E19)+1)</f>
        <v>2</v>
      </c>
      <c r="F20" s="64" t="s">
        <v>213</v>
      </c>
      <c r="G20" s="64"/>
      <c r="H20" s="64"/>
      <c r="I20" s="65"/>
      <c r="J20" s="77" t="s">
        <v>212</v>
      </c>
      <c r="K20" s="78"/>
      <c r="P20" s="2" t="str">
        <f>IF(ISBLANK(F20),"", E20&amp; " - " &amp;IF(LEN(F20)&lt;$P$11,F20,LEFT(F20,$P$11) &amp; "…"))</f>
        <v>2 - Implémenter les st…</v>
      </c>
      <c r="Q20" s="2" t="str">
        <v>2 - Implémenter les st…</v>
      </c>
    </row>
    <row r="21" spans="4:17">
      <c r="E21" s="6">
        <f>IF(ISBLANK(F21), "", MAX($E$19:E20)+1)</f>
        <v>3</v>
      </c>
      <c r="F21" s="61" t="s">
        <v>214</v>
      </c>
      <c r="G21" s="61"/>
      <c r="H21" s="61"/>
      <c r="I21" s="61"/>
      <c r="J21" s="79" t="s">
        <v>212</v>
      </c>
      <c r="K21" s="80"/>
      <c r="P21" s="2" t="str">
        <f t="shared" si="0"/>
        <v>3 - Ajouter des steeri…</v>
      </c>
      <c r="Q21" s="2" t="str">
        <v>3 - Ajouter des steeri…</v>
      </c>
    </row>
    <row r="22" spans="4:17">
      <c r="E22" s="7">
        <f>IF(ISBLANK(F22), "", MAX($E$19:E21)+1)</f>
        <v>4</v>
      </c>
      <c r="F22" s="64" t="s">
        <v>201</v>
      </c>
      <c r="G22" s="64"/>
      <c r="H22" s="64"/>
      <c r="I22" s="64"/>
      <c r="J22" s="81" t="s">
        <v>171</v>
      </c>
      <c r="K22" s="82"/>
      <c r="P22" s="2" t="str">
        <f t="shared" si="0"/>
        <v>4 - Commentaires et te…</v>
      </c>
      <c r="Q22" s="2" t="str">
        <v>4 - Commentaires et te…</v>
      </c>
    </row>
    <row r="23" spans="4:17">
      <c r="E23" s="6" t="str">
        <f>IF(ISBLANK(F23), "", MAX($E$19:E22)+1)</f>
        <v/>
      </c>
      <c r="F23" s="61"/>
      <c r="G23" s="61"/>
      <c r="H23" s="61"/>
      <c r="I23" s="61"/>
      <c r="J23" s="79"/>
      <c r="K23" s="80"/>
      <c r="P23" s="2" t="str">
        <f t="shared" si="0"/>
        <v/>
      </c>
      <c r="Q23" s="2" t="str">
        <v/>
      </c>
    </row>
    <row r="24" spans="4:17">
      <c r="E24" s="7" t="str">
        <f>IF(ISBLANK(F24), "", MAX($E$19:E23)+1)</f>
        <v/>
      </c>
      <c r="F24" s="64"/>
      <c r="G24" s="64"/>
      <c r="H24" s="64"/>
      <c r="I24" s="64"/>
      <c r="J24" s="81"/>
      <c r="K24" s="82"/>
      <c r="P24" s="2" t="str">
        <f t="shared" si="0"/>
        <v/>
      </c>
    </row>
    <row r="25" spans="4:17">
      <c r="J25" s="53" t="str">
        <f>IF(COUNTA(F19:F24)&lt;2, "Attention, vous devez définir au moins deux objectifs.", COUNTA(F19:F24)&amp;IF(COUNTA(F19:F24)&gt;1," objectifs ont été déterminées"," objectif a été déterminée"))</f>
        <v>4 objectifs ont été déterminées</v>
      </c>
      <c r="K25" s="53"/>
    </row>
    <row r="27" spans="4:17" ht="15.5">
      <c r="D27" s="58" t="s">
        <v>83</v>
      </c>
      <c r="E27" s="58"/>
      <c r="F27" s="58"/>
      <c r="G27" s="11" t="s">
        <v>77</v>
      </c>
      <c r="H27" s="59" t="s">
        <v>78</v>
      </c>
      <c r="I27" s="59"/>
      <c r="J27" s="11" t="s">
        <v>79</v>
      </c>
      <c r="K27" s="11" t="s">
        <v>80</v>
      </c>
      <c r="P27" s="12">
        <v>1.0416666666666666E-2</v>
      </c>
      <c r="Q27" s="13" t="s">
        <v>84</v>
      </c>
    </row>
    <row r="28" spans="4:17">
      <c r="E28" s="6">
        <f>IF(ISBLANK(F28), "", 1)</f>
        <v>1</v>
      </c>
      <c r="F28" s="20" t="s">
        <v>217</v>
      </c>
      <c r="G28" s="21" t="s">
        <v>216</v>
      </c>
      <c r="H28" s="22"/>
      <c r="I28" s="22" t="s">
        <v>126</v>
      </c>
      <c r="J28" s="23">
        <v>8.3333333333333329E-2</v>
      </c>
      <c r="K28" s="24" t="s">
        <v>87</v>
      </c>
      <c r="P28" s="12">
        <v>1.0416666666666666E-2</v>
      </c>
      <c r="Q28" s="13" t="s">
        <v>87</v>
      </c>
    </row>
    <row r="29" spans="4:17">
      <c r="E29" s="7">
        <f>IF(ISBLANK(#REF!), "", MAX($E$28:E28)+1)</f>
        <v>2</v>
      </c>
      <c r="F29" s="20" t="s">
        <v>219</v>
      </c>
      <c r="G29" s="26" t="s">
        <v>218</v>
      </c>
      <c r="H29" s="27"/>
      <c r="I29" s="27" t="s">
        <v>127</v>
      </c>
      <c r="J29" s="28">
        <v>8.3333333333333329E-2</v>
      </c>
      <c r="K29" s="29" t="s">
        <v>87</v>
      </c>
      <c r="P29" s="12">
        <f>P28+$P$27</f>
        <v>2.0833333333333332E-2</v>
      </c>
      <c r="Q29" s="13" t="s">
        <v>85</v>
      </c>
    </row>
    <row r="30" spans="4:17">
      <c r="E30" s="6">
        <f>IF(ISBLANK(F29), "", MAX($E$28:E29)+1)</f>
        <v>3</v>
      </c>
      <c r="F30" s="49" t="s">
        <v>220</v>
      </c>
      <c r="G30" s="21" t="s">
        <v>215</v>
      </c>
      <c r="H30" s="22"/>
      <c r="I30" s="22" t="s">
        <v>131</v>
      </c>
      <c r="J30" s="23">
        <v>8.3333333333333329E-2</v>
      </c>
      <c r="K30" s="24" t="s">
        <v>87</v>
      </c>
      <c r="P30" s="12">
        <f t="shared" ref="P30:P46" si="1">P29+$P$27</f>
        <v>3.125E-2</v>
      </c>
      <c r="Q30" s="13" t="s">
        <v>86</v>
      </c>
    </row>
    <row r="31" spans="4:17">
      <c r="E31" s="7">
        <f>IF(ISBLANK(F31), "", MAX($E$28:E30)+1)</f>
        <v>4</v>
      </c>
      <c r="F31" s="25" t="s">
        <v>221</v>
      </c>
      <c r="G31" s="26" t="s">
        <v>222</v>
      </c>
      <c r="H31" s="27"/>
      <c r="I31" s="27" t="s">
        <v>130</v>
      </c>
      <c r="J31" s="28">
        <v>6.2499999999999993E-2</v>
      </c>
      <c r="K31" s="29" t="s">
        <v>84</v>
      </c>
      <c r="P31" s="12">
        <f t="shared" si="1"/>
        <v>4.1666666666666664E-2</v>
      </c>
    </row>
    <row r="32" spans="4:17">
      <c r="E32" s="6" t="str">
        <f>IF(ISBLANK(F32), "", MAX($E$28:E31)+1)</f>
        <v/>
      </c>
      <c r="F32" s="20"/>
      <c r="G32" s="21"/>
      <c r="H32" s="22"/>
      <c r="I32" s="22"/>
      <c r="J32" s="23"/>
      <c r="K32" s="24"/>
      <c r="P32" s="12">
        <f t="shared" si="1"/>
        <v>5.2083333333333329E-2</v>
      </c>
    </row>
    <row r="33" spans="5:16">
      <c r="E33" s="7" t="str">
        <f>IF(ISBLANK(F33), "", MAX($E$28:E32)+1)</f>
        <v/>
      </c>
      <c r="F33" s="25"/>
      <c r="G33" s="26"/>
      <c r="H33" s="27"/>
      <c r="I33" s="27"/>
      <c r="J33" s="28"/>
      <c r="K33" s="29"/>
      <c r="P33" s="12">
        <f t="shared" si="1"/>
        <v>6.2499999999999993E-2</v>
      </c>
    </row>
    <row r="34" spans="5:16">
      <c r="E34" s="6" t="str">
        <f>IF(ISBLANK(F34), "", MAX($E$28:E33)+1)</f>
        <v/>
      </c>
      <c r="F34" s="20"/>
      <c r="G34" s="21"/>
      <c r="H34" s="22"/>
      <c r="I34" s="22"/>
      <c r="J34" s="23"/>
      <c r="K34" s="24"/>
      <c r="P34" s="12">
        <f t="shared" si="1"/>
        <v>7.2916666666666657E-2</v>
      </c>
    </row>
    <row r="35" spans="5:16">
      <c r="E35" s="7" t="str">
        <f>IF(ISBLANK(F35), "", MAX($E$28:E34)+1)</f>
        <v/>
      </c>
      <c r="F35" s="25"/>
      <c r="G35" s="26"/>
      <c r="H35" s="27"/>
      <c r="I35" s="27"/>
      <c r="J35" s="28"/>
      <c r="K35" s="29"/>
      <c r="P35" s="12">
        <f t="shared" si="1"/>
        <v>8.3333333333333329E-2</v>
      </c>
    </row>
    <row r="36" spans="5:16">
      <c r="E36" s="6" t="str">
        <f>IF(ISBLANK(F36), "", MAX($E$28:E35)+1)</f>
        <v/>
      </c>
      <c r="F36" s="20"/>
      <c r="G36" s="21"/>
      <c r="H36" s="22"/>
      <c r="I36" s="22"/>
      <c r="J36" s="23"/>
      <c r="K36" s="24"/>
      <c r="P36" s="12">
        <f t="shared" si="1"/>
        <v>9.375E-2</v>
      </c>
    </row>
    <row r="37" spans="5:16">
      <c r="E37" s="7" t="str">
        <f>IF(ISBLANK(F37), "", MAX($E$28:E36)+1)</f>
        <v/>
      </c>
      <c r="F37" s="25"/>
      <c r="G37" s="26"/>
      <c r="H37" s="27"/>
      <c r="I37" s="27"/>
      <c r="J37" s="28"/>
      <c r="K37" s="29"/>
      <c r="P37" s="12">
        <f t="shared" si="1"/>
        <v>0.10416666666666667</v>
      </c>
    </row>
    <row r="38" spans="5:16">
      <c r="E38" s="6" t="str">
        <f>IF(ISBLANK(F38), "", MAX($E$28:E37)+1)</f>
        <v/>
      </c>
      <c r="F38" s="20"/>
      <c r="G38" s="21"/>
      <c r="H38" s="22"/>
      <c r="I38" s="22"/>
      <c r="J38" s="23"/>
      <c r="K38" s="24"/>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4 objectifs ont été déterminées</v>
      </c>
      <c r="P46" s="12">
        <f t="shared" si="1"/>
        <v>0.1979166666666666</v>
      </c>
    </row>
    <row r="47" spans="5:16">
      <c r="P47" s="12">
        <f>P46+$P$27</f>
        <v>0.20833333333333326</v>
      </c>
    </row>
    <row r="48" spans="5:16">
      <c r="P48" s="12"/>
    </row>
    <row r="49" spans="2:16" ht="8.65" customHeight="1">
      <c r="B49" s="68">
        <v>2</v>
      </c>
      <c r="C49" s="69"/>
      <c r="D49" s="69"/>
      <c r="E49" s="69"/>
      <c r="F49" s="69"/>
      <c r="G49" s="69"/>
      <c r="H49" s="69"/>
      <c r="I49" s="69"/>
      <c r="J49" s="69"/>
      <c r="K49" s="69"/>
      <c r="P49" s="12"/>
    </row>
    <row r="50" spans="2:16" ht="18.5">
      <c r="B50" s="68"/>
      <c r="C50" s="4" t="s">
        <v>98</v>
      </c>
      <c r="D50" s="4"/>
      <c r="E50" s="4"/>
      <c r="F50" s="4"/>
      <c r="G50" s="4"/>
      <c r="H50" s="4"/>
      <c r="I50" s="4"/>
      <c r="J50" s="4"/>
      <c r="K50" s="5" t="s">
        <v>99</v>
      </c>
      <c r="P50" s="12"/>
    </row>
    <row r="51" spans="2:16">
      <c r="P51" s="12"/>
    </row>
    <row r="52" spans="2:16" ht="15.5">
      <c r="D52" s="9" t="s">
        <v>101</v>
      </c>
      <c r="E52" s="9"/>
      <c r="F52" s="9"/>
      <c r="G52" s="14"/>
      <c r="H52" s="14"/>
      <c r="I52" s="14"/>
      <c r="J52" s="15"/>
      <c r="K52" s="15" t="s">
        <v>100</v>
      </c>
      <c r="P52" s="12"/>
    </row>
    <row r="53" spans="2:16">
      <c r="E53" s="6">
        <f>IF(ISBLANK(F53), "", 1)</f>
        <v>1</v>
      </c>
      <c r="F53" s="60" t="s">
        <v>224</v>
      </c>
      <c r="G53" s="61"/>
      <c r="H53" s="61"/>
      <c r="I53" s="61"/>
      <c r="J53" s="71"/>
      <c r="K53" s="34">
        <v>1</v>
      </c>
      <c r="P53" s="16"/>
    </row>
    <row r="54" spans="2:16">
      <c r="E54" s="7">
        <f>IF(ISBLANK(F54), "", MAX($E$53:E53)+1)</f>
        <v>2</v>
      </c>
      <c r="F54" s="63" t="s">
        <v>225</v>
      </c>
      <c r="G54" s="64"/>
      <c r="H54" s="64"/>
      <c r="I54" s="64"/>
      <c r="J54" s="70"/>
      <c r="K54" s="35">
        <v>1</v>
      </c>
      <c r="P54" s="12"/>
    </row>
    <row r="55" spans="2:16">
      <c r="E55" s="7">
        <f>IF(ISBLANK(F55), "", MAX($E$53:E54)+1)</f>
        <v>3</v>
      </c>
      <c r="F55" s="60" t="s">
        <v>226</v>
      </c>
      <c r="G55" s="61"/>
      <c r="H55" s="61"/>
      <c r="I55" s="61"/>
      <c r="J55" s="71"/>
      <c r="K55" s="34">
        <v>1</v>
      </c>
      <c r="P55" s="12"/>
    </row>
    <row r="56" spans="2:16">
      <c r="E56" s="7">
        <f>IF(ISBLANK(F56), "", MAX($E$53:E55)+1)</f>
        <v>4</v>
      </c>
      <c r="F56" s="63" t="s">
        <v>227</v>
      </c>
      <c r="G56" s="64"/>
      <c r="H56" s="64"/>
      <c r="I56" s="64"/>
      <c r="J56" s="70"/>
      <c r="K56" s="35">
        <v>2</v>
      </c>
      <c r="P56" s="12"/>
    </row>
    <row r="57" spans="2:16">
      <c r="E57" s="7">
        <f>IF(ISBLANK(F57), "", MAX($E$53:E56)+1)</f>
        <v>5</v>
      </c>
      <c r="F57" s="60" t="s">
        <v>228</v>
      </c>
      <c r="G57" s="61"/>
      <c r="H57" s="61"/>
      <c r="I57" s="61"/>
      <c r="J57" s="71"/>
      <c r="K57" s="34">
        <v>2</v>
      </c>
      <c r="P57" s="12"/>
    </row>
    <row r="58" spans="2:16">
      <c r="E58" s="7">
        <f>IF(ISBLANK(F58), "", MAX($E$53:E57)+1)</f>
        <v>6</v>
      </c>
      <c r="F58" s="63" t="s">
        <v>229</v>
      </c>
      <c r="G58" s="64"/>
      <c r="H58" s="64"/>
      <c r="I58" s="64"/>
      <c r="J58" s="70"/>
      <c r="K58" s="35">
        <v>2</v>
      </c>
      <c r="P58" s="12"/>
    </row>
    <row r="59" spans="2:16">
      <c r="E59" s="7">
        <f>IF(ISBLANK(F59), "", MAX($E$53:E58)+1)</f>
        <v>7</v>
      </c>
      <c r="F59" s="60" t="s">
        <v>230</v>
      </c>
      <c r="G59" s="61"/>
      <c r="H59" s="61"/>
      <c r="I59" s="61"/>
      <c r="J59" s="71"/>
      <c r="K59" s="34">
        <v>3</v>
      </c>
      <c r="P59" s="12"/>
    </row>
    <row r="60" spans="2:16">
      <c r="E60" s="7">
        <f>IF(ISBLANK(F60), "", MAX($E$53:E59)+1)</f>
        <v>8</v>
      </c>
      <c r="F60" s="63" t="s">
        <v>231</v>
      </c>
      <c r="G60" s="64"/>
      <c r="H60" s="64"/>
      <c r="I60" s="64"/>
      <c r="J60" s="70"/>
      <c r="K60" s="35">
        <v>3</v>
      </c>
      <c r="P60" s="12"/>
    </row>
    <row r="61" spans="2:16">
      <c r="E61" s="7">
        <f>IF(ISBLANK(F61), "", MAX($E$53:E60)+1)</f>
        <v>9</v>
      </c>
      <c r="F61" s="60" t="s">
        <v>232</v>
      </c>
      <c r="G61" s="61"/>
      <c r="H61" s="61"/>
      <c r="I61" s="61"/>
      <c r="J61" s="71"/>
      <c r="K61" s="34">
        <v>3</v>
      </c>
      <c r="P61" s="12"/>
    </row>
    <row r="62" spans="2:16">
      <c r="E62" s="7" t="str">
        <f>IF(ISBLANK(F62), "", MAX($E$53:E61)+1)</f>
        <v/>
      </c>
      <c r="F62" s="63"/>
      <c r="G62" s="64"/>
      <c r="H62" s="64"/>
      <c r="I62" s="64"/>
      <c r="J62" s="70"/>
      <c r="K62" s="35"/>
      <c r="P62" s="12"/>
    </row>
    <row r="63" spans="2:16">
      <c r="E63" s="7" t="str">
        <f>IF(ISBLANK(F63), "", MAX($E$53:E62)+1)</f>
        <v/>
      </c>
      <c r="F63" s="60"/>
      <c r="G63" s="61"/>
      <c r="H63" s="61"/>
      <c r="I63" s="61"/>
      <c r="J63" s="71"/>
      <c r="K63" s="34"/>
      <c r="P63" s="12"/>
    </row>
    <row r="64" spans="2:16">
      <c r="E64" s="7" t="str">
        <f>IF(ISBLANK(F64), "", MAX($E$53:E63)+1)</f>
        <v/>
      </c>
      <c r="F64" s="63"/>
      <c r="G64" s="64"/>
      <c r="H64" s="64"/>
      <c r="I64" s="64"/>
      <c r="J64" s="70"/>
      <c r="K64" s="35"/>
      <c r="P64" s="12"/>
    </row>
    <row r="65" spans="5:16">
      <c r="E65" s="7" t="str">
        <f>IF(ISBLANK(F65), "", MAX($E$53:E64)+1)</f>
        <v/>
      </c>
      <c r="F65" s="60"/>
      <c r="G65" s="61"/>
      <c r="H65" s="61"/>
      <c r="I65" s="61"/>
      <c r="J65" s="71"/>
      <c r="K65" s="34"/>
      <c r="P65" s="12"/>
    </row>
    <row r="66" spans="5:16">
      <c r="E66" s="7" t="str">
        <f>IF(ISBLANK(F66), "", MAX($E$53:E65)+1)</f>
        <v/>
      </c>
      <c r="F66" s="63"/>
      <c r="G66" s="64"/>
      <c r="H66" s="64"/>
      <c r="I66" s="64"/>
      <c r="J66" s="70"/>
      <c r="K66" s="35"/>
      <c r="P66" s="12"/>
    </row>
    <row r="67" spans="5:16">
      <c r="E67" s="7" t="str">
        <f>IF(ISBLANK(F67), "", MAX($E$53:E66)+1)</f>
        <v/>
      </c>
      <c r="F67" s="60"/>
      <c r="G67" s="61"/>
      <c r="H67" s="61"/>
      <c r="I67" s="61"/>
      <c r="J67" s="71"/>
      <c r="K67" s="34"/>
      <c r="P67" s="12"/>
    </row>
    <row r="68" spans="5:16">
      <c r="E68" s="7" t="str">
        <f>IF(ISBLANK(F68), "", MAX($E$53:E67)+1)</f>
        <v/>
      </c>
      <c r="F68" s="63"/>
      <c r="G68" s="64"/>
      <c r="H68" s="64"/>
      <c r="I68" s="64"/>
      <c r="J68" s="70"/>
      <c r="K68" s="35"/>
      <c r="P68" s="12"/>
    </row>
    <row r="69" spans="5:16">
      <c r="E69" s="7" t="str">
        <f>IF(ISBLANK(F69), "", MAX($E$53:E68)+1)</f>
        <v/>
      </c>
      <c r="F69" s="60"/>
      <c r="G69" s="61"/>
      <c r="H69" s="61"/>
      <c r="I69" s="61"/>
      <c r="J69" s="71"/>
      <c r="K69" s="34"/>
      <c r="P69" s="12"/>
    </row>
    <row r="70" spans="5:16">
      <c r="E70" s="7" t="str">
        <f>IF(ISBLANK(F70), "", MAX($E$53:E69)+1)</f>
        <v/>
      </c>
      <c r="F70" s="63"/>
      <c r="G70" s="64"/>
      <c r="H70" s="64"/>
      <c r="I70" s="64"/>
      <c r="J70" s="70"/>
      <c r="K70" s="35"/>
      <c r="P70" s="12"/>
    </row>
    <row r="71" spans="5:16">
      <c r="E71" s="7" t="str">
        <f>IF(ISBLANK(F71), "", MAX($E$53:E70)+1)</f>
        <v/>
      </c>
      <c r="F71" s="60"/>
      <c r="G71" s="61"/>
      <c r="H71" s="61"/>
      <c r="I71" s="61"/>
      <c r="J71" s="71"/>
      <c r="K71" s="34"/>
      <c r="P71" s="12"/>
    </row>
    <row r="72" spans="5:16">
      <c r="E72" s="7" t="str">
        <f>IF(ISBLANK(F72), "", MAX($E$53:E71)+1)</f>
        <v/>
      </c>
      <c r="F72" s="63"/>
      <c r="G72" s="64"/>
      <c r="H72" s="64"/>
      <c r="I72" s="64"/>
      <c r="J72" s="70"/>
      <c r="K72" s="35"/>
      <c r="P72" s="12"/>
    </row>
    <row r="73" spans="5:16">
      <c r="E73" s="7" t="str">
        <f>IF(ISBLANK(F73), "", MAX($E$53:E72)+1)</f>
        <v/>
      </c>
      <c r="F73" s="60"/>
      <c r="G73" s="61"/>
      <c r="H73" s="61"/>
      <c r="I73" s="61"/>
      <c r="J73" s="71"/>
      <c r="K73" s="34"/>
      <c r="P73" s="12"/>
    </row>
    <row r="74" spans="5:16">
      <c r="E74" s="7" t="str">
        <f>IF(ISBLANK(F74), "", MAX($E$53:E73)+1)</f>
        <v/>
      </c>
      <c r="F74" s="63"/>
      <c r="G74" s="64"/>
      <c r="H74" s="64"/>
      <c r="I74" s="64"/>
      <c r="J74" s="70"/>
      <c r="K74" s="35"/>
      <c r="P74" s="12"/>
    </row>
    <row r="75" spans="5:16">
      <c r="E75" s="7" t="str">
        <f>IF(ISBLANK(F75), "", MAX($E$53:E74)+1)</f>
        <v/>
      </c>
      <c r="F75" s="60"/>
      <c r="G75" s="61"/>
      <c r="H75" s="61"/>
      <c r="I75" s="61"/>
      <c r="J75" s="71"/>
      <c r="K75" s="34"/>
      <c r="P75" s="12"/>
    </row>
    <row r="76" spans="5:16">
      <c r="E76" s="7" t="str">
        <f>IF(ISBLANK(F76), "", MAX($E$53:E75)+1)</f>
        <v/>
      </c>
      <c r="F76" s="63"/>
      <c r="G76" s="64"/>
      <c r="H76" s="64"/>
      <c r="I76" s="64"/>
      <c r="J76" s="70"/>
      <c r="K76" s="35"/>
      <c r="P76" s="12"/>
    </row>
    <row r="77" spans="5:16">
      <c r="E77" s="7" t="str">
        <f>IF(ISBLANK(F77), "", MAX($E$53:E76)+1)</f>
        <v/>
      </c>
      <c r="F77" s="60"/>
      <c r="G77" s="61"/>
      <c r="H77" s="61"/>
      <c r="I77" s="61"/>
      <c r="J77" s="71"/>
      <c r="K77" s="34"/>
      <c r="P77" s="12"/>
    </row>
    <row r="78" spans="5:16">
      <c r="E78" s="7" t="str">
        <f>IF(ISBLANK(F78), "", MAX($E$53:E77)+1)</f>
        <v/>
      </c>
      <c r="F78" s="63"/>
      <c r="G78" s="64"/>
      <c r="H78" s="64"/>
      <c r="I78" s="64"/>
      <c r="J78" s="70"/>
      <c r="K78" s="35"/>
      <c r="P78" s="12"/>
    </row>
    <row r="79" spans="5:16">
      <c r="E79" s="7" t="str">
        <f>IF(ISBLANK(F79), "", MAX($E$53:E78)+1)</f>
        <v/>
      </c>
      <c r="F79" s="60"/>
      <c r="G79" s="61"/>
      <c r="H79" s="61"/>
      <c r="I79" s="61"/>
      <c r="J79" s="71"/>
      <c r="K79" s="34"/>
      <c r="P79" s="12"/>
    </row>
    <row r="80" spans="5:16">
      <c r="E80" s="7" t="str">
        <f>IF(ISBLANK(F80), "", MAX($E$53:E79)+1)</f>
        <v/>
      </c>
      <c r="F80" s="63"/>
      <c r="G80" s="64"/>
      <c r="H80" s="64"/>
      <c r="I80" s="64"/>
      <c r="J80" s="70"/>
      <c r="K80" s="35"/>
      <c r="P80" s="12"/>
    </row>
    <row r="81" spans="2:16">
      <c r="E81" s="7" t="str">
        <f>IF(ISBLANK(F81), "", MAX($E$53:E80)+1)</f>
        <v/>
      </c>
      <c r="F81" s="60"/>
      <c r="G81" s="61"/>
      <c r="H81" s="61"/>
      <c r="I81" s="61"/>
      <c r="J81" s="71"/>
      <c r="K81" s="34"/>
      <c r="P81" s="12"/>
    </row>
    <row r="82" spans="2:16">
      <c r="E82" s="7" t="str">
        <f>IF(ISBLANK(F82), "", MAX($E$53:E81)+1)</f>
        <v/>
      </c>
      <c r="F82" s="63"/>
      <c r="G82" s="64"/>
      <c r="H82" s="64"/>
      <c r="I82" s="64"/>
      <c r="J82" s="70"/>
      <c r="K82" s="35"/>
      <c r="P82" s="12"/>
    </row>
    <row r="83" spans="2:16">
      <c r="E83" s="7" t="str">
        <f>IF(ISBLANK(F83), "", MAX($E$53:E82)+1)</f>
        <v/>
      </c>
      <c r="F83" s="60"/>
      <c r="G83" s="61"/>
      <c r="H83" s="61"/>
      <c r="I83" s="61"/>
      <c r="J83" s="71"/>
      <c r="K83" s="34"/>
      <c r="P83" s="12"/>
    </row>
    <row r="84" spans="2:16">
      <c r="E84" s="7" t="str">
        <f>IF(ISBLANK(F84), "", MAX($E$53:E83)+1)</f>
        <v/>
      </c>
      <c r="F84" s="63"/>
      <c r="G84" s="64"/>
      <c r="H84" s="64"/>
      <c r="I84" s="64"/>
      <c r="J84" s="70"/>
      <c r="K84" s="35"/>
      <c r="P84" s="12"/>
    </row>
    <row r="85" spans="2:16">
      <c r="E85" s="7" t="str">
        <f>IF(ISBLANK(F85), "", MAX($E$53:E84)+1)</f>
        <v/>
      </c>
      <c r="F85" s="60"/>
      <c r="G85" s="61"/>
      <c r="H85" s="61"/>
      <c r="I85" s="61"/>
      <c r="J85" s="71"/>
      <c r="K85" s="34"/>
      <c r="P85" s="12"/>
    </row>
    <row r="86" spans="2:16">
      <c r="E86" s="7" t="str">
        <f>IF(ISBLANK(F86), "", MAX($E$53:E85)+1)</f>
        <v/>
      </c>
      <c r="F86" s="63"/>
      <c r="G86" s="64"/>
      <c r="H86" s="64"/>
      <c r="I86" s="64"/>
      <c r="J86" s="70"/>
      <c r="K86" s="35"/>
      <c r="P86" s="12"/>
    </row>
    <row r="87" spans="2:16">
      <c r="E87" s="7" t="str">
        <f>IF(ISBLANK(F87), "", MAX($E$53:E86)+1)</f>
        <v/>
      </c>
      <c r="F87" s="60"/>
      <c r="G87" s="61"/>
      <c r="H87" s="61"/>
      <c r="I87" s="61"/>
      <c r="J87" s="71"/>
      <c r="K87" s="34"/>
      <c r="P87" s="12"/>
    </row>
    <row r="88" spans="2:16">
      <c r="E88" s="7" t="str">
        <f>IF(ISBLANK(F88), "", MAX($E$53:E87)+1)</f>
        <v/>
      </c>
      <c r="F88" s="63"/>
      <c r="G88" s="64"/>
      <c r="H88" s="64"/>
      <c r="I88" s="64"/>
      <c r="J88" s="70"/>
      <c r="K88" s="35"/>
      <c r="P88" s="12"/>
    </row>
    <row r="89" spans="2:16">
      <c r="P89" s="12"/>
    </row>
    <row r="90" spans="2:16">
      <c r="P90" s="12"/>
    </row>
    <row r="91" spans="2:16">
      <c r="P91" s="12"/>
    </row>
    <row r="92" spans="2:16" ht="8.65" customHeight="1">
      <c r="B92" s="68">
        <v>3</v>
      </c>
      <c r="C92" s="69"/>
      <c r="D92" s="69"/>
      <c r="E92" s="69"/>
      <c r="F92" s="69"/>
      <c r="G92" s="69"/>
      <c r="H92" s="69"/>
      <c r="I92" s="69"/>
      <c r="J92" s="69"/>
      <c r="K92" s="69"/>
    </row>
    <row r="93" spans="2:16" ht="18.5">
      <c r="B93" s="68"/>
      <c r="C93" s="4" t="s">
        <v>97</v>
      </c>
      <c r="D93" s="4"/>
      <c r="E93" s="4"/>
      <c r="F93" s="4"/>
      <c r="G93" s="4"/>
      <c r="H93" s="4"/>
      <c r="I93" s="4"/>
      <c r="J93" s="4"/>
      <c r="K93" s="5" t="s">
        <v>90</v>
      </c>
    </row>
    <row r="95" spans="2:16" ht="15.5">
      <c r="D95" s="9" t="s">
        <v>88</v>
      </c>
      <c r="E95" s="9"/>
      <c r="F95" s="9"/>
      <c r="G95" s="66" t="s">
        <v>93</v>
      </c>
      <c r="H95" s="66"/>
      <c r="I95" s="66"/>
      <c r="J95" s="15" t="s">
        <v>92</v>
      </c>
      <c r="K95" s="14" t="s">
        <v>91</v>
      </c>
    </row>
    <row r="96" spans="2:16">
      <c r="E96" s="6">
        <f>IF(ISBLANK(E28),"",E28)</f>
        <v>1</v>
      </c>
      <c r="F96" s="17" t="str">
        <f t="shared" ref="E96:F111" si="2">IF(ISBLANK(F28),"",F28)</f>
        <v>Implémenter interface Seeing</v>
      </c>
      <c r="G96" s="60" t="s">
        <v>223</v>
      </c>
      <c r="H96" s="61"/>
      <c r="I96" s="62"/>
      <c r="J96" s="30">
        <v>0.8</v>
      </c>
      <c r="K96" s="31">
        <v>0.9</v>
      </c>
      <c r="P96" s="13">
        <v>0</v>
      </c>
    </row>
    <row r="97" spans="5:16">
      <c r="E97" s="7">
        <f t="shared" si="2"/>
        <v>2</v>
      </c>
      <c r="F97" s="18" t="e">
        <f>IF(ISBLANK(#REF!),"",#REF!)</f>
        <v>#REF!</v>
      </c>
      <c r="G97" s="63"/>
      <c r="H97" s="64"/>
      <c r="I97" s="65"/>
      <c r="J97" s="32"/>
      <c r="K97" s="33"/>
      <c r="P97" s="13">
        <v>0.1</v>
      </c>
    </row>
    <row r="98" spans="5:16">
      <c r="E98" s="6">
        <f t="shared" si="2"/>
        <v>3</v>
      </c>
      <c r="F98" s="17" t="str">
        <f>IF(ISBLANK(F29),"",F29)</f>
        <v>Implémenter steering behavior EntityRepulsion</v>
      </c>
      <c r="G98" s="60"/>
      <c r="H98" s="61"/>
      <c r="I98" s="62"/>
      <c r="J98" s="30"/>
      <c r="K98" s="31"/>
      <c r="P98" s="13">
        <v>0.2</v>
      </c>
    </row>
    <row r="99" spans="5:16">
      <c r="E99" s="7">
        <f t="shared" si="2"/>
        <v>4</v>
      </c>
      <c r="F99" s="18" t="str">
        <f t="shared" si="2"/>
        <v>Mettre de l'autodoc partout</v>
      </c>
      <c r="G99" s="63"/>
      <c r="H99" s="64"/>
      <c r="I99" s="65"/>
      <c r="J99" s="32"/>
      <c r="K99" s="33"/>
      <c r="P99" s="13">
        <v>0.3</v>
      </c>
    </row>
    <row r="100" spans="5:16">
      <c r="E100" s="6" t="str">
        <f t="shared" si="2"/>
        <v/>
      </c>
      <c r="F100" s="17" t="str">
        <f t="shared" si="2"/>
        <v/>
      </c>
      <c r="G100" s="60"/>
      <c r="H100" s="61"/>
      <c r="I100" s="62"/>
      <c r="J100" s="30"/>
      <c r="K100" s="31"/>
      <c r="P100" s="13">
        <v>0.4</v>
      </c>
    </row>
    <row r="101" spans="5:16">
      <c r="E101" s="7" t="str">
        <f t="shared" si="2"/>
        <v/>
      </c>
      <c r="F101" s="18" t="str">
        <f t="shared" si="2"/>
        <v/>
      </c>
      <c r="G101" s="63"/>
      <c r="H101" s="64"/>
      <c r="I101" s="65"/>
      <c r="J101" s="32"/>
      <c r="K101" s="33"/>
      <c r="P101" s="13">
        <v>0.5</v>
      </c>
    </row>
    <row r="102" spans="5:16">
      <c r="E102" s="6" t="str">
        <f t="shared" si="2"/>
        <v/>
      </c>
      <c r="F102" s="17" t="str">
        <f t="shared" si="2"/>
        <v/>
      </c>
      <c r="G102" s="60"/>
      <c r="H102" s="61"/>
      <c r="I102" s="62"/>
      <c r="J102" s="30"/>
      <c r="K102" s="31"/>
      <c r="P102" s="13">
        <v>0.6</v>
      </c>
    </row>
    <row r="103" spans="5:16">
      <c r="E103" s="7" t="str">
        <f t="shared" si="2"/>
        <v/>
      </c>
      <c r="F103" s="18" t="str">
        <f t="shared" si="2"/>
        <v/>
      </c>
      <c r="G103" s="63"/>
      <c r="H103" s="64"/>
      <c r="I103" s="65"/>
      <c r="J103" s="32"/>
      <c r="K103" s="33"/>
      <c r="P103" s="13">
        <v>0.7</v>
      </c>
    </row>
    <row r="104" spans="5:16">
      <c r="E104" s="6" t="str">
        <f t="shared" si="2"/>
        <v/>
      </c>
      <c r="F104" s="17" t="str">
        <f t="shared" si="2"/>
        <v/>
      </c>
      <c r="G104" s="60"/>
      <c r="H104" s="61"/>
      <c r="I104" s="62"/>
      <c r="J104" s="30"/>
      <c r="K104" s="31"/>
      <c r="P104" s="13">
        <v>0.8</v>
      </c>
    </row>
    <row r="105" spans="5:16">
      <c r="E105" s="7" t="str">
        <f t="shared" si="2"/>
        <v/>
      </c>
      <c r="F105" s="18" t="str">
        <f t="shared" si="2"/>
        <v/>
      </c>
      <c r="G105" s="63"/>
      <c r="H105" s="64"/>
      <c r="I105" s="65"/>
      <c r="J105" s="32"/>
      <c r="K105" s="33"/>
      <c r="P105" s="13">
        <v>0.9</v>
      </c>
    </row>
    <row r="106" spans="5:16">
      <c r="E106" s="6" t="str">
        <f t="shared" si="2"/>
        <v/>
      </c>
      <c r="F106" s="17" t="str">
        <f t="shared" si="2"/>
        <v/>
      </c>
      <c r="G106" s="60"/>
      <c r="H106" s="61"/>
      <c r="I106" s="62"/>
      <c r="J106" s="30"/>
      <c r="K106" s="31"/>
      <c r="P106" s="13">
        <v>1</v>
      </c>
    </row>
    <row r="107" spans="5:16">
      <c r="E107" s="7" t="str">
        <f t="shared" si="2"/>
        <v/>
      </c>
      <c r="F107" s="18" t="str">
        <f t="shared" si="2"/>
        <v/>
      </c>
      <c r="G107" s="63"/>
      <c r="H107" s="64"/>
      <c r="I107" s="65"/>
      <c r="J107" s="32"/>
      <c r="K107" s="33"/>
      <c r="P107" s="13"/>
    </row>
    <row r="108" spans="5:16">
      <c r="E108" s="6" t="str">
        <f t="shared" si="2"/>
        <v/>
      </c>
      <c r="F108" s="17" t="str">
        <f t="shared" si="2"/>
        <v/>
      </c>
      <c r="G108" s="60"/>
      <c r="H108" s="61"/>
      <c r="I108" s="62"/>
      <c r="J108" s="30"/>
      <c r="K108" s="31"/>
      <c r="P108" s="13"/>
    </row>
    <row r="109" spans="5:16">
      <c r="E109" s="7" t="str">
        <f t="shared" si="2"/>
        <v/>
      </c>
      <c r="F109" s="18" t="str">
        <f t="shared" si="2"/>
        <v/>
      </c>
      <c r="G109" s="63"/>
      <c r="H109" s="64"/>
      <c r="I109" s="65"/>
      <c r="J109" s="32"/>
      <c r="K109" s="33"/>
    </row>
    <row r="110" spans="5:16">
      <c r="E110" s="6" t="str">
        <f t="shared" si="2"/>
        <v/>
      </c>
      <c r="F110" s="17" t="str">
        <f t="shared" si="2"/>
        <v/>
      </c>
      <c r="G110" s="60"/>
      <c r="H110" s="61"/>
      <c r="I110" s="62"/>
      <c r="J110" s="30"/>
      <c r="K110" s="31"/>
    </row>
    <row r="111" spans="5:16">
      <c r="E111" s="7" t="str">
        <f t="shared" si="2"/>
        <v/>
      </c>
      <c r="F111" s="18" t="str">
        <f t="shared" si="2"/>
        <v/>
      </c>
      <c r="G111" s="63"/>
      <c r="H111" s="64"/>
      <c r="I111" s="65"/>
      <c r="J111" s="32"/>
      <c r="K111" s="33"/>
    </row>
    <row r="112" spans="5:16">
      <c r="E112" s="6" t="str">
        <f t="shared" ref="E112:F113" si="3">IF(ISBLANK(E44),"",E44)</f>
        <v/>
      </c>
      <c r="F112" s="17" t="str">
        <f t="shared" si="3"/>
        <v/>
      </c>
      <c r="G112" s="60"/>
      <c r="H112" s="61"/>
      <c r="I112" s="62"/>
      <c r="J112" s="30"/>
      <c r="K112" s="31"/>
    </row>
    <row r="113" spans="4:11">
      <c r="E113" s="7" t="str">
        <f t="shared" si="3"/>
        <v/>
      </c>
      <c r="F113" s="18" t="str">
        <f t="shared" si="3"/>
        <v/>
      </c>
      <c r="G113" s="63"/>
      <c r="H113" s="64"/>
      <c r="I113" s="65"/>
      <c r="J113" s="32"/>
      <c r="K113" s="33"/>
    </row>
    <row r="114" spans="4:11">
      <c r="K114" s="8"/>
    </row>
    <row r="116" spans="4:11" ht="15.5">
      <c r="E116" s="58" t="s">
        <v>94</v>
      </c>
      <c r="F116" s="58"/>
      <c r="G116" s="58"/>
      <c r="H116" s="58"/>
      <c r="I116" s="58"/>
      <c r="J116" s="58"/>
      <c r="K116" s="58"/>
    </row>
    <row r="117" spans="4:11" ht="101.65" customHeight="1">
      <c r="E117" s="67"/>
      <c r="F117" s="67"/>
      <c r="G117" s="67"/>
      <c r="H117" s="67"/>
      <c r="I117" s="67"/>
      <c r="J117" s="67"/>
      <c r="K117" s="67"/>
    </row>
    <row r="120" spans="4:11" ht="15.5">
      <c r="D120" s="9" t="s">
        <v>95</v>
      </c>
      <c r="E120" s="9"/>
      <c r="F120" s="9"/>
      <c r="G120" s="9"/>
      <c r="H120" s="9"/>
      <c r="I120" s="9"/>
      <c r="J120" s="19"/>
      <c r="K120" s="9"/>
    </row>
    <row r="121" spans="4:11">
      <c r="E121" s="6" t="str">
        <f>IF(ISBLANK(F121), "", 1)</f>
        <v/>
      </c>
      <c r="F121" s="61"/>
      <c r="G121" s="61"/>
      <c r="H121" s="61"/>
      <c r="I121" s="61"/>
      <c r="J121" s="61"/>
      <c r="K121" s="61"/>
    </row>
    <row r="122" spans="4:11">
      <c r="E122" s="7" t="str">
        <f>IF(ISBLANK(F122), "", MAX($E$28:E121)+1)</f>
        <v/>
      </c>
      <c r="F122" s="64"/>
      <c r="G122" s="64"/>
      <c r="H122" s="64"/>
      <c r="I122" s="64"/>
      <c r="J122" s="64"/>
      <c r="K122" s="64"/>
    </row>
    <row r="123" spans="4:11">
      <c r="E123" s="6" t="str">
        <f>IF(ISBLANK(F123), "", MAX($E$28:E122)+1)</f>
        <v/>
      </c>
      <c r="F123" s="61"/>
      <c r="G123" s="61"/>
      <c r="H123" s="61"/>
      <c r="I123" s="61"/>
      <c r="J123" s="61"/>
      <c r="K123" s="61"/>
    </row>
    <row r="124" spans="4:11">
      <c r="E124" s="7" t="str">
        <f>IF(ISBLANK(F124), "", MAX($E$28:E123)+1)</f>
        <v/>
      </c>
      <c r="F124" s="64"/>
      <c r="G124" s="64"/>
      <c r="H124" s="64"/>
      <c r="I124" s="64"/>
      <c r="J124" s="64"/>
      <c r="K124" s="64"/>
    </row>
    <row r="125" spans="4:11">
      <c r="E125" s="6" t="str">
        <f>IF(ISBLANK(F125), "", MAX($E$28:E124)+1)</f>
        <v/>
      </c>
      <c r="F125" s="61"/>
      <c r="G125" s="61"/>
      <c r="H125" s="61"/>
      <c r="I125" s="61"/>
      <c r="J125" s="61"/>
      <c r="K125" s="61"/>
    </row>
    <row r="126" spans="4:11">
      <c r="E126" s="7" t="str">
        <f>IF(ISBLANK(F126), "", MAX($E$28:E125)+1)</f>
        <v/>
      </c>
      <c r="F126" s="64"/>
      <c r="G126" s="64"/>
      <c r="H126" s="64"/>
      <c r="I126" s="64"/>
      <c r="J126" s="64"/>
      <c r="K126" s="64"/>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eItl4O/uLGUZ5V7FzXI1dDByfpwyPjFacOCzKiOpI2IpN12/xHbpao9Qb0n4BPutBeSA+KjVypuoZTLK8e7s5A==" saltValue="Xy/5R8JdvZ2a1R+l2hFTJQ==" spinCount="100000" sheet="1" objects="1" scenarios="1" selectLockedCells="1"/>
  <mergeCells count="94">
    <mergeCell ref="B92:B93"/>
    <mergeCell ref="C92:K92"/>
    <mergeCell ref="G110:I110"/>
    <mergeCell ref="G111:I111"/>
    <mergeCell ref="G112:I112"/>
    <mergeCell ref="G107:I107"/>
    <mergeCell ref="G108:I108"/>
    <mergeCell ref="G109:I109"/>
    <mergeCell ref="G100:I100"/>
    <mergeCell ref="F77:J77"/>
    <mergeCell ref="F78:J78"/>
    <mergeCell ref="F67:J67"/>
    <mergeCell ref="F68:J68"/>
    <mergeCell ref="F69:J69"/>
    <mergeCell ref="F72:J72"/>
    <mergeCell ref="F73:J73"/>
    <mergeCell ref="F123:K123"/>
    <mergeCell ref="F124:K124"/>
    <mergeCell ref="F125:K125"/>
    <mergeCell ref="F126:K126"/>
    <mergeCell ref="G113:I113"/>
    <mergeCell ref="F121:K121"/>
    <mergeCell ref="F122:K122"/>
    <mergeCell ref="E116:K116"/>
    <mergeCell ref="B49:B50"/>
    <mergeCell ref="C49:K49"/>
    <mergeCell ref="F61:J61"/>
    <mergeCell ref="F62:J62"/>
    <mergeCell ref="F58:J58"/>
    <mergeCell ref="F59:J59"/>
    <mergeCell ref="F56:J56"/>
    <mergeCell ref="F57:J57"/>
    <mergeCell ref="F80:J80"/>
    <mergeCell ref="F81:J81"/>
    <mergeCell ref="F82:J82"/>
    <mergeCell ref="F83:J83"/>
    <mergeCell ref="F84:J84"/>
    <mergeCell ref="F85:J85"/>
    <mergeCell ref="F86:J86"/>
    <mergeCell ref="F87:J87"/>
    <mergeCell ref="E117:K117"/>
    <mergeCell ref="G101:I101"/>
    <mergeCell ref="G102:I102"/>
    <mergeCell ref="G103:I103"/>
    <mergeCell ref="G104:I104"/>
    <mergeCell ref="G105:I105"/>
    <mergeCell ref="G106:I106"/>
    <mergeCell ref="G95:I95"/>
    <mergeCell ref="G96:I96"/>
    <mergeCell ref="G97:I97"/>
    <mergeCell ref="G98:I98"/>
    <mergeCell ref="G99:I99"/>
    <mergeCell ref="F88:J88"/>
    <mergeCell ref="F19:I19"/>
    <mergeCell ref="J19:K19"/>
    <mergeCell ref="F65:J65"/>
    <mergeCell ref="F66:J66"/>
    <mergeCell ref="D27:F27"/>
    <mergeCell ref="F23:I23"/>
    <mergeCell ref="J23:K23"/>
    <mergeCell ref="F24:I24"/>
    <mergeCell ref="J24:K24"/>
    <mergeCell ref="J25:K25"/>
    <mergeCell ref="H27:I27"/>
    <mergeCell ref="F63:J63"/>
    <mergeCell ref="F64:J64"/>
    <mergeCell ref="F79:J79"/>
    <mergeCell ref="F60:J60"/>
    <mergeCell ref="F53:J53"/>
    <mergeCell ref="F54:J54"/>
    <mergeCell ref="F20:I20"/>
    <mergeCell ref="J20:K20"/>
    <mergeCell ref="J21:K21"/>
    <mergeCell ref="F21:I21"/>
    <mergeCell ref="F22:I22"/>
    <mergeCell ref="J22:K22"/>
    <mergeCell ref="F55:J55"/>
    <mergeCell ref="F74:J74"/>
    <mergeCell ref="F75:J75"/>
    <mergeCell ref="F76:J76"/>
    <mergeCell ref="F70:J70"/>
    <mergeCell ref="F71:J71"/>
    <mergeCell ref="B2:K2"/>
    <mergeCell ref="B3:K3"/>
    <mergeCell ref="B7:E7"/>
    <mergeCell ref="B9:B10"/>
    <mergeCell ref="J18:K18"/>
    <mergeCell ref="F5:K5"/>
    <mergeCell ref="F7:K7"/>
    <mergeCell ref="C9:K9"/>
    <mergeCell ref="D12:K12"/>
    <mergeCell ref="F13:K13"/>
    <mergeCell ref="F14:K14"/>
    <mergeCell ref="F15:K15"/>
  </mergeCells>
  <conditionalFormatting sqref="K16">
    <cfRule type="expression" dxfId="8" priority="12">
      <formula>COUNTA(F13:F15)=0</formula>
    </cfRule>
  </conditionalFormatting>
  <conditionalFormatting sqref="J25">
    <cfRule type="expression" dxfId="7" priority="11">
      <formula>COUNTA($F$19:$F$24)&lt;2</formula>
    </cfRule>
  </conditionalFormatting>
  <conditionalFormatting sqref="K46">
    <cfRule type="expression" dxfId="6"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{BD612B64-88DD-4DA6-9DDF-19755ED52195}</x14:id>
        </ext>
      </extLst>
    </cfRule>
  </conditionalFormatting>
  <conditionalFormatting sqref="K28:K45">
    <cfRule type="cellIs" dxfId="5" priority="5" operator="equal">
      <formula>"incertain"</formula>
    </cfRule>
    <cfRule type="cellIs" dxfId="4" priority="6" operator="equal">
      <formula>"difficile"</formula>
    </cfRule>
    <cfRule type="cellIs" dxfId="3" priority="7" operator="equal">
      <formula>"moyenne"</formula>
    </cfRule>
    <cfRule type="cellIs" dxfId="2"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{0F66E4B6-287D-415C-8C7C-004855C6FA94}</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{BAFCBF54-6B15-45DE-BBE3-9E2987CC23C7}</x14:id>
        </ext>
      </extLst>
    </cfRule>
  </conditionalFormatting>
  <conditionalFormatting sqref="K114">
    <cfRule type="expression" dxfId="1" priority="2">
      <formula>COUNTA(F111:F113)=0</formula>
    </cfRule>
  </conditionalFormatting>
  <conditionalFormatting sqref="K127">
    <cfRule type="expression" dxfId="0" priority="1">
      <formula>COUNTA(F121:F126)&lt;2</formula>
    </cfRule>
  </conditionalFormatting>
  <dataValidations count="16">
    <dataValidation allowBlank="1" showInputMessage="1" showErrorMessage="1" promptTitle="Objectif spécifique du Sprint" prompt="Veuillez saisir un objectif spécifique de ce sprint. Soyez concis et précis." sqref="F19:I24" xr:uid="{846EF4E7-3C37-4B6B-85C2-2BD6400BB5AA}"/>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F547AD08-33E5-42C5-8819-7CC059DC4D23}"/>
    <dataValidation allowBlank="1" showInputMessage="1" showErrorMessage="1" promptTitle="Commentaire général sur la tâche" prompt="Veuillez saisir un très court texte représentant votre état d'esprit lié à cette tâche. Soyez court et concis." sqref="G96:I113" xr:uid="{E2B79DAD-2183-4AAD-987A-FE85050C7415}"/>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46D998A-33FC-4E5F-B8AB-5D98747CCC33}"/>
    <dataValidation type="list" allowBlank="1" showInputMessage="1" showErrorMessage="1" promptTitle="Membres" prompt="Sélectionnez les membres de l'équipe qui travailleront en binôme pour réaliser cette tâche." sqref="H28:I45" xr:uid="{306E7E4D-1998-4B85-972A-E30504978E93}">
      <formula1>PrenomEtudiants</formula1>
    </dataValidation>
    <dataValidation allowBlank="1" showInputMessage="1" showErrorMessage="1" promptTitle="Éléments d'orientation du Sprint" prompt="Veuillez saisir une orientation significative de ce sprint. Soyez précis et concis." sqref="F13:F15" xr:uid="{7BDBABC6-4D96-45E6-BD3B-3319A6DF4CE5}"/>
    <dataValidation type="list" allowBlank="1" showInputMessage="1" showErrorMessage="1" promptTitle="Numéro de la rencontre scrum" prompt="Veuillez saisir le numéro de la rencontre scrum depuis le début de ce sprint." sqref="K53:K88" xr:uid="{7D5EB2C0-4658-40B5-834B-3451A646AB8C}">
      <formula1>"1,2,3,4,5"</formula1>
    </dataValidation>
    <dataValidation allowBlank="1" showInputMessage="1" showErrorMessage="1" promptTitle="Date du fin du sprint" prompt="Veuillez saisir la date de la fin du sprint." sqref="F7:K7" xr:uid="{9773F214-31FC-4295-B717-884FD9786722}"/>
    <dataValidation allowBlank="1" showInputMessage="1" showErrorMessage="1" promptTitle="Date du début du sprint" prompt="Veuillez saisir la date de début du sprint." sqref="F5:K5" xr:uid="{9775B74D-0415-4053-A063-BFA9D04C6D08}"/>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13F7EE1E-9C6E-4068-BB85-37A98ACB3995}">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93860E8-EC55-43B1-A4B2-8A3E08EAFD21}">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F22D036D-9FC8-410A-9F2A-383FB44D89B6}">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D6AE1EF1-B3AA-404A-BA1A-4CACED0C7934}">
      <formula1>_xlfn.ANCHORARRAY($Q$13)</formula1>
    </dataValidation>
    <dataValidation type="list" allowBlank="1" showInputMessage="1" showErrorMessage="1" promptTitle="Niveau de difficulté" prompt="Estimez le niveau de difficulté relié à la réalisation de cette tâche." sqref="K28:K45" xr:uid="{E7778870-46D5-48F3-A9F7-D18D45EE23F0}">
      <formula1>$Q$27:$Q$30</formula1>
    </dataValidation>
    <dataValidation type="list" allowBlank="1" showInputMessage="1" showErrorMessage="1" promptTitle="Estimation du temps" prompt="Veuillez saisir une estimation réaliste du temps requis à la réalisation de cette tâche." sqref="J28:J45" xr:uid="{ED7DFDCD-70EB-459A-A2AB-DB6BEEFE2074}">
      <formula1>$P$28:$P$47</formula1>
    </dataValidation>
    <dataValidation allowBlank="1" showInputMessage="1" showErrorMessage="1" promptTitle="Définition d'une tâche" prompt="Veuillez définir une tâche importante pour ce sprint. Soyez précis et concis." sqref="F31:F45 F28:F29" xr:uid="{606D4B5A-E294-480B-802F-AC0EEB8E77DB}"/>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D612B64-88DD-4DA6-9DDF-19755ED52195}">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0F66E4B6-287D-415C-8C7C-004855C6FA94}">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AFCBF54-6B15-45DE-BBE3-9E2987CC23C7}">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741D-3A64-4935-98BF-84A80906FBB5}">
  <dimension ref="A1"/>
  <sheetViews>
    <sheetView showGridLines="0" showRowColHeaders="0" topLeftCell="A7" zoomScale="115" zoomScaleNormal="115" workbookViewId="0"/>
  </sheetViews>
  <sheetFormatPr defaultColWidth="9.26953125" defaultRowHeight="14.5"/>
  <cols>
    <col min="1" max="16384" width="9.26953125" style="38"/>
  </cols>
  <sheetData/>
  <sheetProtection algorithmName="SHA-512" hashValue="kdap5/q7x4iDvSaZGxscJoKXINirPaeAAa3QEP1m1KV+XiN9t5TfN/dJ/6nuVf9OKYOQDwyFI9eGAtTvuOBctQ==" saltValue="bbvw6dZ1oKIuhw+KRTQuGg==" spinCount="100000" sheet="1" objects="1" scenarios="1" select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Description du projet</vt:lpstr>
      <vt:lpstr>Sprint 1</vt:lpstr>
      <vt:lpstr>Sprint 2</vt:lpstr>
      <vt:lpstr>Sprint 3</vt:lpstr>
      <vt:lpstr>Agile &amp; Scrum dans ce cours</vt:lpstr>
      <vt:lpstr>ListeCours</vt:lpstr>
      <vt:lpstr>ListeEtudiants</vt:lpstr>
      <vt:lpstr>PrenomEtudiants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Andrzej Wisniowski</cp:lastModifiedBy>
  <dcterms:created xsi:type="dcterms:W3CDTF">2022-11-13T15:19:02Z</dcterms:created>
  <dcterms:modified xsi:type="dcterms:W3CDTF">2022-12-16T20:24:06Z</dcterms:modified>
</cp:coreProperties>
</file>