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74a1e15f4094df42/Bureau/Boids/"/>
    </mc:Choice>
  </mc:AlternateContent>
  <xr:revisionPtr revIDLastSave="140" documentId="13_ncr:1_{D0583060-EE18-4E0E-A6C6-197ED7798E1D}" xr6:coauthVersionLast="47" xr6:coauthVersionMax="47" xr10:uidLastSave="{B2C8440E-D34B-4AD3-B2B9-DE66999D2DCA}"/>
  <bookViews>
    <workbookView xWindow="-108" yWindow="-108" windowWidth="23256" windowHeight="12456" tabRatio="484" activeTab="2" xr2:uid="{A1B31F85-D5C7-4C1E-9AA7-B91E1CDFC157}"/>
  </bookViews>
  <sheets>
    <sheet name="Description du projet" sheetId="1" r:id="rId1"/>
    <sheet name="Sprint 1" sheetId="2" r:id="rId2"/>
    <sheet name="Sprint 2" sheetId="3" r:id="rId3"/>
    <sheet name="Sprint 3" sheetId="4" r:id="rId4"/>
    <sheet name="Agile &amp; Scrum dans ce cours" sheetId="7" r:id="rId5"/>
  </sheets>
  <definedNames>
    <definedName name="ListeCours">'Description du projet'!$I$4:$I$32</definedName>
    <definedName name="ListeEtudiants">'Description du projet'!$M$36:$M$48</definedName>
    <definedName name="PrenomEtudiants">'Description du projet'!$N$36:$N$48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c r="B2" i="3"/>
  <c r="B2" i="2"/>
  <c r="K127" i="4"/>
  <c r="E126" i="4"/>
  <c r="E125" i="4"/>
  <c r="E124" i="4"/>
  <c r="E123" i="4"/>
  <c r="E122" i="4"/>
  <c r="E121" i="4"/>
  <c r="F113" i="4"/>
  <c r="F112" i="4"/>
  <c r="F111" i="4"/>
  <c r="F110" i="4"/>
  <c r="E110" i="4"/>
  <c r="F109" i="4"/>
  <c r="F108" i="4"/>
  <c r="F107" i="4"/>
  <c r="F106" i="4"/>
  <c r="E106" i="4"/>
  <c r="F105" i="4"/>
  <c r="F104" i="4"/>
  <c r="F103" i="4"/>
  <c r="F102" i="4"/>
  <c r="E102" i="4"/>
  <c r="F101" i="4"/>
  <c r="F100" i="4"/>
  <c r="F99" i="4"/>
  <c r="F98" i="4"/>
  <c r="E98" i="4"/>
  <c r="F97" i="4"/>
  <c r="F96"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K46" i="4"/>
  <c r="E45" i="4"/>
  <c r="E113" i="4" s="1"/>
  <c r="E44" i="4"/>
  <c r="E112" i="4" s="1"/>
  <c r="E43" i="4"/>
  <c r="E111" i="4" s="1"/>
  <c r="E42" i="4"/>
  <c r="E41" i="4"/>
  <c r="E109" i="4" s="1"/>
  <c r="E40" i="4"/>
  <c r="E108" i="4" s="1"/>
  <c r="E39" i="4"/>
  <c r="E107" i="4" s="1"/>
  <c r="E38" i="4"/>
  <c r="E37" i="4"/>
  <c r="E105" i="4" s="1"/>
  <c r="E36" i="4"/>
  <c r="E104" i="4" s="1"/>
  <c r="E35" i="4"/>
  <c r="E103" i="4" s="1"/>
  <c r="E34" i="4"/>
  <c r="E33" i="4"/>
  <c r="E101" i="4" s="1"/>
  <c r="E32" i="4"/>
  <c r="E100" i="4" s="1"/>
  <c r="E31" i="4"/>
  <c r="E99" i="4" s="1"/>
  <c r="E30" i="4"/>
  <c r="P29" i="4"/>
  <c r="P30" i="4" s="1"/>
  <c r="P31" i="4" s="1"/>
  <c r="P32" i="4" s="1"/>
  <c r="P33" i="4" s="1"/>
  <c r="P34" i="4" s="1"/>
  <c r="P35" i="4" s="1"/>
  <c r="P36" i="4" s="1"/>
  <c r="P37" i="4" s="1"/>
  <c r="P38" i="4" s="1"/>
  <c r="P39" i="4" s="1"/>
  <c r="P40" i="4" s="1"/>
  <c r="P41" i="4" s="1"/>
  <c r="P42" i="4" s="1"/>
  <c r="P43" i="4" s="1"/>
  <c r="P44" i="4" s="1"/>
  <c r="P45" i="4" s="1"/>
  <c r="P46" i="4" s="1"/>
  <c r="P47" i="4" s="1"/>
  <c r="E29" i="4"/>
  <c r="E97" i="4" s="1"/>
  <c r="E28" i="4"/>
  <c r="E96" i="4" s="1"/>
  <c r="J25" i="4"/>
  <c r="P24" i="4"/>
  <c r="E24" i="4"/>
  <c r="P23" i="4"/>
  <c r="E23" i="4"/>
  <c r="P22" i="4"/>
  <c r="E22" i="4"/>
  <c r="P21" i="4"/>
  <c r="E21" i="4"/>
  <c r="P20" i="4"/>
  <c r="Q19" i="4" s="1" a="1"/>
  <c r="Q19" i="4" s="1"/>
  <c r="E20" i="4"/>
  <c r="P19" i="4"/>
  <c r="E19" i="4"/>
  <c r="K16" i="4"/>
  <c r="P15" i="4"/>
  <c r="E15" i="4"/>
  <c r="P14" i="4"/>
  <c r="Q13" i="4" s="1" a="1"/>
  <c r="Q13" i="4" s="1"/>
  <c r="E14" i="4"/>
  <c r="P13" i="4"/>
  <c r="E13" i="4"/>
  <c r="K127" i="3"/>
  <c r="E126" i="3"/>
  <c r="E125" i="3"/>
  <c r="E124" i="3"/>
  <c r="E123" i="3"/>
  <c r="E122" i="3"/>
  <c r="E121" i="3"/>
  <c r="F113" i="3"/>
  <c r="F112" i="3"/>
  <c r="F111" i="3"/>
  <c r="F110" i="3"/>
  <c r="F109" i="3"/>
  <c r="F108" i="3"/>
  <c r="F107" i="3"/>
  <c r="F106" i="3"/>
  <c r="E106" i="3"/>
  <c r="F105" i="3"/>
  <c r="F104" i="3"/>
  <c r="F103" i="3"/>
  <c r="F102" i="3"/>
  <c r="F101" i="3"/>
  <c r="F100" i="3"/>
  <c r="F99" i="3"/>
  <c r="F98" i="3"/>
  <c r="F97" i="3"/>
  <c r="F96"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K46" i="3"/>
  <c r="E45" i="3"/>
  <c r="E113" i="3" s="1"/>
  <c r="E44" i="3"/>
  <c r="E112" i="3" s="1"/>
  <c r="E43" i="3"/>
  <c r="E111" i="3" s="1"/>
  <c r="E42" i="3"/>
  <c r="E110" i="3" s="1"/>
  <c r="E41" i="3"/>
  <c r="E109" i="3" s="1"/>
  <c r="E40" i="3"/>
  <c r="E108" i="3" s="1"/>
  <c r="E39" i="3"/>
  <c r="E107" i="3" s="1"/>
  <c r="E38" i="3"/>
  <c r="E37" i="3"/>
  <c r="E105" i="3" s="1"/>
  <c r="E36" i="3"/>
  <c r="E104" i="3" s="1"/>
  <c r="E35" i="3"/>
  <c r="E103" i="3" s="1"/>
  <c r="E34" i="3"/>
  <c r="E102" i="3" s="1"/>
  <c r="E33" i="3"/>
  <c r="E101" i="3" s="1"/>
  <c r="E32" i="3"/>
  <c r="E100" i="3" s="1"/>
  <c r="E31" i="3"/>
  <c r="E99" i="3" s="1"/>
  <c r="E30" i="3"/>
  <c r="E98" i="3" s="1"/>
  <c r="P29" i="3"/>
  <c r="P30" i="3" s="1"/>
  <c r="P31" i="3" s="1"/>
  <c r="P32" i="3" s="1"/>
  <c r="P33" i="3" s="1"/>
  <c r="P34" i="3" s="1"/>
  <c r="P35" i="3" s="1"/>
  <c r="P36" i="3" s="1"/>
  <c r="P37" i="3" s="1"/>
  <c r="P38" i="3" s="1"/>
  <c r="P39" i="3" s="1"/>
  <c r="P40" i="3" s="1"/>
  <c r="P41" i="3" s="1"/>
  <c r="P42" i="3" s="1"/>
  <c r="P43" i="3" s="1"/>
  <c r="P44" i="3" s="1"/>
  <c r="P45" i="3" s="1"/>
  <c r="P46" i="3" s="1"/>
  <c r="P47" i="3" s="1"/>
  <c r="E29" i="3"/>
  <c r="E97" i="3" s="1"/>
  <c r="E28" i="3"/>
  <c r="E96" i="3" s="1"/>
  <c r="J25" i="3"/>
  <c r="E24" i="3"/>
  <c r="P24" i="3" s="1"/>
  <c r="E23" i="3"/>
  <c r="P23" i="3" s="1"/>
  <c r="E22" i="3"/>
  <c r="P22" i="3" s="1"/>
  <c r="E21" i="3"/>
  <c r="P21" i="3" s="1"/>
  <c r="E20" i="3"/>
  <c r="P20" i="3" s="1"/>
  <c r="E19" i="3"/>
  <c r="P19" i="3" s="1"/>
  <c r="K16" i="3"/>
  <c r="P15" i="3"/>
  <c r="E15" i="3"/>
  <c r="E14" i="3"/>
  <c r="P14" i="3" s="1"/>
  <c r="E13" i="3"/>
  <c r="P13" i="3" s="1"/>
  <c r="E71" i="2"/>
  <c r="E72" i="2"/>
  <c r="E73" i="2"/>
  <c r="E74" i="2"/>
  <c r="E75" i="2"/>
  <c r="E76" i="2"/>
  <c r="E77" i="2"/>
  <c r="E78" i="2"/>
  <c r="E79" i="2"/>
  <c r="E80" i="2"/>
  <c r="E81" i="2"/>
  <c r="E82" i="2"/>
  <c r="E83" i="2"/>
  <c r="E84" i="2"/>
  <c r="E85" i="2"/>
  <c r="E86" i="2"/>
  <c r="E87" i="2"/>
  <c r="E88" i="2"/>
  <c r="E55" i="2"/>
  <c r="E56" i="2"/>
  <c r="E57" i="2" s="1"/>
  <c r="E58" i="2" s="1"/>
  <c r="E59" i="2"/>
  <c r="E60" i="2"/>
  <c r="E61" i="2"/>
  <c r="E62" i="2"/>
  <c r="E63" i="2"/>
  <c r="E64" i="2"/>
  <c r="E65" i="2"/>
  <c r="E66" i="2"/>
  <c r="E67" i="2"/>
  <c r="E68" i="2"/>
  <c r="E69" i="2"/>
  <c r="E70" i="2"/>
  <c r="K127" i="2"/>
  <c r="F96" i="2"/>
  <c r="E54" i="2"/>
  <c r="E53" i="2"/>
  <c r="E126" i="2"/>
  <c r="E125" i="2"/>
  <c r="E124" i="2"/>
  <c r="E123" i="2"/>
  <c r="E122" i="2"/>
  <c r="E121" i="2"/>
  <c r="F97" i="2"/>
  <c r="F98" i="2"/>
  <c r="F99" i="2"/>
  <c r="F100" i="2"/>
  <c r="F101" i="2"/>
  <c r="F102" i="2"/>
  <c r="F103" i="2"/>
  <c r="F104" i="2"/>
  <c r="F105" i="2"/>
  <c r="F106" i="2"/>
  <c r="F107" i="2"/>
  <c r="F108" i="2"/>
  <c r="F109" i="2"/>
  <c r="F110" i="2"/>
  <c r="F111" i="2"/>
  <c r="F112" i="2"/>
  <c r="F113" i="2"/>
  <c r="P29" i="2"/>
  <c r="P30" i="2" s="1"/>
  <c r="P31" i="2" s="1"/>
  <c r="P32" i="2" s="1"/>
  <c r="P33" i="2" s="1"/>
  <c r="P34" i="2" s="1"/>
  <c r="P35" i="2" s="1"/>
  <c r="P36" i="2" s="1"/>
  <c r="P37" i="2" s="1"/>
  <c r="P38" i="2" s="1"/>
  <c r="P39" i="2" s="1"/>
  <c r="P40" i="2" s="1"/>
  <c r="P41" i="2" s="1"/>
  <c r="P42" i="2" s="1"/>
  <c r="P43" i="2" s="1"/>
  <c r="P44" i="2" s="1"/>
  <c r="P45" i="2" s="1"/>
  <c r="P46" i="2" s="1"/>
  <c r="P47" i="2" s="1"/>
  <c r="P24" i="2"/>
  <c r="M39" i="1"/>
  <c r="L42" i="1"/>
  <c r="I37" i="1"/>
  <c r="J37" i="1" s="1"/>
  <c r="L37" i="1" s="1"/>
  <c r="I38" i="1"/>
  <c r="J38" i="1" s="1"/>
  <c r="L38" i="1" s="1"/>
  <c r="I39" i="1"/>
  <c r="K39" i="1" s="1"/>
  <c r="N39" i="1" s="1"/>
  <c r="J39" i="1"/>
  <c r="L39" i="1" s="1"/>
  <c r="I40" i="1"/>
  <c r="J40" i="1" s="1"/>
  <c r="L40" i="1" s="1"/>
  <c r="K40" i="1"/>
  <c r="M40" i="1" s="1"/>
  <c r="I41" i="1"/>
  <c r="J41" i="1" s="1"/>
  <c r="L41" i="1" s="1"/>
  <c r="I42" i="1"/>
  <c r="J42" i="1" s="1"/>
  <c r="I43" i="1"/>
  <c r="J43" i="1"/>
  <c r="L43" i="1" s="1"/>
  <c r="K43" i="1"/>
  <c r="M43" i="1" s="1"/>
  <c r="I44" i="1"/>
  <c r="J44" i="1"/>
  <c r="L44" i="1" s="1"/>
  <c r="K44" i="1"/>
  <c r="M44" i="1" s="1"/>
  <c r="I45" i="1"/>
  <c r="J45" i="1" s="1"/>
  <c r="L45" i="1" s="1"/>
  <c r="K45" i="1"/>
  <c r="I46" i="1"/>
  <c r="J46" i="1"/>
  <c r="L46" i="1" s="1"/>
  <c r="K46" i="1"/>
  <c r="N46" i="1" s="1"/>
  <c r="I47" i="1"/>
  <c r="K47" i="1" s="1"/>
  <c r="I48" i="1"/>
  <c r="K48" i="1" s="1"/>
  <c r="J48" i="1"/>
  <c r="L48" i="1" s="1"/>
  <c r="I36" i="1"/>
  <c r="K36" i="1" s="1"/>
  <c r="K46" i="2"/>
  <c r="E28" i="2"/>
  <c r="E96" i="2" s="1"/>
  <c r="J25" i="2"/>
  <c r="K16" i="2"/>
  <c r="E23" i="2"/>
  <c r="P23" i="2" s="1"/>
  <c r="E24" i="2"/>
  <c r="E19" i="2"/>
  <c r="P19" i="2" s="1"/>
  <c r="E13" i="2"/>
  <c r="P13" i="2" s="1"/>
  <c r="B7" i="1"/>
  <c r="I32" i="1"/>
  <c r="I31" i="1"/>
  <c r="I30" i="1"/>
  <c r="I5" i="1"/>
  <c r="I6" i="1"/>
  <c r="I7" i="1"/>
  <c r="I8" i="1"/>
  <c r="I9" i="1"/>
  <c r="I10" i="1"/>
  <c r="I11" i="1"/>
  <c r="I12" i="1"/>
  <c r="I13" i="1"/>
  <c r="I14" i="1"/>
  <c r="I15" i="1"/>
  <c r="I16" i="1"/>
  <c r="I17" i="1"/>
  <c r="I18" i="1"/>
  <c r="I19" i="1"/>
  <c r="I20" i="1"/>
  <c r="I21" i="1"/>
  <c r="I22" i="1"/>
  <c r="I23" i="1"/>
  <c r="I24" i="1"/>
  <c r="I25" i="1"/>
  <c r="I26" i="1"/>
  <c r="I27" i="1"/>
  <c r="I28" i="1"/>
  <c r="I29" i="1"/>
  <c r="I4" i="1"/>
  <c r="Q13" i="3" l="1" a="1"/>
  <c r="Q13" i="3" s="1"/>
  <c r="Q19" i="3" a="1"/>
  <c r="Q19" i="3" s="1"/>
  <c r="E29" i="2"/>
  <c r="E30" i="2" s="1"/>
  <c r="E98" i="2" s="1"/>
  <c r="E32" i="2"/>
  <c r="E100" i="2" s="1"/>
  <c r="N45" i="1"/>
  <c r="M48" i="1"/>
  <c r="N48" i="1"/>
  <c r="N36" i="1"/>
  <c r="M36" i="1"/>
  <c r="M46" i="1"/>
  <c r="N43" i="1"/>
  <c r="M45" i="1"/>
  <c r="N40" i="1"/>
  <c r="J36" i="1"/>
  <c r="L36" i="1" s="1"/>
  <c r="K38" i="1"/>
  <c r="N44" i="1"/>
  <c r="K41" i="1"/>
  <c r="K37" i="1"/>
  <c r="K42" i="1"/>
  <c r="J47" i="1"/>
  <c r="E20" i="2"/>
  <c r="E14" i="2"/>
  <c r="P14" i="2" s="1"/>
  <c r="E31" i="2" l="1"/>
  <c r="E99" i="2" s="1"/>
  <c r="E97" i="2"/>
  <c r="E33" i="2"/>
  <c r="E101" i="2" s="1"/>
  <c r="E21" i="2"/>
  <c r="P21" i="2" s="1"/>
  <c r="P20" i="2"/>
  <c r="E22" i="2"/>
  <c r="P22" i="2" s="1"/>
  <c r="E34" i="2"/>
  <c r="E102" i="2" s="1"/>
  <c r="E35" i="2"/>
  <c r="E103" i="2" s="1"/>
  <c r="M42" i="1"/>
  <c r="N42" i="1"/>
  <c r="N38" i="1"/>
  <c r="M38" i="1"/>
  <c r="N37" i="1"/>
  <c r="M37" i="1"/>
  <c r="M41" i="1"/>
  <c r="N41" i="1"/>
  <c r="M47" i="1"/>
  <c r="L47" i="1"/>
  <c r="N47" i="1" s="1"/>
  <c r="E15" i="2"/>
  <c r="P15" i="2" l="1"/>
  <c r="Q13" i="2" s="1" a="1"/>
  <c r="Q13" i="2" s="1"/>
  <c r="Q19" i="2" a="1"/>
  <c r="Q19" i="2" s="1"/>
  <c r="E36" i="2"/>
  <c r="E104" i="2" s="1"/>
  <c r="E37" i="2" l="1"/>
  <c r="E105" i="2" s="1"/>
  <c r="E38" i="2" l="1"/>
  <c r="E106" i="2" s="1"/>
  <c r="E39" i="2"/>
  <c r="E40" i="2"/>
  <c r="E108" i="2" s="1"/>
  <c r="E41" i="2" l="1"/>
  <c r="E107" i="2"/>
  <c r="E42" i="2" l="1"/>
  <c r="E109" i="2"/>
  <c r="E43" i="2" l="1"/>
  <c r="E110" i="2"/>
  <c r="E44" i="2" l="1"/>
  <c r="E111" i="2"/>
  <c r="E45" i="2" l="1"/>
  <c r="E113" i="2" s="1"/>
  <c r="E1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<sst xmlns="http://schemas.openxmlformats.org/spreadsheetml/2006/main" count="347" uniqueCount="192">
  <si>
    <t>Membres de l'équipe</t>
  </si>
  <si>
    <t>Contexte</t>
  </si>
  <si>
    <t>201-B11</t>
  </si>
  <si>
    <t>Mathématiques pour l'informatique I</t>
  </si>
  <si>
    <t>420-C11</t>
  </si>
  <si>
    <t>Programmation I</t>
  </si>
  <si>
    <t>Outils et matériels informatiques</t>
  </si>
  <si>
    <t>420-C12</t>
  </si>
  <si>
    <t>Outils de gestion et de soutien</t>
  </si>
  <si>
    <t>420-C13</t>
  </si>
  <si>
    <t>Mathématiques pour l'informatique II</t>
  </si>
  <si>
    <t>201-B21</t>
  </si>
  <si>
    <t>420-C21</t>
  </si>
  <si>
    <t>Programmation II</t>
  </si>
  <si>
    <t>Systèmes d'exploitation I</t>
  </si>
  <si>
    <t>420-C22</t>
  </si>
  <si>
    <t>420-C23</t>
  </si>
  <si>
    <t>Web I</t>
  </si>
  <si>
    <t>Génie logiciel I : Conception et gestion</t>
  </si>
  <si>
    <t>420-C31</t>
  </si>
  <si>
    <t>Systèmes d'exploitation II</t>
  </si>
  <si>
    <t>420-C32</t>
  </si>
  <si>
    <t>420-C33</t>
  </si>
  <si>
    <t>Web II</t>
  </si>
  <si>
    <t>Programmation orientée objet I</t>
  </si>
  <si>
    <t>420-C34</t>
  </si>
  <si>
    <t>Génie logiciel II : Conception et gestion</t>
  </si>
  <si>
    <t>420-C41</t>
  </si>
  <si>
    <t>Langages d'exploitation des bases de données</t>
  </si>
  <si>
    <t>420-C42</t>
  </si>
  <si>
    <t>Réseaux I</t>
  </si>
  <si>
    <t>420-C43</t>
  </si>
  <si>
    <t>Programmation orientée objet II</t>
  </si>
  <si>
    <t>420-C44</t>
  </si>
  <si>
    <t>Mathématiques pour l'informatique III</t>
  </si>
  <si>
    <t>201-B51</t>
  </si>
  <si>
    <t>Interagir dans un contexte professionnel</t>
  </si>
  <si>
    <t>350-B51</t>
  </si>
  <si>
    <t>Conception d'applications</t>
  </si>
  <si>
    <t>420-C51</t>
  </si>
  <si>
    <t>Données, mégadonnées et intelligence artificielle I</t>
  </si>
  <si>
    <t>420-C52</t>
  </si>
  <si>
    <t>Réseaux II</t>
  </si>
  <si>
    <t>420-C53</t>
  </si>
  <si>
    <t>Développement d'applications mobiles</t>
  </si>
  <si>
    <t>420-C54</t>
  </si>
  <si>
    <t>Web III</t>
  </si>
  <si>
    <t>420-C55</t>
  </si>
  <si>
    <t>Projet synthèse</t>
  </si>
  <si>
    <t>420-C61</t>
  </si>
  <si>
    <t>420-C62</t>
  </si>
  <si>
    <t>Données, mégadonnées et intelligence artificielle II</t>
  </si>
  <si>
    <t>Développement de jeux vidéo</t>
  </si>
  <si>
    <t>420-C63</t>
  </si>
  <si>
    <t>Objets connectés</t>
  </si>
  <si>
    <t>420-C64</t>
  </si>
  <si>
    <t>Administration de bases de données</t>
  </si>
  <si>
    <t>420-C65</t>
  </si>
  <si>
    <t>420-C66</t>
  </si>
  <si>
    <t>Veille technologique</t>
  </si>
  <si>
    <t>Titre du projet</t>
  </si>
  <si>
    <t>Fournier, Nathaelle</t>
  </si>
  <si>
    <t>Jalbert, Jérémie</t>
  </si>
  <si>
    <t>Lefebvre, Christian</t>
  </si>
  <si>
    <t>Longtin, Jessika</t>
  </si>
  <si>
    <t>Luquet, Théo</t>
  </si>
  <si>
    <t>Mayer, Justin</t>
  </si>
  <si>
    <t>Pelletier, Thomas</t>
  </si>
  <si>
    <t>Provost, Alexis</t>
  </si>
  <si>
    <t>Robinson-Roberge, Jonathan</t>
  </si>
  <si>
    <t>Roy, Frédéric</t>
  </si>
  <si>
    <t>Simpson, Finnegan</t>
  </si>
  <si>
    <t>Tran, Quoc Huan</t>
  </si>
  <si>
    <t>Wisniowski, Andrzej</t>
  </si>
  <si>
    <t>Description</t>
  </si>
  <si>
    <t>String len</t>
  </si>
  <si>
    <r>
      <rPr>
        <b/>
        <sz val="11"/>
        <color theme="1"/>
        <rFont val="Wingdings"/>
        <charset val="2"/>
      </rPr>
      <t>õ</t>
    </r>
    <r>
      <rPr>
        <b/>
        <sz val="11"/>
        <color theme="1"/>
        <rFont val="Calibri"/>
        <family val="2"/>
        <scheme val="minor"/>
      </rPr>
      <t xml:space="preserve"> Orientation liée</t>
    </r>
  </si>
  <si>
    <r>
      <rPr>
        <b/>
        <sz val="11"/>
        <color theme="1"/>
        <rFont val="Wingdings"/>
        <charset val="2"/>
      </rPr>
      <t>õ</t>
    </r>
    <r>
      <rPr>
        <b/>
        <sz val="11"/>
        <color theme="1"/>
        <rFont val="Calibri"/>
        <family val="2"/>
        <scheme val="minor"/>
      </rPr>
      <t xml:space="preserve"> Objectif</t>
    </r>
    <r>
      <rPr>
        <b/>
        <sz val="11"/>
        <color theme="1"/>
        <rFont val="Calibri"/>
        <family val="2"/>
        <charset val="2"/>
        <scheme val="minor"/>
      </rPr>
      <t xml:space="preserve"> lié</t>
    </r>
  </si>
  <si>
    <t>Assignation aux membres</t>
  </si>
  <si>
    <t>Temps</t>
  </si>
  <si>
    <t>Difficulté</t>
  </si>
  <si>
    <r>
      <t xml:space="preserve">Orientation du Sprint </t>
    </r>
    <r>
      <rPr>
        <i/>
        <sz val="8"/>
        <color theme="1"/>
        <rFont val="Calibri"/>
        <family val="2"/>
        <scheme val="minor"/>
      </rPr>
      <t>de 1 à 3</t>
    </r>
  </si>
  <si>
    <r>
      <t>Objectifs</t>
    </r>
    <r>
      <rPr>
        <i/>
        <sz val="12"/>
        <color theme="1"/>
        <rFont val="Calibri"/>
        <family val="2"/>
        <scheme val="minor"/>
      </rPr>
      <t xml:space="preserve"> </t>
    </r>
    <r>
      <rPr>
        <i/>
        <sz val="8"/>
        <color theme="1"/>
        <rFont val="Calibri"/>
        <family val="2"/>
        <scheme val="minor"/>
      </rPr>
      <t>de 2 à 6</t>
    </r>
  </si>
  <si>
    <r>
      <t>Décomposition des tâches</t>
    </r>
    <r>
      <rPr>
        <i/>
        <sz val="12"/>
        <color theme="1"/>
        <rFont val="Calibri"/>
        <family val="2"/>
        <scheme val="minor"/>
      </rPr>
      <t xml:space="preserve"> </t>
    </r>
    <r>
      <rPr>
        <i/>
        <sz val="8"/>
        <color theme="1"/>
        <rFont val="Calibri"/>
        <family val="2"/>
        <scheme val="minor"/>
      </rPr>
      <t>de 4 à 18</t>
    </r>
  </si>
  <si>
    <t>facile</t>
  </si>
  <si>
    <t>difficile</t>
  </si>
  <si>
    <t>incertain</t>
  </si>
  <si>
    <t>moyenne</t>
  </si>
  <si>
    <r>
      <t xml:space="preserve">Examination </t>
    </r>
    <r>
      <rPr>
        <i/>
        <sz val="8"/>
        <color theme="1"/>
        <rFont val="Calibri"/>
        <family val="2"/>
        <scheme val="minor"/>
      </rPr>
      <t>de 1 à 3</t>
    </r>
  </si>
  <si>
    <t>au début du sprint</t>
  </si>
  <si>
    <t>à la fin du sprint</t>
  </si>
  <si>
    <t>Satisfaction</t>
  </si>
  <si>
    <t>Progression</t>
  </si>
  <si>
    <t>Commentaires</t>
  </si>
  <si>
    <t>Conclusion de l'examination</t>
  </si>
  <si>
    <r>
      <t xml:space="preserve">Rétrospective </t>
    </r>
    <r>
      <rPr>
        <i/>
        <sz val="8"/>
        <color theme="1"/>
        <rFont val="Calibri"/>
        <family val="2"/>
        <scheme val="minor"/>
      </rPr>
      <t>de 2 à 6</t>
    </r>
  </si>
  <si>
    <t xml:space="preserve">   Planification</t>
  </si>
  <si>
    <t xml:space="preserve">   Évaluation</t>
  </si>
  <si>
    <t xml:space="preserve">   Développement</t>
  </si>
  <si>
    <t>tout au long du sprint</t>
  </si>
  <si>
    <t>n</t>
  </si>
  <si>
    <r>
      <t xml:space="preserve">Observations </t>
    </r>
    <r>
      <rPr>
        <i/>
        <sz val="8"/>
        <color theme="1"/>
        <rFont val="Calibri"/>
        <family val="2"/>
        <scheme val="minor"/>
      </rPr>
      <t>au moins 3 par rencontre scrum</t>
    </r>
  </si>
  <si>
    <t>Début du sprint :</t>
  </si>
  <si>
    <t>Fin du sprint</t>
  </si>
  <si>
    <t>C</t>
  </si>
  <si>
    <t>Boids</t>
  </si>
  <si>
    <t>420-C41 : Génie logiciel II : Conception et gestion</t>
  </si>
  <si>
    <t xml:space="preserve"> Thomas Pelletier</t>
  </si>
  <si>
    <t xml:space="preserve"> Alexis Provost</t>
  </si>
  <si>
    <t xml:space="preserve"> Jonathan Robinson-Roberge</t>
  </si>
  <si>
    <t xml:space="preserve"> Andrzej Wisniowski</t>
  </si>
  <si>
    <t xml:space="preserve">le projet est un projet de type Boids. Plus spécifiquement, dans notre contexte, il s'agit d'un simulateur d'items circulaires influencé par divers comportements de déplacement décider par l'utilisateur qui pourra choisir a partir d'une liste de scénario.  </t>
  </si>
  <si>
    <t>11/11/2022</t>
  </si>
  <si>
    <t>Conception</t>
  </si>
  <si>
    <t>Développement</t>
  </si>
  <si>
    <t>Mise en place</t>
  </si>
  <si>
    <t>Monter le projet sur Github</t>
  </si>
  <si>
    <t>3 - Mise en place</t>
  </si>
  <si>
    <t xml:space="preserve">Faire UML des classes </t>
  </si>
  <si>
    <t>1 - Conception</t>
  </si>
  <si>
    <t>Faire UML des cas d'usage</t>
  </si>
  <si>
    <t>Faire apparaitre image avec items circulaire</t>
  </si>
  <si>
    <t>2 - Développement</t>
  </si>
  <si>
    <t>Structurer le code dans fichier python</t>
  </si>
  <si>
    <t>faire le UML des classes sur starUML</t>
  </si>
  <si>
    <t>2 - Faire UML des clas…</t>
  </si>
  <si>
    <t xml:space="preserve"> Andrzej W.</t>
  </si>
  <si>
    <t xml:space="preserve"> Jonathan R.</t>
  </si>
  <si>
    <t>faire le UML des cas d'usage sur starUML</t>
  </si>
  <si>
    <t>3 - Faire UML des cas …</t>
  </si>
  <si>
    <t xml:space="preserve"> Thomas P.</t>
  </si>
  <si>
    <t xml:space="preserve"> Alexis P.</t>
  </si>
  <si>
    <t>Structurer la classe App</t>
  </si>
  <si>
    <t>4 - Faire apparaitre i…</t>
  </si>
  <si>
    <t>5 - Structurer le code…</t>
  </si>
  <si>
    <t>Structurer la classe Cercle</t>
  </si>
  <si>
    <t>Structurer la classe GUI</t>
  </si>
  <si>
    <t>Structurer la classe Simulation</t>
  </si>
  <si>
    <t>Faire apparaitre fenêtre tkinter</t>
  </si>
  <si>
    <t>Créer une image pour la simulation</t>
  </si>
  <si>
    <t>Créer une méthode dessiner pour l'image et les items</t>
  </si>
  <si>
    <t>Structurer la classe Steering behavior</t>
  </si>
  <si>
    <t>Structurer la classe Entity</t>
  </si>
  <si>
    <t>Structurer la classe Drawable</t>
  </si>
  <si>
    <t>Structurer la classe Piloted</t>
  </si>
  <si>
    <t>Structurer la classe DynamicCircle</t>
  </si>
  <si>
    <t>Structurer la classe StaticCircle</t>
  </si>
  <si>
    <t>Erreur de récursion dans le GUI</t>
  </si>
  <si>
    <t>Nécessité de faire UML cas d'usage</t>
  </si>
  <si>
    <t>Parti dans la bonne direction</t>
  </si>
  <si>
    <t xml:space="preserve">difficulté a cadrer le menu </t>
  </si>
  <si>
    <t>classe des cercles à été compléter</t>
  </si>
  <si>
    <t>objectif prochaine rencontre avoir une image avec des cercles qui se déplace selon le seek</t>
  </si>
  <si>
    <t>22/11/2022</t>
  </si>
  <si>
    <t>Objectif de la rencontre précédente reporté à la prochaine rencontre</t>
  </si>
  <si>
    <t>Atteinte de présentation visuelle des cercles</t>
  </si>
  <si>
    <t>Mise en lumière du manque de documentation pour le projet, rend difficile l'ajout de nouvelles fonctionnalités lorsque ça n'est pas nous qui ont implémenté cette section du code.</t>
  </si>
  <si>
    <t>Difficulté à gérer les merge conflicts lorsque travail de plusieurs équipes sur le même fichier.</t>
  </si>
  <si>
    <t>Mis a jour reguliere</t>
  </si>
  <si>
    <t>non-fait</t>
  </si>
  <si>
    <t>ameliorer le GUI</t>
  </si>
  <si>
    <t>amelioration a faire</t>
  </si>
  <si>
    <t>Tous les objectifs du sprint 1 on presque tous été atteint avec seulement quelques petits détails qui restent encore à compléter au niveau du UML et des Steering Behaviors.
Pour le prochain sprint, nous aurons comme priorité d'ajouter et paufiner les quatres premières steering behaviours qui nous ont été présenter et de faire apparaitre des 
éléments qui permettent de comprendre la simulation comme des flèches présentant les vecteurs et leur direction ou encore un hover qui présente la valeur de tous les 
paramètres des balles.</t>
  </si>
  <si>
    <t>il serait idéal d'ajouter plus de commentaire au code pour pouvoir mieux comprendre ce que chaque classe fait afin de mieux débugger le programme</t>
  </si>
  <si>
    <t>Il serait idéal de mieux communiquer les changements qui sont fait dans les classes afin d'éviter des conflits lors des pull et des push sur github</t>
  </si>
  <si>
    <t xml:space="preserve">Le client à été très satisfait du travail qui à été remis à date </t>
  </si>
  <si>
    <t>Ajouter les nouvelles seeking behaviors montrer par le client</t>
  </si>
  <si>
    <t>1 - Développement</t>
  </si>
  <si>
    <t>Ajouter les fonctionnalités aux boutons du control pannel</t>
  </si>
  <si>
    <t>Paufiner les steering behaviours qui sont déjà implémenter</t>
  </si>
  <si>
    <t>Documenter</t>
  </si>
  <si>
    <t>2 - Documenter</t>
  </si>
  <si>
    <t>Documenter les différentes classes du code</t>
  </si>
  <si>
    <t>Ajouter élément qui permettent de comprendre la simulation (flèche,vitesse,force)</t>
  </si>
  <si>
    <t>Activer et désactiver les rebondissement déjà implémenter</t>
  </si>
  <si>
    <t>Paufiner le flee et le seek</t>
  </si>
  <si>
    <t>3 - Paufiner les steer…</t>
  </si>
  <si>
    <t>Ajouter le Pursuit (steering behaviors)</t>
  </si>
  <si>
    <t>1 - Ajouter les nouvel…</t>
  </si>
  <si>
    <t>Ajouter le evade (steering behaviors)</t>
  </si>
  <si>
    <t>Ajouter le bouton Start</t>
  </si>
  <si>
    <t>2 - Ajouter les foncti…</t>
  </si>
  <si>
    <t>Ajouter le bouton Reset</t>
  </si>
  <si>
    <t>Ajouter les flèche de vitesse</t>
  </si>
  <si>
    <t>5 - Ajouter élément qu…</t>
  </si>
  <si>
    <t>Ajouter les flèche de force</t>
  </si>
  <si>
    <t>Ajouter drop down menu</t>
  </si>
  <si>
    <t>Documenter les classes du code</t>
  </si>
  <si>
    <t>4 - Documenter les dif…</t>
  </si>
  <si>
    <t xml:space="preserve">Séparer le bouncing </t>
  </si>
  <si>
    <t>6 - Activer et désacti…</t>
  </si>
  <si>
    <t>Ajouter sur un clique voir informations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</si>
</sst>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8"/>
      <color theme="1"/>
      <name val="Calibri"/>
      <family val="2"/>
      <scheme val="minor"/>
    </font>
    <font>
      <i/>
      <sz val="8"/>
      <color theme="0" tint="-0.499984740745262"/>
      <name val="Calibri"/>
      <family val="2"/>
      <scheme val="minor"/>
    </font>
    <font>
      <b/>
      <sz val="12"/>
      <color theme="0"/>
      <name val="Calibri"/>
      <family val="2"/>
      <scheme val="minor"/>
    </font>
    <font>
      <sz val="10"/>
      <color theme="1"/>
      <name val="Calibri"/>
      <family val="2"/>
      <scheme val="minor"/>
    </font>
    <font>
      <sz val="8"/>
      <name val="Calibri"/>
      <family val="2"/>
      <scheme val="minor"/>
    </font>
    <font>
      <i/>
      <sz val="8"/>
      <color theme="1" tint="0.34998626667073579"/>
      <name val="Calibri"/>
      <family val="2"/>
      <scheme val="minor"/>
    </font>
    <font>
      <i/>
      <sz val="12"/>
      <color theme="1"/>
      <name val="Calibri"/>
      <family val="2"/>
      <scheme val="minor"/>
    </font>
    <font>
      <i/>
      <sz val="10"/>
      <color theme="1" tint="0.499984740745262"/>
      <name val="Calibri"/>
      <family val="2"/>
      <scheme val="minor"/>
    </font>
    <font>
      <b/>
      <sz val="11"/>
      <color theme="1"/>
      <name val="Calibri"/>
      <family val="2"/>
      <charset val="2"/>
      <scheme val="minor"/>
    </font>
    <font>
      <b/>
      <sz val="11"/>
      <color theme="1"/>
      <name val="Wingdings"/>
      <charset val="2"/>
    </font>
    <font>
      <b/>
      <sz val="14"/>
      <color theme="0"/>
      <name val="Calibri"/>
      <family val="2"/>
      <scheme val="minor"/>
    </font>
    <font>
      <i/>
      <sz val="11"/>
      <color theme="0"/>
      <name val="Calibri"/>
      <family val="2"/>
      <scheme val="minor"/>
    </font>
    <font>
      <b/>
      <sz val="26"/>
      <color theme="0"/>
      <name val="Calibri"/>
      <family val="2"/>
      <scheme val="minor"/>
    </font>
    <font>
      <b/>
      <sz val="22"/>
      <color theme="1" tint="0.499984740745262"/>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9F9F9"/>
        <bgColor indexed="64"/>
      </patternFill>
    </fill>
    <fill>
      <patternFill patternType="solid">
        <fgColor theme="0"/>
        <bgColor indexed="64"/>
      </patternFill>
    </fill>
    <fill>
      <patternFill patternType="solid">
        <fgColor theme="1" tint="0.34998626667073579"/>
        <bgColor indexed="64"/>
      </patternFill>
    </fill>
    <fill>
      <patternFill patternType="solid">
        <fgColor rgb="FFEAE6DE"/>
        <bgColor indexed="64"/>
      </patternFill>
    </fill>
    <fill>
      <patternFill patternType="solid">
        <fgColor rgb="FFF5F3EF"/>
        <bgColor indexed="64"/>
      </patternFill>
    </fill>
    <fill>
      <gradientFill>
        <stop position="0">
          <color theme="1" tint="0.34900967436750391"/>
        </stop>
        <stop position="1">
          <color theme="0"/>
        </stop>
      </gradientFill>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theme="2" tint="-9.9948118533890809E-2"/>
      </left>
      <right/>
      <top/>
      <bottom/>
      <diagonal/>
    </border>
    <border>
      <left style="thin">
        <color theme="2" tint="-9.9948118533890809E-2"/>
      </left>
      <right style="thin">
        <color theme="2" tint="-9.9917600024414813E-2"/>
      </right>
      <top/>
      <bottom/>
      <diagonal/>
    </border>
    <border>
      <left/>
      <right style="thin">
        <color theme="2" tint="-9.9948118533890809E-2"/>
      </right>
      <top/>
      <bottom/>
      <diagonal/>
    </border>
    <border>
      <left style="thin">
        <color theme="2" tint="-9.9948118533890809E-2"/>
      </left>
      <right style="thin">
        <color theme="2" tint="-9.9948118533890809E-2"/>
      </right>
      <top/>
      <bottom/>
      <diagonal/>
    </border>
    <border>
      <left style="thin">
        <color theme="2" tint="-9.9917600024414813E-2"/>
      </left>
      <right/>
      <top/>
      <bottom/>
      <diagonal/>
    </border>
    <border>
      <left/>
      <right style="thin">
        <color theme="2" tint="-9.9917600024414813E-2"/>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82">
    <xf numFmtId="0" fontId="0" fillId="0" borderId="0" xfId="0"/>
    <xf numFmtId="0" fontId="7" fillId="6" borderId="3" xfId="0" applyFont="1" applyFill="1" applyBorder="1"/>
    <xf numFmtId="0" fontId="0" fillId="0" borderId="0" xfId="0" applyAlignment="1" applyProtection="1">
      <alignment vertical="center"/>
      <protection hidden="1"/>
    </xf>
    <xf numFmtId="0" fontId="0" fillId="0" borderId="0" xfId="0" applyAlignment="1" applyProtection="1">
      <alignment horizontal="center" vertical="center"/>
      <protection hidden="1"/>
    </xf>
    <xf numFmtId="0" fontId="15" fillId="6" borderId="0" xfId="0" applyFont="1" applyFill="1" applyAlignment="1" applyProtection="1">
      <alignment vertical="center"/>
      <protection hidden="1"/>
    </xf>
    <xf numFmtId="0" fontId="16" fillId="6" borderId="0" xfId="0" applyFont="1" applyFill="1" applyAlignment="1" applyProtection="1">
      <alignment horizontal="right" vertical="center"/>
      <protection hidden="1"/>
    </xf>
    <xf numFmtId="0" fontId="12" fillId="4" borderId="0" xfId="0" applyFont="1" applyFill="1" applyAlignment="1" applyProtection="1">
      <alignment horizontal="center" vertical="center"/>
      <protection hidden="1"/>
    </xf>
    <xf numFmtId="0" fontId="12" fillId="2" borderId="0" xfId="0" applyFont="1" applyFill="1" applyAlignment="1" applyProtection="1">
      <alignment horizontal="center" vertical="center"/>
      <protection hidden="1"/>
    </xf>
    <xf numFmtId="0" fontId="10" fillId="0" borderId="0" xfId="0" applyFont="1" applyAlignment="1" applyProtection="1">
      <alignment horizontal="right" vertical="center"/>
      <protection hidden="1"/>
    </xf>
    <xf numFmtId="0" fontId="4" fillId="3" borderId="0" xfId="0" applyFont="1" applyFill="1" applyAlignment="1" applyProtection="1">
      <alignment vertical="center"/>
      <protection hidden="1"/>
    </xf>
    <xf numFmtId="0" fontId="13" fillId="3" borderId="0" xfId="0" applyFont="1" applyFill="1" applyAlignment="1" applyProtection="1">
      <alignment vertical="center"/>
      <protection hidden="1"/>
    </xf>
    <xf numFmtId="0" fontId="13" fillId="3" borderId="0" xfId="0" applyFont="1" applyFill="1" applyAlignment="1" applyProtection="1">
      <alignment horizontal="center" vertical="center"/>
      <protection hidden="1"/>
    </xf>
    <xf numFmtId="20" fontId="0" fillId="0" borderId="0" xfId="0" applyNumberFormat="1" applyAlignment="1" applyProtection="1">
      <alignment vertical="center"/>
      <protection hidden="1"/>
    </xf>
    <xf numFmtId="0" fontId="0" fillId="0" borderId="0" xfId="0" quotePrefix="1" applyAlignment="1" applyProtection="1">
      <alignment vertical="center"/>
      <protection hidden="1"/>
    </xf>
    <xf numFmtId="0" fontId="2" fillId="3" borderId="0" xfId="0" applyFont="1" applyFill="1" applyAlignment="1" applyProtection="1">
      <alignment vertical="center"/>
      <protection hidden="1"/>
    </xf>
    <xf numFmtId="0" fontId="2" fillId="3" borderId="0" xfId="0" applyFont="1" applyFill="1" applyAlignment="1" applyProtection="1">
      <alignment horizontal="center" vertical="center"/>
      <protection hidden="1"/>
    </xf>
    <xf numFmtId="14" fontId="0" fillId="0" borderId="0" xfId="0" applyNumberFormat="1" applyAlignment="1" applyProtection="1">
      <alignment vertical="center"/>
      <protection hidden="1"/>
    </xf>
    <xf numFmtId="0" fontId="0" fillId="4" borderId="0" xfId="0" applyFill="1" applyAlignment="1" applyProtection="1">
      <alignment vertical="center"/>
      <protection hidden="1"/>
    </xf>
    <xf numFmtId="0" fontId="0" fillId="2" borderId="0" xfId="0" applyFill="1" applyAlignment="1" applyProtection="1">
      <alignment vertical="center"/>
      <protection hidden="1"/>
    </xf>
    <xf numFmtId="0" fontId="4" fillId="3" borderId="0" xfId="0" applyFont="1" applyFill="1" applyAlignment="1" applyProtection="1">
      <alignment horizontal="center" vertical="center"/>
      <protection hidden="1"/>
    </xf>
    <xf numFmtId="0" fontId="0" fillId="8" borderId="0" xfId="0" applyFill="1" applyAlignment="1" applyProtection="1">
      <alignment horizontal="left" vertical="center"/>
      <protection locked="0"/>
    </xf>
    <xf numFmtId="0" fontId="8" fillId="8" borderId="5" xfId="0" applyFont="1" applyFill="1" applyBorder="1" applyAlignment="1" applyProtection="1">
      <alignment horizontal="left" vertical="center"/>
      <protection locked="0"/>
    </xf>
    <xf numFmtId="0" fontId="8" fillId="8" borderId="0" xfId="0" applyFont="1" applyFill="1" applyAlignment="1" applyProtection="1">
      <alignment horizontal="center" vertical="center"/>
      <protection locked="0"/>
    </xf>
    <xf numFmtId="20" fontId="0" fillId="8" borderId="7" xfId="0" applyNumberFormat="1" applyFill="1" applyBorder="1" applyAlignment="1" applyProtection="1">
      <alignment horizontal="center" vertical="center"/>
      <protection locked="0"/>
    </xf>
    <xf numFmtId="0" fontId="0" fillId="8" borderId="0" xfId="0" applyFill="1" applyAlignment="1" applyProtection="1">
      <alignment horizontal="center" vertical="center"/>
      <protection locked="0"/>
    </xf>
    <xf numFmtId="0" fontId="0" fillId="7" borderId="0" xfId="0" applyFill="1" applyAlignment="1" applyProtection="1">
      <alignment horizontal="left" vertical="center"/>
      <protection locked="0"/>
    </xf>
    <xf numFmtId="0" fontId="8" fillId="7" borderId="5" xfId="0" applyFont="1" applyFill="1" applyBorder="1" applyAlignment="1" applyProtection="1">
      <alignment horizontal="left" vertical="center"/>
      <protection locked="0"/>
    </xf>
    <xf numFmtId="0" fontId="8" fillId="7" borderId="0" xfId="0" applyFont="1" applyFill="1" applyAlignment="1" applyProtection="1">
      <alignment horizontal="center" vertical="center"/>
      <protection locked="0"/>
    </xf>
    <xf numFmtId="20" fontId="0" fillId="7" borderId="7" xfId="0" applyNumberFormat="1" applyFill="1" applyBorder="1" applyAlignment="1" applyProtection="1">
      <alignment horizontal="center" vertical="center"/>
      <protection locked="0"/>
    </xf>
    <xf numFmtId="0" fontId="0" fillId="7" borderId="0" xfId="0" applyFill="1" applyAlignment="1" applyProtection="1">
      <alignment horizontal="center" vertical="center"/>
      <protection locked="0"/>
    </xf>
    <xf numFmtId="9" fontId="0" fillId="8" borderId="0" xfId="1" applyFont="1" applyFill="1" applyAlignment="1" applyProtection="1">
      <alignment horizontal="center" vertical="center"/>
      <protection locked="0"/>
    </xf>
    <xf numFmtId="9" fontId="0" fillId="8" borderId="4" xfId="1" applyFont="1" applyFill="1" applyBorder="1" applyAlignment="1" applyProtection="1">
      <alignment horizontal="center" vertical="center"/>
      <protection locked="0"/>
    </xf>
    <xf numFmtId="9" fontId="0" fillId="7" borderId="0" xfId="1" applyFont="1" applyFill="1" applyAlignment="1" applyProtection="1">
      <alignment horizontal="center" vertical="center"/>
      <protection locked="0"/>
    </xf>
    <xf numFmtId="9" fontId="0" fillId="7" borderId="4" xfId="1" applyFont="1" applyFill="1" applyBorder="1" applyAlignment="1" applyProtection="1">
      <alignment horizontal="center" vertical="center"/>
      <protection locked="0"/>
    </xf>
    <xf numFmtId="1" fontId="0" fillId="8" borderId="8" xfId="1" applyNumberFormat="1" applyFont="1" applyFill="1" applyBorder="1" applyAlignment="1" applyProtection="1">
      <alignment horizontal="center" vertical="center"/>
      <protection locked="0"/>
    </xf>
    <xf numFmtId="1" fontId="0" fillId="7" borderId="8" xfId="1" applyNumberFormat="1" applyFont="1" applyFill="1" applyBorder="1" applyAlignment="1" applyProtection="1">
      <alignment horizontal="center" vertical="center"/>
      <protection locked="0"/>
    </xf>
    <xf numFmtId="0" fontId="3" fillId="0" borderId="0" xfId="2" applyProtection="1">
      <protection hidden="1"/>
    </xf>
    <xf numFmtId="0" fontId="4" fillId="0" borderId="0" xfId="0" applyFont="1" applyProtection="1">
      <protection hidden="1"/>
    </xf>
    <xf numFmtId="0" fontId="0" fillId="0" borderId="0" xfId="0" applyProtection="1">
      <protection hidden="1"/>
    </xf>
    <xf numFmtId="0" fontId="7" fillId="6" borderId="3" xfId="0" applyFont="1" applyFill="1" applyBorder="1" applyProtection="1">
      <protection hidden="1"/>
    </xf>
    <xf numFmtId="0" fontId="6" fillId="0" borderId="0" xfId="0" applyFont="1" applyAlignment="1" applyProtection="1">
      <alignment horizontal="right"/>
      <protection hidden="1"/>
    </xf>
    <xf numFmtId="0" fontId="4" fillId="0" borderId="1" xfId="0" applyFont="1" applyBorder="1" applyProtection="1">
      <protection hidden="1"/>
    </xf>
    <xf numFmtId="0" fontId="0" fillId="0" borderId="0" xfId="0" applyAlignment="1" applyProtection="1">
      <alignment horizontal="center"/>
      <protection hidden="1"/>
    </xf>
    <xf numFmtId="0" fontId="4" fillId="8" borderId="3" xfId="0" applyFont="1" applyFill="1" applyBorder="1" applyProtection="1">
      <protection locked="0"/>
    </xf>
    <xf numFmtId="0" fontId="0" fillId="8" borderId="3" xfId="0" applyFill="1" applyBorder="1" applyProtection="1">
      <protection locked="0"/>
    </xf>
    <xf numFmtId="0" fontId="0" fillId="8" borderId="2" xfId="0" applyFill="1" applyBorder="1" applyProtection="1">
      <protection locked="0"/>
    </xf>
    <xf numFmtId="0" fontId="0" fillId="7" borderId="0" xfId="0" applyFill="1" applyProtection="1">
      <protection locked="0"/>
    </xf>
    <xf numFmtId="0" fontId="0" fillId="8" borderId="0" xfId="0" applyFill="1" applyProtection="1">
      <protection locked="0"/>
    </xf>
    <xf numFmtId="0" fontId="0" fillId="7" borderId="1" xfId="0" applyFill="1" applyBorder="1" applyProtection="1">
      <protection locked="0"/>
    </xf>
    <xf numFmtId="0" fontId="0" fillId="8" borderId="2" xfId="0" applyFill="1" applyBorder="1" applyAlignment="1" applyProtection="1">
      <alignment horizontal="left" vertical="top" wrapText="1"/>
      <protection locked="0"/>
    </xf>
    <xf numFmtId="0" fontId="0" fillId="8" borderId="0" xfId="0" applyFill="1" applyAlignment="1" applyProtection="1">
      <alignment horizontal="left" vertical="top" wrapText="1"/>
      <protection locked="0"/>
    </xf>
    <xf numFmtId="0" fontId="0" fillId="8" borderId="1" xfId="0" applyFill="1" applyBorder="1" applyAlignment="1" applyProtection="1">
      <alignment horizontal="left" vertical="top" wrapText="1"/>
      <protection locked="0"/>
    </xf>
    <xf numFmtId="0" fontId="0" fillId="7" borderId="4" xfId="0" applyFill="1" applyBorder="1" applyAlignment="1" applyProtection="1">
      <alignment vertical="center"/>
      <protection locked="0"/>
    </xf>
    <xf numFmtId="0" fontId="0" fillId="7" borderId="0" xfId="0" applyFill="1" applyAlignment="1" applyProtection="1">
      <alignment vertical="center"/>
      <protection locked="0"/>
    </xf>
    <xf numFmtId="0" fontId="0" fillId="7" borderId="9" xfId="0" applyFill="1" applyBorder="1" applyAlignment="1" applyProtection="1">
      <alignment vertical="center"/>
      <protection locked="0"/>
    </xf>
    <xf numFmtId="0" fontId="0" fillId="8" borderId="4" xfId="0" applyFill="1" applyBorder="1" applyAlignment="1" applyProtection="1">
      <alignment vertical="center"/>
      <protection locked="0"/>
    </xf>
    <xf numFmtId="0" fontId="0" fillId="8" borderId="0" xfId="0" applyFill="1" applyAlignment="1" applyProtection="1">
      <alignment vertical="center"/>
      <protection locked="0"/>
    </xf>
    <xf numFmtId="0" fontId="0" fillId="8" borderId="9" xfId="0" applyFill="1" applyBorder="1" applyAlignment="1" applyProtection="1">
      <alignment vertical="center"/>
      <protection locked="0"/>
    </xf>
    <xf numFmtId="0" fontId="7" fillId="6" borderId="3" xfId="0" applyFont="1" applyFill="1" applyBorder="1" applyAlignment="1">
      <alignment horizontal="left"/>
    </xf>
    <xf numFmtId="14" fontId="0" fillId="8" borderId="3" xfId="0" applyNumberFormat="1" applyFill="1" applyBorder="1" applyAlignment="1" applyProtection="1">
      <alignment horizontal="left"/>
      <protection locked="0"/>
    </xf>
    <xf numFmtId="0" fontId="18" fillId="5" borderId="0" xfId="0" applyFont="1" applyFill="1" applyAlignment="1" applyProtection="1">
      <alignment horizontal="left" vertical="center"/>
      <protection hidden="1"/>
    </xf>
    <xf numFmtId="0" fontId="0" fillId="9" borderId="0" xfId="0" applyFill="1" applyAlignment="1" applyProtection="1">
      <alignment horizontal="center" vertical="center"/>
      <protection hidden="1"/>
    </xf>
    <xf numFmtId="0" fontId="17" fillId="6" borderId="0" xfId="0" applyFont="1" applyFill="1" applyAlignment="1" applyProtection="1">
      <alignment horizontal="center" vertical="center"/>
      <protection hidden="1"/>
    </xf>
    <xf numFmtId="0" fontId="8" fillId="7" borderId="4" xfId="0" applyFont="1" applyFill="1" applyBorder="1" applyAlignment="1" applyProtection="1">
      <alignment vertical="center"/>
      <protection locked="0"/>
    </xf>
    <xf numFmtId="0" fontId="8" fillId="7" borderId="0" xfId="0" applyFont="1" applyFill="1" applyAlignment="1" applyProtection="1">
      <alignment vertical="center"/>
      <protection locked="0"/>
    </xf>
    <xf numFmtId="0" fontId="4" fillId="3" borderId="0" xfId="0" applyFont="1" applyFill="1" applyAlignment="1" applyProtection="1">
      <alignment horizontal="left" vertical="center"/>
      <protection hidden="1"/>
    </xf>
    <xf numFmtId="0" fontId="13" fillId="3" borderId="0" xfId="0" applyFont="1" applyFill="1" applyAlignment="1" applyProtection="1">
      <alignment horizontal="center" vertical="center"/>
      <protection hidden="1"/>
    </xf>
    <xf numFmtId="0" fontId="8" fillId="8" borderId="4" xfId="0" applyFont="1" applyFill="1" applyBorder="1" applyAlignment="1" applyProtection="1">
      <alignment vertical="center"/>
      <protection locked="0"/>
    </xf>
    <xf numFmtId="0" fontId="8" fillId="8" borderId="0" xfId="0" applyFont="1" applyFill="1" applyAlignment="1" applyProtection="1">
      <alignment vertical="center"/>
      <protection locked="0"/>
    </xf>
    <xf numFmtId="0" fontId="0" fillId="7" borderId="6" xfId="0" applyFill="1" applyBorder="1" applyAlignment="1" applyProtection="1">
      <alignment vertical="center"/>
      <protection locked="0"/>
    </xf>
    <xf numFmtId="0" fontId="2" fillId="3" borderId="0" xfId="0" applyFont="1" applyFill="1" applyAlignment="1" applyProtection="1">
      <alignment horizontal="left" vertical="center"/>
      <protection hidden="1"/>
    </xf>
    <xf numFmtId="0" fontId="0" fillId="8" borderId="0" xfId="0" applyFill="1" applyAlignment="1" applyProtection="1">
      <alignment horizontal="left" vertical="top"/>
      <protection locked="0"/>
    </xf>
    <xf numFmtId="0" fontId="0" fillId="8" borderId="6" xfId="0" applyFill="1" applyBorder="1" applyAlignment="1" applyProtection="1">
      <alignment vertical="center"/>
      <protection locked="0"/>
    </xf>
    <xf numFmtId="0" fontId="10" fillId="0" borderId="0" xfId="0" applyFont="1" applyAlignment="1" applyProtection="1">
      <alignment horizontal="right" vertical="center"/>
      <protection hidden="1"/>
    </xf>
    <xf numFmtId="0" fontId="8" fillId="7" borderId="4" xfId="0" applyFont="1" applyFill="1" applyBorder="1" applyAlignment="1" applyProtection="1">
      <alignment horizontal="left" vertical="center"/>
      <protection locked="0"/>
    </xf>
    <xf numFmtId="0" fontId="8" fillId="7" borderId="0" xfId="0" applyFont="1" applyFill="1" applyAlignment="1" applyProtection="1">
      <alignment horizontal="left" vertical="center"/>
      <protection locked="0"/>
    </xf>
    <xf numFmtId="0" fontId="8" fillId="8" borderId="4" xfId="0" applyFont="1" applyFill="1" applyBorder="1" applyAlignment="1" applyProtection="1">
      <alignment horizontal="left" vertical="center"/>
      <protection locked="0"/>
    </xf>
    <xf numFmtId="0" fontId="8" fillId="8" borderId="0" xfId="0" applyFont="1" applyFill="1" applyAlignment="1" applyProtection="1">
      <alignment horizontal="left" vertical="center"/>
      <protection locked="0"/>
    </xf>
    <xf numFmtId="0" fontId="8" fillId="8" borderId="4" xfId="0" applyFont="1" applyFill="1" applyBorder="1" applyAlignment="1" applyProtection="1">
      <alignment horizontal="left" vertical="center" indent="1"/>
      <protection locked="0"/>
    </xf>
    <xf numFmtId="0" fontId="8" fillId="8" borderId="0" xfId="0" applyFont="1" applyFill="1" applyAlignment="1" applyProtection="1">
      <alignment horizontal="left" vertical="center" indent="1"/>
      <protection locked="0"/>
    </xf>
    <xf numFmtId="0" fontId="8" fillId="7" borderId="4" xfId="0" applyFont="1" applyFill="1" applyBorder="1" applyAlignment="1" applyProtection="1">
      <alignment horizontal="left" vertical="center" indent="1"/>
      <protection locked="0"/>
    </xf>
    <xf numFmtId="0" fontId="8" fillId="7" borderId="0" xfId="0" applyFont="1" applyFill="1" applyAlignment="1" applyProtection="1">
      <alignment horizontal="left" vertical="center" indent="1"/>
      <protection locked="0"/>
    </xf>
  </cellXfs>
  <cellStyles count="3">
    <cellStyle name="Hyperlink" xfId="2" builtinId="8"/>
    <cellStyle name="Normal" xfId="0" builtinId="0"/>
    <cellStyle name="Percent" xfId="1" builtinId="5"/>
  </cellStyles>
  <dxfs count="28">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color rgb="FFC00000"/>
      </font>
      <fill>
        <patternFill>
          <bgColor rgb="FFFFE5E5"/>
        </patternFill>
      </fill>
    </dxf>
  </dxfs>
  <tableStyles count="0" defaultTableStyle="TableStyleMedium2" defaultPivotStyle="PivotStyleLight16"/>
  <colors>
    <mruColors>
      <color rgb="FFF5F3EF"/>
      <color rgb="FFEAE6DE"/>
      <color rgb="FFF2EFEA"/>
      <color rgb="FFF0EDE8"/>
      <color rgb="FFDCD6D0"/>
      <color rgb="FFF9F9F9"/>
      <color rgb="FFE6EBF6"/>
      <color rgb="FFFFE5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235539</xdr:colOff>
      <xdr:row>15</xdr:row>
      <xdr:rowOff>124093</xdr:rowOff>
    </xdr:to>
    <xdr:pic>
      <xdr:nvPicPr>
        <xdr:cNvPr id="2" name="Picture 1">
          <a:extLst>
            <a:ext uri="{FF2B5EF4-FFF2-40B4-BE49-F238E27FC236}">
              <a16:creationId xmlns:a16="http://schemas.microsoft.com/office/drawing/2014/main" id="{A28EACC3-2688-247F-AFEC-8DE6D8383A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615043"/>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259497</xdr:colOff>
      <xdr:row>55</xdr:row>
      <xdr:rowOff>124093</xdr:rowOff>
    </xdr:to>
    <xdr:pic>
      <xdr:nvPicPr>
        <xdr:cNvPr id="3" name="Picture 2">
          <a:extLst>
            <a:ext uri="{FF2B5EF4-FFF2-40B4-BE49-F238E27FC236}">
              <a16:creationId xmlns:a16="http://schemas.microsoft.com/office/drawing/2014/main" id="{8AD9DDF4-6832-4D99-9E30-197B16ECB1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8039100"/>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259497</xdr:colOff>
      <xdr:row>98</xdr:row>
      <xdr:rowOff>142606</xdr:rowOff>
    </xdr:to>
    <xdr:pic>
      <xdr:nvPicPr>
        <xdr:cNvPr id="4" name="Picture 3">
          <a:extLst>
            <a:ext uri="{FF2B5EF4-FFF2-40B4-BE49-F238E27FC236}">
              <a16:creationId xmlns:a16="http://schemas.microsoft.com/office/drawing/2014/main" id="{66050EB5-B055-41AF-994F-EFC5858D55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28451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237902</xdr:colOff>
      <xdr:row>15</xdr:row>
      <xdr:rowOff>130628</xdr:rowOff>
    </xdr:to>
    <xdr:pic>
      <xdr:nvPicPr>
        <xdr:cNvPr id="11" name="Picture 10">
          <a:extLst>
            <a:ext uri="{FF2B5EF4-FFF2-40B4-BE49-F238E27FC236}">
              <a16:creationId xmlns:a16="http://schemas.microsoft.com/office/drawing/2014/main" id="{26ABA699-C655-4146-B5B4-AC305BEFCC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140607</xdr:rowOff>
    </xdr:to>
    <xdr:pic>
      <xdr:nvPicPr>
        <xdr:cNvPr id="12" name="Picture 11">
          <a:extLst>
            <a:ext uri="{FF2B5EF4-FFF2-40B4-BE49-F238E27FC236}">
              <a16:creationId xmlns:a16="http://schemas.microsoft.com/office/drawing/2014/main" id="{4829D20D-48B4-4F35-99DE-F62AEB5DB0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3" name="Picture 12">
          <a:extLst>
            <a:ext uri="{FF2B5EF4-FFF2-40B4-BE49-F238E27FC236}">
              <a16:creationId xmlns:a16="http://schemas.microsoft.com/office/drawing/2014/main" id="{833DA153-6442-46DB-A234-0A126CB568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244252</xdr:colOff>
      <xdr:row>15</xdr:row>
      <xdr:rowOff>130628</xdr:rowOff>
    </xdr:to>
    <xdr:pic>
      <xdr:nvPicPr>
        <xdr:cNvPr id="8" name="Picture 7">
          <a:extLst>
            <a:ext uri="{FF2B5EF4-FFF2-40B4-BE49-F238E27FC236}">
              <a16:creationId xmlns:a16="http://schemas.microsoft.com/office/drawing/2014/main" id="{68F64F86-4156-40F2-A964-2442157A0A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146957</xdr:rowOff>
    </xdr:to>
    <xdr:pic>
      <xdr:nvPicPr>
        <xdr:cNvPr id="9" name="Picture 8">
          <a:extLst>
            <a:ext uri="{FF2B5EF4-FFF2-40B4-BE49-F238E27FC236}">
              <a16:creationId xmlns:a16="http://schemas.microsoft.com/office/drawing/2014/main" id="{1A79AA4E-A8A2-4E62-9126-622316B582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0" name="Picture 9">
          <a:extLst>
            <a:ext uri="{FF2B5EF4-FFF2-40B4-BE49-F238E27FC236}">
              <a16:creationId xmlns:a16="http://schemas.microsoft.com/office/drawing/2014/main" id="{267D8083-0B02-4E44-A047-3606E9FF8D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195943</xdr:colOff>
      <xdr:row>1</xdr:row>
      <xdr:rowOff>16329</xdr:rowOff>
    </xdr:from>
    <xdr:to>
      <xdr:col>20</xdr:col>
      <xdr:colOff>397329</xdr:colOff>
      <xdr:row>80</xdr:row>
      <xdr:rowOff>43543</xdr:rowOff>
    </xdr:to>
    <xdr:pic>
      <xdr:nvPicPr>
        <xdr:cNvPr id="4" name="Picture 3">
          <a:extLst>
            <a:ext uri="{FF2B5EF4-FFF2-40B4-BE49-F238E27FC236}">
              <a16:creationId xmlns:a16="http://schemas.microsoft.com/office/drawing/2014/main" id="{F996618D-ABB3-9BBC-2990-B932DB480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43" y="201386"/>
          <a:ext cx="13264243" cy="14646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98924-BDE5-4797-95C8-E6ED618C81B6}">
  <dimension ref="A1:N48"/>
  <sheetViews>
    <sheetView showGridLines="0" showRowColHeaders="0" workbookViewId="0">
      <selection activeCell="C19" sqref="C19:C28"/>
    </sheetView>
  </sheetViews>
  <sheetFormatPr defaultColWidth="9.21875" defaultRowHeight="15.6"/>
  <cols>
    <col min="1" max="1" width="3.109375" style="38" customWidth="1"/>
    <col min="2" max="2" width="20.6640625" style="37" customWidth="1"/>
    <col min="3" max="3" width="111.6640625" style="38" customWidth="1"/>
    <col min="4" max="6" width="9.21875" style="38"/>
    <col min="7" max="7" width="9.21875" style="38" hidden="1" customWidth="1"/>
    <col min="8" max="8" width="20.6640625" style="38" hidden="1" customWidth="1"/>
    <col min="9" max="10" width="9.21875" style="38" hidden="1" customWidth="1"/>
    <col min="11" max="14" width="0" style="38" hidden="1" customWidth="1"/>
    <col min="15" max="16384" width="9.21875" style="38"/>
  </cols>
  <sheetData>
    <row r="1" spans="1:9">
      <c r="A1" s="36"/>
    </row>
    <row r="2" spans="1:9">
      <c r="A2" s="36"/>
      <c r="B2" s="39" t="s">
        <v>60</v>
      </c>
      <c r="C2" s="43" t="s">
        <v>105</v>
      </c>
    </row>
    <row r="3" spans="1:9">
      <c r="A3" s="36"/>
    </row>
    <row r="4" spans="1:9">
      <c r="A4" s="36"/>
      <c r="B4" s="39" t="s">
        <v>1</v>
      </c>
      <c r="C4" s="44" t="s">
        <v>106</v>
      </c>
      <c r="G4" s="38" t="s">
        <v>2</v>
      </c>
      <c r="H4" s="38" t="s">
        <v>3</v>
      </c>
      <c r="I4" s="38" t="str">
        <f>G4&amp; " : "&amp;H4</f>
        <v>201-B11 : Mathématiques pour l'informatique I</v>
      </c>
    </row>
    <row r="5" spans="1:9">
      <c r="A5" s="36"/>
      <c r="G5" s="38" t="s">
        <v>4</v>
      </c>
      <c r="H5" s="38" t="s">
        <v>5</v>
      </c>
      <c r="I5" s="38" t="str">
        <f t="shared" ref="I5:I32" si="0">G5&amp; " : "&amp;H5</f>
        <v>420-C11 : Programmation I</v>
      </c>
    </row>
    <row r="6" spans="1:9">
      <c r="B6" s="39" t="s">
        <v>0</v>
      </c>
      <c r="C6" s="45" t="s">
        <v>107</v>
      </c>
      <c r="G6" s="38" t="s">
        <v>7</v>
      </c>
      <c r="H6" s="38" t="s">
        <v>6</v>
      </c>
      <c r="I6" s="38" t="str">
        <f t="shared" si="0"/>
        <v>420-C12 : Outils et matériels informatiques</v>
      </c>
    </row>
    <row r="7" spans="1:9" ht="14.4">
      <c r="B7" s="40" t="str">
        <f>COUNTA(C6:C17) &amp; " étudiant" &amp; IF(COUNTA(C6:C17)&gt;1,"s","")</f>
        <v>4 étudiants</v>
      </c>
      <c r="C7" s="46" t="s">
        <v>108</v>
      </c>
      <c r="G7" s="38" t="s">
        <v>9</v>
      </c>
      <c r="H7" s="38" t="s">
        <v>8</v>
      </c>
      <c r="I7" s="38" t="str">
        <f t="shared" si="0"/>
        <v>420-C13 : Outils de gestion et de soutien</v>
      </c>
    </row>
    <row r="8" spans="1:9">
      <c r="C8" s="47" t="s">
        <v>109</v>
      </c>
      <c r="G8" s="38" t="s">
        <v>11</v>
      </c>
      <c r="H8" s="38" t="s">
        <v>10</v>
      </c>
      <c r="I8" s="38" t="str">
        <f t="shared" si="0"/>
        <v>201-B21 : Mathématiques pour l'informatique II</v>
      </c>
    </row>
    <row r="9" spans="1:9">
      <c r="C9" s="46" t="s">
        <v>110</v>
      </c>
      <c r="G9" s="38" t="s">
        <v>12</v>
      </c>
      <c r="H9" s="38" t="s">
        <v>13</v>
      </c>
      <c r="I9" s="38" t="str">
        <f t="shared" si="0"/>
        <v>420-C21 : Programmation II</v>
      </c>
    </row>
    <row r="10" spans="1:9">
      <c r="C10" s="47"/>
      <c r="G10" s="38" t="s">
        <v>15</v>
      </c>
      <c r="H10" s="38" t="s">
        <v>14</v>
      </c>
      <c r="I10" s="38" t="str">
        <f t="shared" si="0"/>
        <v>420-C22 : Systèmes d'exploitation I</v>
      </c>
    </row>
    <row r="11" spans="1:9">
      <c r="C11" s="46"/>
      <c r="G11" s="38" t="s">
        <v>16</v>
      </c>
      <c r="H11" s="38" t="s">
        <v>17</v>
      </c>
      <c r="I11" s="38" t="str">
        <f t="shared" si="0"/>
        <v>420-C23 : Web I</v>
      </c>
    </row>
    <row r="12" spans="1:9">
      <c r="C12" s="47"/>
      <c r="G12" s="38" t="s">
        <v>19</v>
      </c>
      <c r="H12" s="38" t="s">
        <v>18</v>
      </c>
      <c r="I12" s="38" t="str">
        <f t="shared" si="0"/>
        <v>420-C31 : Génie logiciel I : Conception et gestion</v>
      </c>
    </row>
    <row r="13" spans="1:9">
      <c r="C13" s="46"/>
      <c r="G13" s="38" t="s">
        <v>21</v>
      </c>
      <c r="H13" s="38" t="s">
        <v>20</v>
      </c>
      <c r="I13" s="38" t="str">
        <f t="shared" si="0"/>
        <v>420-C32 : Systèmes d'exploitation II</v>
      </c>
    </row>
    <row r="14" spans="1:9">
      <c r="C14" s="47"/>
      <c r="G14" s="38" t="s">
        <v>22</v>
      </c>
      <c r="H14" s="38" t="s">
        <v>23</v>
      </c>
      <c r="I14" s="38" t="str">
        <f t="shared" si="0"/>
        <v>420-C33 : Web II</v>
      </c>
    </row>
    <row r="15" spans="1:9">
      <c r="C15" s="46"/>
      <c r="G15" s="38" t="s">
        <v>25</v>
      </c>
      <c r="H15" s="38" t="s">
        <v>24</v>
      </c>
      <c r="I15" s="38" t="str">
        <f t="shared" si="0"/>
        <v>420-C34 : Programmation orientée objet I</v>
      </c>
    </row>
    <row r="16" spans="1:9">
      <c r="C16" s="47"/>
      <c r="G16" s="38" t="s">
        <v>27</v>
      </c>
      <c r="H16" s="38" t="s">
        <v>26</v>
      </c>
      <c r="I16" s="38" t="str">
        <f t="shared" si="0"/>
        <v>420-C41 : Génie logiciel II : Conception et gestion</v>
      </c>
    </row>
    <row r="17" spans="2:9">
      <c r="B17" s="41"/>
      <c r="C17" s="48"/>
      <c r="G17" s="38" t="s">
        <v>29</v>
      </c>
      <c r="H17" s="38" t="s">
        <v>28</v>
      </c>
      <c r="I17" s="38" t="str">
        <f t="shared" si="0"/>
        <v>420-C42 : Langages d'exploitation des bases de données</v>
      </c>
    </row>
    <row r="18" spans="2:9">
      <c r="G18" s="38" t="s">
        <v>31</v>
      </c>
      <c r="H18" s="38" t="s">
        <v>30</v>
      </c>
      <c r="I18" s="38" t="str">
        <f t="shared" si="0"/>
        <v>420-C43 : Réseaux I</v>
      </c>
    </row>
    <row r="19" spans="2:9">
      <c r="B19" s="39" t="s">
        <v>74</v>
      </c>
      <c r="C19" s="49" t="s">
        <v>111</v>
      </c>
      <c r="G19" s="38" t="s">
        <v>33</v>
      </c>
      <c r="H19" s="38" t="s">
        <v>32</v>
      </c>
      <c r="I19" s="38" t="str">
        <f t="shared" si="0"/>
        <v>420-C44 : Programmation orientée objet II</v>
      </c>
    </row>
    <row r="20" spans="2:9">
      <c r="C20" s="50"/>
      <c r="G20" s="38" t="s">
        <v>35</v>
      </c>
      <c r="H20" s="38" t="s">
        <v>34</v>
      </c>
      <c r="I20" s="38" t="str">
        <f t="shared" si="0"/>
        <v>201-B51 : Mathématiques pour l'informatique III</v>
      </c>
    </row>
    <row r="21" spans="2:9">
      <c r="C21" s="50"/>
      <c r="G21" s="38" t="s">
        <v>37</v>
      </c>
      <c r="H21" s="38" t="s">
        <v>36</v>
      </c>
      <c r="I21" s="38" t="str">
        <f t="shared" si="0"/>
        <v>350-B51 : Interagir dans un contexte professionnel</v>
      </c>
    </row>
    <row r="22" spans="2:9">
      <c r="C22" s="50"/>
      <c r="G22" s="38" t="s">
        <v>39</v>
      </c>
      <c r="H22" s="38" t="s">
        <v>38</v>
      </c>
      <c r="I22" s="38" t="str">
        <f t="shared" si="0"/>
        <v>420-C51 : Conception d'applications</v>
      </c>
    </row>
    <row r="23" spans="2:9">
      <c r="C23" s="50"/>
      <c r="G23" s="38" t="s">
        <v>41</v>
      </c>
      <c r="H23" s="38" t="s">
        <v>40</v>
      </c>
      <c r="I23" s="38" t="str">
        <f t="shared" si="0"/>
        <v>420-C52 : Données, mégadonnées et intelligence artificielle I</v>
      </c>
    </row>
    <row r="24" spans="2:9">
      <c r="C24" s="50"/>
      <c r="G24" s="38" t="s">
        <v>43</v>
      </c>
      <c r="H24" s="38" t="s">
        <v>42</v>
      </c>
      <c r="I24" s="38" t="str">
        <f t="shared" si="0"/>
        <v>420-C53 : Réseaux II</v>
      </c>
    </row>
    <row r="25" spans="2:9">
      <c r="C25" s="50"/>
      <c r="G25" s="38" t="s">
        <v>45</v>
      </c>
      <c r="H25" s="38" t="s">
        <v>44</v>
      </c>
      <c r="I25" s="38" t="str">
        <f t="shared" si="0"/>
        <v>420-C54 : Développement d'applications mobiles</v>
      </c>
    </row>
    <row r="26" spans="2:9">
      <c r="C26" s="50"/>
      <c r="G26" s="38" t="s">
        <v>47</v>
      </c>
      <c r="H26" s="38" t="s">
        <v>46</v>
      </c>
      <c r="I26" s="38" t="str">
        <f t="shared" si="0"/>
        <v>420-C55 : Web III</v>
      </c>
    </row>
    <row r="27" spans="2:9">
      <c r="C27" s="50"/>
      <c r="G27" s="38" t="s">
        <v>49</v>
      </c>
      <c r="H27" s="38" t="s">
        <v>48</v>
      </c>
      <c r="I27" s="38" t="str">
        <f t="shared" si="0"/>
        <v>420-C61 : Projet synthèse</v>
      </c>
    </row>
    <row r="28" spans="2:9">
      <c r="B28" s="41"/>
      <c r="C28" s="51"/>
      <c r="G28" s="38" t="s">
        <v>50</v>
      </c>
      <c r="H28" s="38" t="s">
        <v>51</v>
      </c>
      <c r="I28" s="38" t="str">
        <f t="shared" si="0"/>
        <v>420-C62 : Données, mégadonnées et intelligence artificielle II</v>
      </c>
    </row>
    <row r="29" spans="2:9">
      <c r="G29" s="38" t="s">
        <v>53</v>
      </c>
      <c r="H29" s="38" t="s">
        <v>52</v>
      </c>
      <c r="I29" s="38" t="str">
        <f t="shared" si="0"/>
        <v>420-C63 : Développement de jeux vidéo</v>
      </c>
    </row>
    <row r="30" spans="2:9">
      <c r="G30" s="38" t="s">
        <v>55</v>
      </c>
      <c r="H30" s="38" t="s">
        <v>54</v>
      </c>
      <c r="I30" s="38" t="str">
        <f t="shared" si="0"/>
        <v>420-C64 : Objets connectés</v>
      </c>
    </row>
    <row r="31" spans="2:9">
      <c r="G31" s="38" t="s">
        <v>57</v>
      </c>
      <c r="H31" s="38" t="s">
        <v>56</v>
      </c>
      <c r="I31" s="38" t="str">
        <f t="shared" si="0"/>
        <v>420-C65 : Administration de bases de données</v>
      </c>
    </row>
    <row r="32" spans="2:9">
      <c r="G32" s="38" t="s">
        <v>58</v>
      </c>
      <c r="H32" s="38" t="s">
        <v>59</v>
      </c>
      <c r="I32" s="38" t="str">
        <f t="shared" si="0"/>
        <v>420-C66 : Veille technologique</v>
      </c>
    </row>
    <row r="36" spans="8:14">
      <c r="H36" s="38" t="s">
        <v>61</v>
      </c>
      <c r="I36" s="42">
        <f>FIND(",",H36)</f>
        <v>9</v>
      </c>
      <c r="J36" s="38" t="str">
        <f>MID(H36,1,I36-1)</f>
        <v>Fournier</v>
      </c>
      <c r="K36" s="38" t="str">
        <f>MID(H36,I36+1,LEN(H36)-I36)</f>
        <v xml:space="preserve"> Nathaelle</v>
      </c>
      <c r="L36" s="42" t="str">
        <f>LEFT(J36,1)</f>
        <v>F</v>
      </c>
      <c r="M36" s="38" t="str">
        <f>K36&amp;" " &amp;J36</f>
        <v xml:space="preserve"> Nathaelle Fournier</v>
      </c>
      <c r="N36" s="38" t="str">
        <f>K36&amp; " " &amp;L36&amp;"."</f>
        <v xml:space="preserve"> Nathaelle F.</v>
      </c>
    </row>
    <row r="37" spans="8:14">
      <c r="H37" s="38" t="s">
        <v>62</v>
      </c>
      <c r="I37" s="42">
        <f t="shared" ref="I37:I48" si="1">FIND(",",H37)</f>
        <v>8</v>
      </c>
      <c r="J37" s="38" t="str">
        <f t="shared" ref="J37:J48" si="2">MID(H37,1,I37-1)</f>
        <v>Jalbert</v>
      </c>
      <c r="K37" s="38" t="str">
        <f t="shared" ref="K37:K48" si="3">MID(H37,I37+1,LEN(H37)-I37)</f>
        <v xml:space="preserve"> Jérémie</v>
      </c>
      <c r="L37" s="42" t="str">
        <f t="shared" ref="L37:L48" si="4">LEFT(J37,1)</f>
        <v>J</v>
      </c>
      <c r="M37" s="38" t="str">
        <f t="shared" ref="M37:M48" si="5">K37&amp;" " &amp;J37</f>
        <v xml:space="preserve"> Jérémie Jalbert</v>
      </c>
      <c r="N37" s="38" t="str">
        <f t="shared" ref="N37:N48" si="6">K37&amp; " " &amp;L37&amp;"."</f>
        <v xml:space="preserve"> Jérémie J.</v>
      </c>
    </row>
    <row r="38" spans="8:14">
      <c r="H38" s="38" t="s">
        <v>63</v>
      </c>
      <c r="I38" s="42">
        <f t="shared" si="1"/>
        <v>9</v>
      </c>
      <c r="J38" s="38" t="str">
        <f t="shared" si="2"/>
        <v>Lefebvre</v>
      </c>
      <c r="K38" s="38" t="str">
        <f t="shared" si="3"/>
        <v xml:space="preserve"> Christian</v>
      </c>
      <c r="L38" s="42" t="str">
        <f t="shared" si="4"/>
        <v>L</v>
      </c>
      <c r="M38" s="38" t="str">
        <f t="shared" si="5"/>
        <v xml:space="preserve"> Christian Lefebvre</v>
      </c>
      <c r="N38" s="38" t="str">
        <f t="shared" si="6"/>
        <v xml:space="preserve"> Christian L.</v>
      </c>
    </row>
    <row r="39" spans="8:14">
      <c r="H39" s="38" t="s">
        <v>64</v>
      </c>
      <c r="I39" s="42">
        <f t="shared" si="1"/>
        <v>8</v>
      </c>
      <c r="J39" s="38" t="str">
        <f t="shared" si="2"/>
        <v>Longtin</v>
      </c>
      <c r="K39" s="38" t="str">
        <f t="shared" si="3"/>
        <v xml:space="preserve"> Jessika</v>
      </c>
      <c r="L39" s="42" t="str">
        <f t="shared" si="4"/>
        <v>L</v>
      </c>
      <c r="M39" s="38" t="str">
        <f t="shared" si="5"/>
        <v xml:space="preserve"> Jessika Longtin</v>
      </c>
      <c r="N39" s="38" t="str">
        <f t="shared" si="6"/>
        <v xml:space="preserve"> Jessika L.</v>
      </c>
    </row>
    <row r="40" spans="8:14">
      <c r="H40" s="38" t="s">
        <v>65</v>
      </c>
      <c r="I40" s="42">
        <f t="shared" si="1"/>
        <v>7</v>
      </c>
      <c r="J40" s="38" t="str">
        <f t="shared" si="2"/>
        <v>Luquet</v>
      </c>
      <c r="K40" s="38" t="str">
        <f t="shared" si="3"/>
        <v xml:space="preserve"> Théo</v>
      </c>
      <c r="L40" s="42" t="str">
        <f t="shared" si="4"/>
        <v>L</v>
      </c>
      <c r="M40" s="38" t="str">
        <f t="shared" si="5"/>
        <v xml:space="preserve"> Théo Luquet</v>
      </c>
      <c r="N40" s="38" t="str">
        <f t="shared" si="6"/>
        <v xml:space="preserve"> Théo L.</v>
      </c>
    </row>
    <row r="41" spans="8:14">
      <c r="H41" s="38" t="s">
        <v>66</v>
      </c>
      <c r="I41" s="42">
        <f t="shared" si="1"/>
        <v>6</v>
      </c>
      <c r="J41" s="38" t="str">
        <f t="shared" si="2"/>
        <v>Mayer</v>
      </c>
      <c r="K41" s="38" t="str">
        <f t="shared" si="3"/>
        <v xml:space="preserve"> Justin</v>
      </c>
      <c r="L41" s="42" t="str">
        <f t="shared" si="4"/>
        <v>M</v>
      </c>
      <c r="M41" s="38" t="str">
        <f t="shared" si="5"/>
        <v xml:space="preserve"> Justin Mayer</v>
      </c>
      <c r="N41" s="38" t="str">
        <f t="shared" si="6"/>
        <v xml:space="preserve"> Justin M.</v>
      </c>
    </row>
    <row r="42" spans="8:14">
      <c r="H42" s="38" t="s">
        <v>67</v>
      </c>
      <c r="I42" s="42">
        <f t="shared" si="1"/>
        <v>10</v>
      </c>
      <c r="J42" s="38" t="str">
        <f t="shared" si="2"/>
        <v>Pelletier</v>
      </c>
      <c r="K42" s="38" t="str">
        <f t="shared" si="3"/>
        <v xml:space="preserve"> Thomas</v>
      </c>
      <c r="L42" s="42" t="str">
        <f t="shared" si="4"/>
        <v>P</v>
      </c>
      <c r="M42" s="38" t="str">
        <f t="shared" si="5"/>
        <v xml:space="preserve"> Thomas Pelletier</v>
      </c>
      <c r="N42" s="38" t="str">
        <f t="shared" si="6"/>
        <v xml:space="preserve"> Thomas P.</v>
      </c>
    </row>
    <row r="43" spans="8:14">
      <c r="H43" s="38" t="s">
        <v>68</v>
      </c>
      <c r="I43" s="42">
        <f t="shared" si="1"/>
        <v>8</v>
      </c>
      <c r="J43" s="38" t="str">
        <f t="shared" si="2"/>
        <v>Provost</v>
      </c>
      <c r="K43" s="38" t="str">
        <f t="shared" si="3"/>
        <v xml:space="preserve"> Alexis</v>
      </c>
      <c r="L43" s="42" t="str">
        <f t="shared" si="4"/>
        <v>P</v>
      </c>
      <c r="M43" s="38" t="str">
        <f t="shared" si="5"/>
        <v xml:space="preserve"> Alexis Provost</v>
      </c>
      <c r="N43" s="38" t="str">
        <f t="shared" si="6"/>
        <v xml:space="preserve"> Alexis P.</v>
      </c>
    </row>
    <row r="44" spans="8:14">
      <c r="H44" s="38" t="s">
        <v>69</v>
      </c>
      <c r="I44" s="42">
        <f t="shared" si="1"/>
        <v>17</v>
      </c>
      <c r="J44" s="38" t="str">
        <f t="shared" si="2"/>
        <v>Robinson-Roberge</v>
      </c>
      <c r="K44" s="38" t="str">
        <f t="shared" si="3"/>
        <v xml:space="preserve"> Jonathan</v>
      </c>
      <c r="L44" s="42" t="str">
        <f t="shared" si="4"/>
        <v>R</v>
      </c>
      <c r="M44" s="38" t="str">
        <f t="shared" si="5"/>
        <v xml:space="preserve"> Jonathan Robinson-Roberge</v>
      </c>
      <c r="N44" s="38" t="str">
        <f t="shared" si="6"/>
        <v xml:space="preserve"> Jonathan R.</v>
      </c>
    </row>
    <row r="45" spans="8:14">
      <c r="H45" s="38" t="s">
        <v>70</v>
      </c>
      <c r="I45" s="42">
        <f t="shared" si="1"/>
        <v>4</v>
      </c>
      <c r="J45" s="38" t="str">
        <f t="shared" si="2"/>
        <v>Roy</v>
      </c>
      <c r="K45" s="38" t="str">
        <f t="shared" si="3"/>
        <v xml:space="preserve"> Frédéric</v>
      </c>
      <c r="L45" s="42" t="str">
        <f t="shared" si="4"/>
        <v>R</v>
      </c>
      <c r="M45" s="38" t="str">
        <f t="shared" si="5"/>
        <v xml:space="preserve"> Frédéric Roy</v>
      </c>
      <c r="N45" s="38" t="str">
        <f t="shared" si="6"/>
        <v xml:space="preserve"> Frédéric R.</v>
      </c>
    </row>
    <row r="46" spans="8:14">
      <c r="H46" s="38" t="s">
        <v>71</v>
      </c>
      <c r="I46" s="42">
        <f t="shared" si="1"/>
        <v>8</v>
      </c>
      <c r="J46" s="38" t="str">
        <f t="shared" si="2"/>
        <v>Simpson</v>
      </c>
      <c r="K46" s="38" t="str">
        <f t="shared" si="3"/>
        <v xml:space="preserve"> Finnegan</v>
      </c>
      <c r="L46" s="42" t="str">
        <f t="shared" si="4"/>
        <v>S</v>
      </c>
      <c r="M46" s="38" t="str">
        <f t="shared" si="5"/>
        <v xml:space="preserve"> Finnegan Simpson</v>
      </c>
      <c r="N46" s="38" t="str">
        <f t="shared" si="6"/>
        <v xml:space="preserve"> Finnegan S.</v>
      </c>
    </row>
    <row r="47" spans="8:14">
      <c r="H47" s="38" t="s">
        <v>72</v>
      </c>
      <c r="I47" s="42">
        <f t="shared" si="1"/>
        <v>5</v>
      </c>
      <c r="J47" s="38" t="str">
        <f t="shared" si="2"/>
        <v>Tran</v>
      </c>
      <c r="K47" s="38" t="str">
        <f t="shared" si="3"/>
        <v xml:space="preserve"> Quoc Huan</v>
      </c>
      <c r="L47" s="42" t="str">
        <f t="shared" si="4"/>
        <v>T</v>
      </c>
      <c r="M47" s="38" t="str">
        <f t="shared" si="5"/>
        <v xml:space="preserve"> Quoc Huan Tran</v>
      </c>
      <c r="N47" s="38" t="str">
        <f t="shared" si="6"/>
        <v xml:space="preserve"> Quoc Huan T.</v>
      </c>
    </row>
    <row r="48" spans="8:14">
      <c r="H48" s="38" t="s">
        <v>73</v>
      </c>
      <c r="I48" s="42">
        <f t="shared" si="1"/>
        <v>11</v>
      </c>
      <c r="J48" s="38" t="str">
        <f t="shared" si="2"/>
        <v>Wisniowski</v>
      </c>
      <c r="K48" s="38" t="str">
        <f t="shared" si="3"/>
        <v xml:space="preserve"> Andrzej</v>
      </c>
      <c r="L48" s="42" t="str">
        <f t="shared" si="4"/>
        <v>W</v>
      </c>
      <c r="M48" s="38" t="str">
        <f t="shared" si="5"/>
        <v xml:space="preserve"> Andrzej Wisniowski</v>
      </c>
      <c r="N48" s="38" t="str">
        <f t="shared" si="6"/>
        <v xml:space="preserve"> Andrzej W.</v>
      </c>
    </row>
  </sheetData>
  <sheetProtection algorithmName="SHA-512" hashValue="scJZJ7iJMXB+LbhXIiCVuh/SKtmlrRNJ1Igv21mJ5o5GhmJo9xHXnKAMASbUUYSrH/gMb8rYJ4m+iSy65CcnDg==" saltValue="5gTUBW6zArR+cQC78eRuIA==" spinCount="100000" sheet="1" objects="1" scenarios="1" selectLockedCells="1"/>
  <mergeCells count="1">
    <mergeCell ref="C19:C28"/>
  </mergeCells>
  <conditionalFormatting sqref="C6:C17">
    <cfRule type="expression" dxfId="27" priority="1">
      <formula>COUNTIF($C$6:$C$17,C6)&gt;1</formula>
    </cfRule>
  </conditionalFormatting>
  <dataValidations count="4">
    <dataValidation type="list" allowBlank="1" showInputMessage="1" showErrorMessage="1" promptTitle="Contexte du projet" prompt="Veuilez sélectionner le cour dans lequel s'inscrit ce projet." sqref="C4" xr:uid="{DB05ECDE-8FC8-48DA-8588-47A57953674C}">
      <formula1>ListeCours</formula1>
    </dataValidation>
    <dataValidation type="textLength" allowBlank="1" showInputMessage="1" showErrorMessage="1" promptTitle="Titre du projet" prompt="Veuillez saisir le titre du projet. Ayez un nom pertinent et adapté." sqref="C2" xr:uid="{FBF88C22-F3FC-4D0F-915B-40929551138C}">
      <formula1>2</formula1>
      <formula2>120</formula2>
    </dataValidation>
    <dataValidation type="list" allowBlank="1" showInputMessage="1" showErrorMessage="1" promptTitle="Étudiant membre de l'équipe" prompt="Veuillez sélectionner tous les membres de l'équipe." sqref="C6:C17" xr:uid="{931C57B2-270D-45B9-A242-5ED3764D689F}">
      <formula1>ListeEtudiants</formula1>
    </dataValidation>
    <dataValidation allowBlank="1" showInputMessage="1" showErrorMessage="1" promptTitle="Description du projet" prompt="Veuillez donner une description claire du projet. Soyez concis et précis._x000a__x000a_Vous pouvez utiliser ALT-ENTER pour entrer un saut de ligne dans une cellule multiligne." sqref="C19:C28" xr:uid="{156A0B2D-ADCD-4F94-B5B9-F3CD22DD6163}"/>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DB800-6EF5-4671-BB1F-CF858B9A0F51}">
  <dimension ref="B2:Q127"/>
  <sheetViews>
    <sheetView showGridLines="0" showRowColHeaders="0" workbookViewId="0">
      <selection activeCell="F124" sqref="F124:K124"/>
    </sheetView>
  </sheetViews>
  <sheetFormatPr defaultColWidth="9.21875" defaultRowHeight="14.4"/>
  <cols>
    <col min="1" max="1" width="1.33203125" style="2" customWidth="1"/>
    <col min="2" max="2" width="5" style="2" customWidth="1"/>
    <col min="3" max="5" width="3.33203125" style="2" customWidth="1"/>
    <col min="6" max="6" width="66.44140625" style="2" customWidth="1"/>
    <col min="7" max="7" width="21.21875" style="2" customWidth="1"/>
    <col min="8" max="9" width="14.109375" style="3" customWidth="1"/>
    <col min="10" max="11" width="11.44140625" style="3" customWidth="1"/>
    <col min="12" max="14" width="9.21875" style="2"/>
    <col min="15" max="15" width="9.21875" style="2" hidden="1" customWidth="1"/>
    <col min="16" max="16" width="10.109375" style="2" hidden="1" customWidth="1"/>
    <col min="17" max="17" width="9.21875" style="2" hidden="1" customWidth="1"/>
    <col min="18" max="16384" width="9.21875" style="2"/>
  </cols>
  <sheetData>
    <row r="2" spans="2:17" ht="30.9" customHeight="1">
      <c r="B2" s="60" t="str">
        <f>"Sprint 1   |   " &amp;'Description du projet'!$C$2</f>
        <v>Sprint 1   |   Boids</v>
      </c>
      <c r="C2" s="60"/>
      <c r="D2" s="60"/>
      <c r="E2" s="60"/>
      <c r="F2" s="60"/>
      <c r="G2" s="60"/>
      <c r="H2" s="60"/>
      <c r="I2" s="60"/>
      <c r="J2" s="60"/>
      <c r="K2" s="60"/>
    </row>
    <row r="3" spans="2:17" ht="2.5499999999999998" customHeight="1">
      <c r="B3" s="61" t="s">
        <v>104</v>
      </c>
      <c r="C3" s="61"/>
      <c r="D3" s="61"/>
      <c r="E3" s="61"/>
      <c r="F3" s="61"/>
      <c r="G3" s="61"/>
      <c r="H3" s="61"/>
      <c r="I3" s="61"/>
      <c r="J3" s="61"/>
      <c r="K3" s="61"/>
    </row>
    <row r="4" spans="2:17" ht="18" customHeight="1"/>
    <row r="5" spans="2:17" ht="14.55" customHeight="1">
      <c r="B5" s="1" t="s">
        <v>102</v>
      </c>
      <c r="C5" s="1"/>
      <c r="D5" s="1"/>
      <c r="E5" s="1"/>
      <c r="F5" s="59" t="s">
        <v>112</v>
      </c>
      <c r="G5" s="59"/>
      <c r="H5" s="59"/>
      <c r="I5" s="59"/>
      <c r="J5" s="59"/>
      <c r="K5" s="59"/>
    </row>
    <row r="6" spans="2:17" ht="7.8" customHeight="1"/>
    <row r="7" spans="2:17" ht="14.55" customHeight="1">
      <c r="B7" s="58" t="s">
        <v>103</v>
      </c>
      <c r="C7" s="58"/>
      <c r="D7" s="58"/>
      <c r="E7" s="58"/>
      <c r="F7" s="59" t="s">
        <v>153</v>
      </c>
      <c r="G7" s="59"/>
      <c r="H7" s="59"/>
      <c r="I7" s="59"/>
      <c r="J7" s="59"/>
      <c r="K7" s="59"/>
    </row>
    <row r="8" spans="2:17" ht="18" customHeight="1"/>
    <row r="9" spans="2:17" ht="8.5500000000000007" customHeight="1">
      <c r="B9" s="62">
        <v>1</v>
      </c>
      <c r="C9" s="61"/>
      <c r="D9" s="61"/>
      <c r="E9" s="61"/>
      <c r="F9" s="61"/>
      <c r="G9" s="61"/>
      <c r="H9" s="61"/>
      <c r="I9" s="61"/>
      <c r="J9" s="61"/>
      <c r="K9" s="61"/>
    </row>
    <row r="10" spans="2:17" ht="18">
      <c r="B10" s="62"/>
      <c r="C10" s="4" t="s">
        <v>96</v>
      </c>
      <c r="D10" s="4"/>
      <c r="E10" s="4"/>
      <c r="F10" s="4"/>
      <c r="G10" s="4"/>
      <c r="H10" s="4"/>
      <c r="I10" s="4"/>
      <c r="J10" s="4"/>
      <c r="K10" s="5" t="s">
        <v>89</v>
      </c>
    </row>
    <row r="11" spans="2:17">
      <c r="O11" s="2" t="s">
        <v>75</v>
      </c>
      <c r="P11" s="2">
        <v>18</v>
      </c>
    </row>
    <row r="12" spans="2:17" ht="15.6">
      <c r="D12" s="65" t="s">
        <v>81</v>
      </c>
      <c r="E12" s="65"/>
      <c r="F12" s="65"/>
      <c r="G12" s="65"/>
      <c r="H12" s="65"/>
      <c r="I12" s="65"/>
      <c r="J12" s="65"/>
      <c r="K12" s="65"/>
    </row>
    <row r="13" spans="2:17">
      <c r="E13" s="6">
        <f>IF(ISBLANK(F13), "", 1)</f>
        <v>1</v>
      </c>
      <c r="F13" s="56" t="s">
        <v>113</v>
      </c>
      <c r="G13" s="56"/>
      <c r="H13" s="56"/>
      <c r="I13" s="56"/>
      <c r="J13" s="56"/>
      <c r="K13" s="56"/>
      <c r="P13" s="2" t="str">
        <f>IF(ISBLANK(F13),"", E13&amp; " - " &amp;IF(LEN(F13)&lt;$P$11,F13,LEFT(F13,$P$11) &amp; "…"))</f>
        <v>1 - Conception</v>
      </c>
      <c r="Q13" s="2" t="str" cm="1">
        <f t="array" ref="Q13:Q15">_xlfn.UNIQUE(_xlfn._xlws.FILTER($P$13:$P$15,NOT(ISBLANK($P$13:$P$15))))</f>
        <v>1 - Conception</v>
      </c>
    </row>
    <row r="14" spans="2:17">
      <c r="E14" s="7">
        <f>IF(ISBLANK(F14), "", MAX($E$13:E13)+1)</f>
        <v>2</v>
      </c>
      <c r="F14" s="53" t="s">
        <v>114</v>
      </c>
      <c r="G14" s="53"/>
      <c r="H14" s="53"/>
      <c r="I14" s="53"/>
      <c r="J14" s="53"/>
      <c r="K14" s="53"/>
      <c r="P14" s="2" t="str">
        <f>IF(ISBLANK(F14),"", E14&amp; " - " &amp;IF(LEN(F14)&lt;$P$11,F14,LEFT(F14,$P$11) &amp; "…"))</f>
        <v>2 - Développement</v>
      </c>
      <c r="Q14" s="2" t="str">
        <v>2 - Développement</v>
      </c>
    </row>
    <row r="15" spans="2:17">
      <c r="E15" s="6">
        <f>IF(ISBLANK(F15), "", MAX($E$13:E14)+1)</f>
        <v>3</v>
      </c>
      <c r="F15" s="56" t="s">
        <v>115</v>
      </c>
      <c r="G15" s="56"/>
      <c r="H15" s="56"/>
      <c r="I15" s="56"/>
      <c r="J15" s="56"/>
      <c r="K15" s="56"/>
      <c r="P15" s="2" t="str">
        <f>IF(ISBLANK(F15),"", E15&amp; " - " &amp;IF(LEN(F15)&lt;$P$11,F15,LEFT(F15,$P$11) &amp; "…"))</f>
        <v>3 - Mise en place</v>
      </c>
      <c r="Q15" s="2" t="str">
        <v>3 - Mise en place</v>
      </c>
    </row>
    <row r="16" spans="2:17">
      <c r="K16" s="8" t="str">
        <f>IF(COUNTA(F13:F15)=0, "Attention, vous devez définir au moins une orientation.", COUNTA(F13:F15)&amp;IF(COUNTA(F13:F15)&gt;1," orientations ont été déterminées"," orientation a été déterminée"))</f>
        <v>3 orientations ont été déterminées</v>
      </c>
    </row>
    <row r="18" spans="4:17" ht="15.6">
      <c r="D18" s="9" t="s">
        <v>82</v>
      </c>
      <c r="E18" s="9"/>
      <c r="F18" s="9"/>
      <c r="G18" s="9"/>
      <c r="H18" s="10"/>
      <c r="I18" s="10"/>
      <c r="J18" s="66" t="s">
        <v>76</v>
      </c>
      <c r="K18" s="66"/>
    </row>
    <row r="19" spans="4:17">
      <c r="E19" s="6">
        <f>IF(ISBLANK(F19), "", 1)</f>
        <v>1</v>
      </c>
      <c r="F19" s="56" t="s">
        <v>116</v>
      </c>
      <c r="G19" s="56"/>
      <c r="H19" s="56"/>
      <c r="I19" s="56"/>
      <c r="J19" s="67" t="s">
        <v>117</v>
      </c>
      <c r="K19" s="68"/>
      <c r="P19" s="2" t="str">
        <f t="shared" ref="P19:P24" si="0">IF(ISBLANK(F19),"", E19&amp; " - " &amp;IF(LEN(F19)&lt;$P$11,F19,LEFT(F19,$P$11) &amp; "…"))</f>
        <v>1 - Monter le projet s…</v>
      </c>
      <c r="Q19" s="2" t="str" cm="1">
        <f t="array" ref="Q19:Q24">_xlfn.UNIQUE(_xlfn._xlws.FILTER($P$19:$P$24,NOT(ISBLANK($P$19:$P$24))))</f>
        <v>1 - Monter le projet s…</v>
      </c>
    </row>
    <row r="20" spans="4:17">
      <c r="E20" s="7">
        <f>IF(ISBLANK(F20), "", MAX($E$19:E19)+1)</f>
        <v>2</v>
      </c>
      <c r="F20" s="53" t="s">
        <v>118</v>
      </c>
      <c r="G20" s="53"/>
      <c r="H20" s="53"/>
      <c r="I20" s="53"/>
      <c r="J20" s="63" t="s">
        <v>119</v>
      </c>
      <c r="K20" s="64"/>
      <c r="P20" s="2" t="str">
        <f t="shared" si="0"/>
        <v>2 - Faire UML des clas…</v>
      </c>
      <c r="Q20" s="2" t="str">
        <v>2 - Faire UML des clas…</v>
      </c>
    </row>
    <row r="21" spans="4:17">
      <c r="E21" s="6">
        <f>IF(ISBLANK(F21), "", MAX($E$19:E20)+1)</f>
        <v>3</v>
      </c>
      <c r="F21" s="56" t="s">
        <v>120</v>
      </c>
      <c r="G21" s="56"/>
      <c r="H21" s="56"/>
      <c r="I21" s="56"/>
      <c r="J21" s="67" t="s">
        <v>119</v>
      </c>
      <c r="K21" s="68"/>
      <c r="P21" s="2" t="str">
        <f t="shared" si="0"/>
        <v>3 - Faire UML des cas …</v>
      </c>
      <c r="Q21" s="2" t="str">
        <v>3 - Faire UML des cas …</v>
      </c>
    </row>
    <row r="22" spans="4:17">
      <c r="E22" s="7">
        <f>IF(ISBLANK(F22), "", MAX($E$19:E21)+1)</f>
        <v>4</v>
      </c>
      <c r="F22" s="53" t="s">
        <v>121</v>
      </c>
      <c r="G22" s="53"/>
      <c r="H22" s="53"/>
      <c r="I22" s="53"/>
      <c r="J22" s="63" t="s">
        <v>122</v>
      </c>
      <c r="K22" s="64"/>
      <c r="P22" s="2" t="str">
        <f t="shared" si="0"/>
        <v>4 - Faire apparaitre i…</v>
      </c>
      <c r="Q22" s="2" t="str">
        <v>4 - Faire apparaitre i…</v>
      </c>
    </row>
    <row r="23" spans="4:17">
      <c r="E23" s="6">
        <f>IF(ISBLANK(F23), "", MAX($E$19:E22)+1)</f>
        <v>5</v>
      </c>
      <c r="F23" s="56" t="s">
        <v>123</v>
      </c>
      <c r="G23" s="56"/>
      <c r="H23" s="56"/>
      <c r="I23" s="56"/>
      <c r="J23" s="67" t="s">
        <v>122</v>
      </c>
      <c r="K23" s="68"/>
      <c r="P23" s="2" t="str">
        <f t="shared" si="0"/>
        <v>5 - Structurer le code…</v>
      </c>
      <c r="Q23" s="2" t="str">
        <v>5 - Structurer le code…</v>
      </c>
    </row>
    <row r="24" spans="4:17">
      <c r="E24" s="7" t="str">
        <f>IF(ISBLANK(F24), "", MAX($E$19:E23)+1)</f>
        <v/>
      </c>
      <c r="F24" s="53"/>
      <c r="G24" s="53"/>
      <c r="H24" s="53"/>
      <c r="I24" s="53"/>
      <c r="J24" s="63"/>
      <c r="K24" s="64"/>
      <c r="P24" s="2" t="str">
        <f t="shared" si="0"/>
        <v/>
      </c>
      <c r="Q24" s="2" t="str">
        <v/>
      </c>
    </row>
    <row r="25" spans="4:17">
      <c r="J25" s="73" t="str">
        <f>IF(COUNTA(F19:F24)&lt;2, "Attention, vous devez définir au moins deux objectifs.", COUNTA(F19:F24)&amp;IF(COUNTA(F19:F24)&gt;1," objectifs ont été déterminées"," objectif a été déterminée"))</f>
        <v>5 objectifs ont été déterminées</v>
      </c>
      <c r="K25" s="73"/>
    </row>
    <row r="27" spans="4:17" ht="15.6">
      <c r="D27" s="65" t="s">
        <v>83</v>
      </c>
      <c r="E27" s="65"/>
      <c r="F27" s="65"/>
      <c r="G27" s="11" t="s">
        <v>77</v>
      </c>
      <c r="H27" s="66" t="s">
        <v>78</v>
      </c>
      <c r="I27" s="66"/>
      <c r="J27" s="11" t="s">
        <v>79</v>
      </c>
      <c r="K27" s="11" t="s">
        <v>80</v>
      </c>
      <c r="P27" s="12">
        <v>1.0416666666666666E-2</v>
      </c>
      <c r="Q27" s="13" t="s">
        <v>84</v>
      </c>
    </row>
    <row r="28" spans="4:17">
      <c r="E28" s="6">
        <f>IF(ISBLANK(F28), "", 1)</f>
        <v>1</v>
      </c>
      <c r="F28" s="20" t="s">
        <v>124</v>
      </c>
      <c r="G28" s="21" t="s">
        <v>125</v>
      </c>
      <c r="H28" s="22" t="s">
        <v>126</v>
      </c>
      <c r="I28" s="22" t="s">
        <v>127</v>
      </c>
      <c r="J28" s="23">
        <v>6.2499999999999993E-2</v>
      </c>
      <c r="K28" s="24" t="s">
        <v>87</v>
      </c>
      <c r="P28" s="12">
        <v>1.0416666666666666E-2</v>
      </c>
      <c r="Q28" s="13" t="s">
        <v>87</v>
      </c>
    </row>
    <row r="29" spans="4:17">
      <c r="E29" s="7">
        <f>IF(ISBLANK(F29), "", MAX($E$28:E28)+1)</f>
        <v>2</v>
      </c>
      <c r="F29" s="25" t="s">
        <v>128</v>
      </c>
      <c r="G29" s="26" t="s">
        <v>129</v>
      </c>
      <c r="H29" s="27" t="s">
        <v>130</v>
      </c>
      <c r="I29" s="27" t="s">
        <v>131</v>
      </c>
      <c r="J29" s="28">
        <v>3.125E-2</v>
      </c>
      <c r="K29" s="29" t="s">
        <v>84</v>
      </c>
      <c r="P29" s="12">
        <f>P28+$P$27</f>
        <v>2.0833333333333332E-2</v>
      </c>
      <c r="Q29" s="13" t="s">
        <v>85</v>
      </c>
    </row>
    <row r="30" spans="4:17">
      <c r="E30" s="6">
        <f>IF(ISBLANK(F30), "", MAX($E$28:E29)+1)</f>
        <v>3</v>
      </c>
      <c r="F30" s="20" t="s">
        <v>132</v>
      </c>
      <c r="G30" s="21" t="s">
        <v>134</v>
      </c>
      <c r="H30" s="22" t="s">
        <v>130</v>
      </c>
      <c r="I30" s="22" t="s">
        <v>131</v>
      </c>
      <c r="J30" s="23">
        <v>1.0416666666666666E-2</v>
      </c>
      <c r="K30" s="24" t="s">
        <v>84</v>
      </c>
      <c r="P30" s="12">
        <f t="shared" ref="P30:P46" si="1">P29+$P$27</f>
        <v>3.125E-2</v>
      </c>
      <c r="Q30" s="13" t="s">
        <v>86</v>
      </c>
    </row>
    <row r="31" spans="4:17">
      <c r="E31" s="7">
        <f>IF(ISBLANK(F31), "", MAX($E$28:E30)+1)</f>
        <v>4</v>
      </c>
      <c r="F31" s="25" t="s">
        <v>135</v>
      </c>
      <c r="G31" s="26" t="s">
        <v>134</v>
      </c>
      <c r="H31" s="27" t="s">
        <v>126</v>
      </c>
      <c r="I31" s="27" t="s">
        <v>127</v>
      </c>
      <c r="J31" s="28">
        <v>1.0416666666666666E-2</v>
      </c>
      <c r="K31" s="29" t="s">
        <v>84</v>
      </c>
      <c r="P31" s="12">
        <f t="shared" si="1"/>
        <v>4.1666666666666664E-2</v>
      </c>
    </row>
    <row r="32" spans="4:17">
      <c r="E32" s="6">
        <f>IF(ISBLANK(F32), "", MAX($E$28:E31)+1)</f>
        <v>5</v>
      </c>
      <c r="F32" s="20" t="s">
        <v>136</v>
      </c>
      <c r="G32" s="21" t="s">
        <v>134</v>
      </c>
      <c r="H32" s="22" t="s">
        <v>130</v>
      </c>
      <c r="I32" s="22" t="s">
        <v>131</v>
      </c>
      <c r="J32" s="23">
        <v>3.125E-2</v>
      </c>
      <c r="K32" s="24" t="s">
        <v>87</v>
      </c>
      <c r="P32" s="12">
        <f t="shared" si="1"/>
        <v>5.2083333333333329E-2</v>
      </c>
    </row>
    <row r="33" spans="5:16">
      <c r="E33" s="7">
        <f>IF(ISBLANK(F33), "", MAX($E$28:E32)+1)</f>
        <v>6</v>
      </c>
      <c r="F33" s="25" t="s">
        <v>137</v>
      </c>
      <c r="G33" s="26" t="s">
        <v>134</v>
      </c>
      <c r="H33" s="27" t="s">
        <v>127</v>
      </c>
      <c r="I33" s="27" t="s">
        <v>126</v>
      </c>
      <c r="J33" s="28">
        <v>1.0416666666666666E-2</v>
      </c>
      <c r="K33" s="29" t="s">
        <v>84</v>
      </c>
      <c r="P33" s="12">
        <f t="shared" si="1"/>
        <v>6.2499999999999993E-2</v>
      </c>
    </row>
    <row r="34" spans="5:16">
      <c r="E34" s="6">
        <f>IF(ISBLANK(F34), "", MAX($E$28:E33)+1)</f>
        <v>7</v>
      </c>
      <c r="F34" s="20" t="s">
        <v>138</v>
      </c>
      <c r="G34" s="21" t="s">
        <v>133</v>
      </c>
      <c r="H34" s="22" t="s">
        <v>130</v>
      </c>
      <c r="I34" s="22" t="s">
        <v>131</v>
      </c>
      <c r="J34" s="23">
        <v>3.125E-2</v>
      </c>
      <c r="K34" s="24" t="s">
        <v>87</v>
      </c>
      <c r="P34" s="12">
        <f t="shared" si="1"/>
        <v>7.2916666666666657E-2</v>
      </c>
    </row>
    <row r="35" spans="5:16">
      <c r="E35" s="7">
        <f>IF(ISBLANK(F35), "", MAX($E$28:E34)+1)</f>
        <v>8</v>
      </c>
      <c r="F35" s="25" t="s">
        <v>139</v>
      </c>
      <c r="G35" s="26" t="s">
        <v>133</v>
      </c>
      <c r="H35" s="27" t="s">
        <v>130</v>
      </c>
      <c r="I35" s="27" t="s">
        <v>131</v>
      </c>
      <c r="J35" s="28">
        <v>4.1666666666666664E-2</v>
      </c>
      <c r="K35" s="29" t="s">
        <v>87</v>
      </c>
      <c r="P35" s="12">
        <f t="shared" si="1"/>
        <v>8.3333333333333329E-2</v>
      </c>
    </row>
    <row r="36" spans="5:16">
      <c r="E36" s="6">
        <f>IF(ISBLANK(F36), "", MAX($E$28:E35)+1)</f>
        <v>9</v>
      </c>
      <c r="F36" s="20" t="s">
        <v>140</v>
      </c>
      <c r="G36" s="21" t="s">
        <v>133</v>
      </c>
      <c r="H36" s="22" t="s">
        <v>130</v>
      </c>
      <c r="I36" s="22" t="s">
        <v>131</v>
      </c>
      <c r="J36" s="23">
        <v>3.125E-2</v>
      </c>
      <c r="K36" s="24" t="s">
        <v>87</v>
      </c>
      <c r="P36" s="12">
        <f t="shared" si="1"/>
        <v>9.375E-2</v>
      </c>
    </row>
    <row r="37" spans="5:16">
      <c r="E37" s="7">
        <f>IF(ISBLANK(F37), "", MAX($E$28:E36)+1)</f>
        <v>10</v>
      </c>
      <c r="F37" s="25" t="s">
        <v>141</v>
      </c>
      <c r="G37" s="26" t="s">
        <v>134</v>
      </c>
      <c r="H37" s="27" t="s">
        <v>126</v>
      </c>
      <c r="I37" s="27" t="s">
        <v>127</v>
      </c>
      <c r="J37" s="28">
        <v>2.0833333333333332E-2</v>
      </c>
      <c r="K37" s="29" t="s">
        <v>87</v>
      </c>
      <c r="P37" s="12">
        <f t="shared" si="1"/>
        <v>0.10416666666666667</v>
      </c>
    </row>
    <row r="38" spans="5:16">
      <c r="E38" s="6">
        <f>IF(ISBLANK(F38), "", MAX($E$28:E37)+1)</f>
        <v>11</v>
      </c>
      <c r="F38" s="20" t="s">
        <v>142</v>
      </c>
      <c r="G38" s="21" t="s">
        <v>134</v>
      </c>
      <c r="H38" s="22" t="s">
        <v>127</v>
      </c>
      <c r="I38" s="22" t="s">
        <v>126</v>
      </c>
      <c r="J38" s="23">
        <v>2.0833333333333332E-2</v>
      </c>
      <c r="K38" s="24" t="s">
        <v>87</v>
      </c>
      <c r="P38" s="12">
        <f t="shared" si="1"/>
        <v>0.11458333333333334</v>
      </c>
    </row>
    <row r="39" spans="5:16">
      <c r="E39" s="7">
        <f>IF(ISBLANK(F39), "", MAX($E$28:E38)+1)</f>
        <v>12</v>
      </c>
      <c r="F39" s="25" t="s">
        <v>143</v>
      </c>
      <c r="G39" s="26" t="s">
        <v>134</v>
      </c>
      <c r="H39" s="27" t="s">
        <v>126</v>
      </c>
      <c r="I39" s="27" t="s">
        <v>127</v>
      </c>
      <c r="J39" s="28">
        <v>2.0833333333333332E-2</v>
      </c>
      <c r="K39" s="29" t="s">
        <v>87</v>
      </c>
      <c r="P39" s="12">
        <f t="shared" si="1"/>
        <v>0.125</v>
      </c>
    </row>
    <row r="40" spans="5:16">
      <c r="E40" s="6">
        <f>IF(ISBLANK(F40), "", MAX($E$28:E39)+1)</f>
        <v>13</v>
      </c>
      <c r="F40" s="20" t="s">
        <v>144</v>
      </c>
      <c r="G40" s="21" t="s">
        <v>134</v>
      </c>
      <c r="H40" s="22" t="s">
        <v>126</v>
      </c>
      <c r="I40" s="22" t="s">
        <v>127</v>
      </c>
      <c r="J40" s="23">
        <v>2.0833333333333332E-2</v>
      </c>
      <c r="K40" s="24" t="s">
        <v>87</v>
      </c>
      <c r="P40" s="12">
        <f t="shared" si="1"/>
        <v>0.13541666666666666</v>
      </c>
    </row>
    <row r="41" spans="5:16">
      <c r="E41" s="7">
        <f>IF(ISBLANK(F41), "", MAX($E$28:E40)+1)</f>
        <v>14</v>
      </c>
      <c r="F41" s="25" t="s">
        <v>145</v>
      </c>
      <c r="G41" s="26" t="s">
        <v>134</v>
      </c>
      <c r="H41" s="27" t="s">
        <v>127</v>
      </c>
      <c r="I41" s="27" t="s">
        <v>126</v>
      </c>
      <c r="J41" s="28">
        <v>2.0833333333333332E-2</v>
      </c>
      <c r="K41" s="29" t="s">
        <v>87</v>
      </c>
      <c r="P41" s="12">
        <f t="shared" si="1"/>
        <v>0.14583333333333331</v>
      </c>
    </row>
    <row r="42" spans="5:16">
      <c r="E42" s="6">
        <f>IF(ISBLANK(F42), "", MAX($E$28:E41)+1)</f>
        <v>15</v>
      </c>
      <c r="F42" s="20" t="s">
        <v>146</v>
      </c>
      <c r="G42" s="21" t="s">
        <v>134</v>
      </c>
      <c r="H42" s="22" t="s">
        <v>126</v>
      </c>
      <c r="I42" s="22" t="s">
        <v>127</v>
      </c>
      <c r="J42" s="23">
        <v>2.0833333333333332E-2</v>
      </c>
      <c r="K42" s="24" t="s">
        <v>87</v>
      </c>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12 objectifs ont été déterminées</v>
      </c>
      <c r="P46" s="12">
        <f t="shared" si="1"/>
        <v>0.1979166666666666</v>
      </c>
    </row>
    <row r="47" spans="5:16">
      <c r="P47" s="12">
        <f>P46+$P$27</f>
        <v>0.20833333333333326</v>
      </c>
    </row>
    <row r="48" spans="5:16">
      <c r="P48" s="12"/>
    </row>
    <row r="49" spans="2:16" ht="8.5500000000000007" customHeight="1">
      <c r="B49" s="62">
        <v>2</v>
      </c>
      <c r="C49" s="61"/>
      <c r="D49" s="61"/>
      <c r="E49" s="61"/>
      <c r="F49" s="61"/>
      <c r="G49" s="61"/>
      <c r="H49" s="61"/>
      <c r="I49" s="61"/>
      <c r="J49" s="61"/>
      <c r="K49" s="61"/>
      <c r="P49" s="12"/>
    </row>
    <row r="50" spans="2:16" ht="18">
      <c r="B50" s="62"/>
      <c r="C50" s="4" t="s">
        <v>98</v>
      </c>
      <c r="D50" s="4"/>
      <c r="E50" s="4"/>
      <c r="F50" s="4"/>
      <c r="G50" s="4"/>
      <c r="H50" s="4"/>
      <c r="I50" s="4"/>
      <c r="J50" s="4"/>
      <c r="K50" s="5" t="s">
        <v>99</v>
      </c>
      <c r="P50" s="12"/>
    </row>
    <row r="51" spans="2:16">
      <c r="P51" s="12"/>
    </row>
    <row r="52" spans="2:16" ht="15.6">
      <c r="D52" s="9" t="s">
        <v>101</v>
      </c>
      <c r="E52" s="9"/>
      <c r="F52" s="9"/>
      <c r="G52" s="14"/>
      <c r="H52" s="14"/>
      <c r="I52" s="14"/>
      <c r="J52" s="15"/>
      <c r="K52" s="15" t="s">
        <v>100</v>
      </c>
      <c r="P52" s="12"/>
    </row>
    <row r="53" spans="2:16">
      <c r="E53" s="6">
        <f>IF(ISBLANK(F53), "", 1)</f>
        <v>1</v>
      </c>
      <c r="F53" s="55" t="s">
        <v>147</v>
      </c>
      <c r="G53" s="56"/>
      <c r="H53" s="56"/>
      <c r="I53" s="56"/>
      <c r="J53" s="57"/>
      <c r="K53" s="34">
        <v>1</v>
      </c>
      <c r="P53" s="16"/>
    </row>
    <row r="54" spans="2:16">
      <c r="E54" s="7">
        <f>IF(ISBLANK(F54), "", MAX($E$53:E53)+1)</f>
        <v>2</v>
      </c>
      <c r="F54" s="52" t="s">
        <v>148</v>
      </c>
      <c r="G54" s="53"/>
      <c r="H54" s="53"/>
      <c r="I54" s="53"/>
      <c r="J54" s="54"/>
      <c r="K54" s="35">
        <v>1</v>
      </c>
      <c r="P54" s="12"/>
    </row>
    <row r="55" spans="2:16">
      <c r="E55" s="7">
        <f>IF(ISBLANK(F55), "", MAX($E$53:E54)+1)</f>
        <v>3</v>
      </c>
      <c r="F55" s="55" t="s">
        <v>149</v>
      </c>
      <c r="G55" s="56"/>
      <c r="H55" s="56"/>
      <c r="I55" s="56"/>
      <c r="J55" s="57"/>
      <c r="K55" s="34">
        <v>1</v>
      </c>
      <c r="P55" s="12"/>
    </row>
    <row r="56" spans="2:16">
      <c r="E56" s="7">
        <f>IF(ISBLANK(F56), "", MAX($E$53:E55)+1)</f>
        <v>4</v>
      </c>
      <c r="F56" s="52" t="s">
        <v>150</v>
      </c>
      <c r="G56" s="53"/>
      <c r="H56" s="53"/>
      <c r="I56" s="53"/>
      <c r="J56" s="54"/>
      <c r="K56" s="35">
        <v>2</v>
      </c>
      <c r="P56" s="12"/>
    </row>
    <row r="57" spans="2:16">
      <c r="E57" s="7">
        <f>IF(ISBLANK(F57), "", MAX($E$53:E56)+1)</f>
        <v>5</v>
      </c>
      <c r="F57" s="55" t="s">
        <v>151</v>
      </c>
      <c r="G57" s="56"/>
      <c r="H57" s="56"/>
      <c r="I57" s="56"/>
      <c r="J57" s="57"/>
      <c r="K57" s="34">
        <v>2</v>
      </c>
      <c r="P57" s="12"/>
    </row>
    <row r="58" spans="2:16">
      <c r="E58" s="7">
        <f>IF(ISBLANK(F58), "", MAX($E$53:E57)+1)</f>
        <v>6</v>
      </c>
      <c r="F58" s="52" t="s">
        <v>152</v>
      </c>
      <c r="G58" s="53"/>
      <c r="H58" s="53"/>
      <c r="I58" s="53"/>
      <c r="J58" s="54"/>
      <c r="K58" s="35">
        <v>2</v>
      </c>
      <c r="P58" s="12"/>
    </row>
    <row r="59" spans="2:16">
      <c r="E59" s="7">
        <f>IF(ISBLANK(F59), "", MAX($E$53:E58)+1)</f>
        <v>7</v>
      </c>
      <c r="F59" s="55" t="s">
        <v>154</v>
      </c>
      <c r="G59" s="56"/>
      <c r="H59" s="56"/>
      <c r="I59" s="56"/>
      <c r="J59" s="57"/>
      <c r="K59" s="34">
        <v>3</v>
      </c>
      <c r="P59" s="12"/>
    </row>
    <row r="60" spans="2:16">
      <c r="E60" s="7">
        <f>IF(ISBLANK(F60), "", MAX($E$53:E59)+1)</f>
        <v>8</v>
      </c>
      <c r="F60" s="52" t="s">
        <v>155</v>
      </c>
      <c r="G60" s="53"/>
      <c r="H60" s="53"/>
      <c r="I60" s="53"/>
      <c r="J60" s="54"/>
      <c r="K60" s="35">
        <v>3</v>
      </c>
      <c r="P60" s="12"/>
    </row>
    <row r="61" spans="2:16">
      <c r="E61" s="7">
        <f>IF(ISBLANK(F61), "", MAX($E$53:E60)+1)</f>
        <v>9</v>
      </c>
      <c r="F61" s="55" t="s">
        <v>156</v>
      </c>
      <c r="G61" s="56"/>
      <c r="H61" s="56"/>
      <c r="I61" s="56"/>
      <c r="J61" s="57"/>
      <c r="K61" s="34">
        <v>3</v>
      </c>
      <c r="P61" s="12"/>
    </row>
    <row r="62" spans="2:16">
      <c r="E62" s="7">
        <f>IF(ISBLANK(F62), "", MAX($E$53:E61)+1)</f>
        <v>10</v>
      </c>
      <c r="F62" s="52" t="s">
        <v>157</v>
      </c>
      <c r="G62" s="53"/>
      <c r="H62" s="53"/>
      <c r="I62" s="53"/>
      <c r="J62" s="54"/>
      <c r="K62" s="35">
        <v>3</v>
      </c>
      <c r="P62" s="12"/>
    </row>
    <row r="63" spans="2:16">
      <c r="E63" s="7" t="str">
        <f>IF(ISBLANK(F63), "", MAX($E$53:E62)+1)</f>
        <v/>
      </c>
      <c r="F63" s="55"/>
      <c r="G63" s="56"/>
      <c r="H63" s="56"/>
      <c r="I63" s="56"/>
      <c r="J63" s="57"/>
      <c r="K63" s="34"/>
      <c r="P63" s="12"/>
    </row>
    <row r="64" spans="2:16">
      <c r="E64" s="7" t="str">
        <f>IF(ISBLANK(F64), "", MAX($E$53:E63)+1)</f>
        <v/>
      </c>
      <c r="F64" s="52"/>
      <c r="G64" s="53"/>
      <c r="H64" s="53"/>
      <c r="I64" s="53"/>
      <c r="J64" s="54"/>
      <c r="K64" s="35"/>
      <c r="P64" s="12"/>
    </row>
    <row r="65" spans="5:16">
      <c r="E65" s="7" t="str">
        <f>IF(ISBLANK(F65), "", MAX($E$53:E64)+1)</f>
        <v/>
      </c>
      <c r="F65" s="55"/>
      <c r="G65" s="56"/>
      <c r="H65" s="56"/>
      <c r="I65" s="56"/>
      <c r="J65" s="57"/>
      <c r="K65" s="34"/>
      <c r="P65" s="12"/>
    </row>
    <row r="66" spans="5:16">
      <c r="E66" s="7" t="str">
        <f>IF(ISBLANK(F66), "", MAX($E$53:E65)+1)</f>
        <v/>
      </c>
      <c r="F66" s="52"/>
      <c r="G66" s="53"/>
      <c r="H66" s="53"/>
      <c r="I66" s="53"/>
      <c r="J66" s="54"/>
      <c r="K66" s="35"/>
      <c r="P66" s="12"/>
    </row>
    <row r="67" spans="5:16">
      <c r="E67" s="7" t="str">
        <f>IF(ISBLANK(F67), "", MAX($E$53:E66)+1)</f>
        <v/>
      </c>
      <c r="F67" s="55"/>
      <c r="G67" s="56"/>
      <c r="H67" s="56"/>
      <c r="I67" s="56"/>
      <c r="J67" s="57"/>
      <c r="K67" s="34"/>
      <c r="P67" s="12"/>
    </row>
    <row r="68" spans="5:16">
      <c r="E68" s="7" t="str">
        <f>IF(ISBLANK(F68), "", MAX($E$53:E67)+1)</f>
        <v/>
      </c>
      <c r="F68" s="52"/>
      <c r="G68" s="53"/>
      <c r="H68" s="53"/>
      <c r="I68" s="53"/>
      <c r="J68" s="54"/>
      <c r="K68" s="35"/>
      <c r="P68" s="12"/>
    </row>
    <row r="69" spans="5:16">
      <c r="E69" s="7" t="str">
        <f>IF(ISBLANK(F69), "", MAX($E$53:E68)+1)</f>
        <v/>
      </c>
      <c r="F69" s="55"/>
      <c r="G69" s="56"/>
      <c r="H69" s="56"/>
      <c r="I69" s="56"/>
      <c r="J69" s="57"/>
      <c r="K69" s="34"/>
      <c r="P69" s="12"/>
    </row>
    <row r="70" spans="5:16">
      <c r="E70" s="7" t="str">
        <f>IF(ISBLANK(F70), "", MAX($E$53:E69)+1)</f>
        <v/>
      </c>
      <c r="F70" s="52"/>
      <c r="G70" s="53"/>
      <c r="H70" s="53"/>
      <c r="I70" s="53"/>
      <c r="J70" s="54"/>
      <c r="K70" s="35"/>
      <c r="P70" s="12"/>
    </row>
    <row r="71" spans="5:16">
      <c r="E71" s="7" t="str">
        <f>IF(ISBLANK(F71), "", MAX($E$53:E70)+1)</f>
        <v/>
      </c>
      <c r="F71" s="55"/>
      <c r="G71" s="56"/>
      <c r="H71" s="56"/>
      <c r="I71" s="56"/>
      <c r="J71" s="57"/>
      <c r="K71" s="34"/>
      <c r="P71" s="12"/>
    </row>
    <row r="72" spans="5:16">
      <c r="E72" s="7" t="str">
        <f>IF(ISBLANK(F72), "", MAX($E$53:E71)+1)</f>
        <v/>
      </c>
      <c r="F72" s="52"/>
      <c r="G72" s="53"/>
      <c r="H72" s="53"/>
      <c r="I72" s="53"/>
      <c r="J72" s="54"/>
      <c r="K72" s="35"/>
      <c r="P72" s="12"/>
    </row>
    <row r="73" spans="5:16">
      <c r="E73" s="7" t="str">
        <f>IF(ISBLANK(F73), "", MAX($E$53:E72)+1)</f>
        <v/>
      </c>
      <c r="F73" s="55"/>
      <c r="G73" s="56"/>
      <c r="H73" s="56"/>
      <c r="I73" s="56"/>
      <c r="J73" s="57"/>
      <c r="K73" s="34"/>
      <c r="P73" s="12"/>
    </row>
    <row r="74" spans="5:16">
      <c r="E74" s="7" t="str">
        <f>IF(ISBLANK(F74), "", MAX($E$53:E73)+1)</f>
        <v/>
      </c>
      <c r="F74" s="52"/>
      <c r="G74" s="53"/>
      <c r="H74" s="53"/>
      <c r="I74" s="53"/>
      <c r="J74" s="54"/>
      <c r="K74" s="35"/>
      <c r="P74" s="12"/>
    </row>
    <row r="75" spans="5:16">
      <c r="E75" s="7" t="str">
        <f>IF(ISBLANK(F75), "", MAX($E$53:E74)+1)</f>
        <v/>
      </c>
      <c r="F75" s="55"/>
      <c r="G75" s="56"/>
      <c r="H75" s="56"/>
      <c r="I75" s="56"/>
      <c r="J75" s="57"/>
      <c r="K75" s="34"/>
      <c r="P75" s="12"/>
    </row>
    <row r="76" spans="5:16">
      <c r="E76" s="7" t="str">
        <f>IF(ISBLANK(F76), "", MAX($E$53:E75)+1)</f>
        <v/>
      </c>
      <c r="F76" s="52"/>
      <c r="G76" s="53"/>
      <c r="H76" s="53"/>
      <c r="I76" s="53"/>
      <c r="J76" s="54"/>
      <c r="K76" s="35"/>
      <c r="P76" s="12"/>
    </row>
    <row r="77" spans="5:16">
      <c r="E77" s="7" t="str">
        <f>IF(ISBLANK(F77), "", MAX($E$53:E76)+1)</f>
        <v/>
      </c>
      <c r="F77" s="55"/>
      <c r="G77" s="56"/>
      <c r="H77" s="56"/>
      <c r="I77" s="56"/>
      <c r="J77" s="57"/>
      <c r="K77" s="34"/>
      <c r="P77" s="12"/>
    </row>
    <row r="78" spans="5:16">
      <c r="E78" s="7" t="str">
        <f>IF(ISBLANK(F78), "", MAX($E$53:E77)+1)</f>
        <v/>
      </c>
      <c r="F78" s="52"/>
      <c r="G78" s="53"/>
      <c r="H78" s="53"/>
      <c r="I78" s="53"/>
      <c r="J78" s="54"/>
      <c r="K78" s="35"/>
      <c r="P78" s="12"/>
    </row>
    <row r="79" spans="5:16">
      <c r="E79" s="7" t="str">
        <f>IF(ISBLANK(F79), "", MAX($E$53:E78)+1)</f>
        <v/>
      </c>
      <c r="F79" s="55"/>
      <c r="G79" s="56"/>
      <c r="H79" s="56"/>
      <c r="I79" s="56"/>
      <c r="J79" s="57"/>
      <c r="K79" s="34"/>
      <c r="P79" s="12"/>
    </row>
    <row r="80" spans="5:16">
      <c r="E80" s="7" t="str">
        <f>IF(ISBLANK(F80), "", MAX($E$53:E79)+1)</f>
        <v/>
      </c>
      <c r="F80" s="52"/>
      <c r="G80" s="53"/>
      <c r="H80" s="53"/>
      <c r="I80" s="53"/>
      <c r="J80" s="54"/>
      <c r="K80" s="35"/>
      <c r="P80" s="12"/>
    </row>
    <row r="81" spans="2:16">
      <c r="E81" s="7" t="str">
        <f>IF(ISBLANK(F81), "", MAX($E$53:E80)+1)</f>
        <v/>
      </c>
      <c r="F81" s="55"/>
      <c r="G81" s="56"/>
      <c r="H81" s="56"/>
      <c r="I81" s="56"/>
      <c r="J81" s="57"/>
      <c r="K81" s="34"/>
      <c r="P81" s="12"/>
    </row>
    <row r="82" spans="2:16">
      <c r="E82" s="7" t="str">
        <f>IF(ISBLANK(F82), "", MAX($E$53:E81)+1)</f>
        <v/>
      </c>
      <c r="F82" s="52"/>
      <c r="G82" s="53"/>
      <c r="H82" s="53"/>
      <c r="I82" s="53"/>
      <c r="J82" s="54"/>
      <c r="K82" s="35"/>
      <c r="P82" s="12"/>
    </row>
    <row r="83" spans="2:16">
      <c r="E83" s="7" t="str">
        <f>IF(ISBLANK(F83), "", MAX($E$53:E82)+1)</f>
        <v/>
      </c>
      <c r="F83" s="55"/>
      <c r="G83" s="56"/>
      <c r="H83" s="56"/>
      <c r="I83" s="56"/>
      <c r="J83" s="57"/>
      <c r="K83" s="34"/>
      <c r="P83" s="12"/>
    </row>
    <row r="84" spans="2:16">
      <c r="E84" s="7" t="str">
        <f>IF(ISBLANK(F84), "", MAX($E$53:E83)+1)</f>
        <v/>
      </c>
      <c r="F84" s="52"/>
      <c r="G84" s="53"/>
      <c r="H84" s="53"/>
      <c r="I84" s="53"/>
      <c r="J84" s="54"/>
      <c r="K84" s="35"/>
      <c r="P84" s="12"/>
    </row>
    <row r="85" spans="2:16">
      <c r="E85" s="7" t="str">
        <f>IF(ISBLANK(F85), "", MAX($E$53:E84)+1)</f>
        <v/>
      </c>
      <c r="F85" s="55"/>
      <c r="G85" s="56"/>
      <c r="H85" s="56"/>
      <c r="I85" s="56"/>
      <c r="J85" s="57"/>
      <c r="K85" s="34"/>
      <c r="P85" s="12"/>
    </row>
    <row r="86" spans="2:16">
      <c r="E86" s="7" t="str">
        <f>IF(ISBLANK(F86), "", MAX($E$53:E85)+1)</f>
        <v/>
      </c>
      <c r="F86" s="52"/>
      <c r="G86" s="53"/>
      <c r="H86" s="53"/>
      <c r="I86" s="53"/>
      <c r="J86" s="54"/>
      <c r="K86" s="35"/>
      <c r="P86" s="12"/>
    </row>
    <row r="87" spans="2:16">
      <c r="E87" s="7" t="str">
        <f>IF(ISBLANK(F87), "", MAX($E$53:E86)+1)</f>
        <v/>
      </c>
      <c r="F87" s="55"/>
      <c r="G87" s="56"/>
      <c r="H87" s="56"/>
      <c r="I87" s="56"/>
      <c r="J87" s="57"/>
      <c r="K87" s="34"/>
      <c r="P87" s="12"/>
    </row>
    <row r="88" spans="2:16">
      <c r="E88" s="7" t="str">
        <f>IF(ISBLANK(F88), "", MAX($E$53:E87)+1)</f>
        <v/>
      </c>
      <c r="F88" s="52"/>
      <c r="G88" s="53"/>
      <c r="H88" s="53"/>
      <c r="I88" s="53"/>
      <c r="J88" s="54"/>
      <c r="K88" s="35"/>
      <c r="P88" s="12"/>
    </row>
    <row r="89" spans="2:16">
      <c r="P89" s="12"/>
    </row>
    <row r="90" spans="2:16">
      <c r="P90" s="12"/>
    </row>
    <row r="91" spans="2:16">
      <c r="P91" s="12"/>
    </row>
    <row r="92" spans="2:16" ht="8.5500000000000007" customHeight="1">
      <c r="B92" s="62">
        <v>3</v>
      </c>
      <c r="C92" s="61"/>
      <c r="D92" s="61"/>
      <c r="E92" s="61"/>
      <c r="F92" s="61"/>
      <c r="G92" s="61"/>
      <c r="H92" s="61"/>
      <c r="I92" s="61"/>
      <c r="J92" s="61"/>
      <c r="K92" s="61"/>
    </row>
    <row r="93" spans="2:16" ht="18">
      <c r="B93" s="62"/>
      <c r="C93" s="4" t="s">
        <v>97</v>
      </c>
      <c r="D93" s="4"/>
      <c r="E93" s="4"/>
      <c r="F93" s="4"/>
      <c r="G93" s="4"/>
      <c r="H93" s="4"/>
      <c r="I93" s="4"/>
      <c r="J93" s="4"/>
      <c r="K93" s="5" t="s">
        <v>90</v>
      </c>
    </row>
    <row r="95" spans="2:16" ht="15.6">
      <c r="D95" s="9" t="s">
        <v>88</v>
      </c>
      <c r="E95" s="9"/>
      <c r="F95" s="9"/>
      <c r="G95" s="70" t="s">
        <v>93</v>
      </c>
      <c r="H95" s="70"/>
      <c r="I95" s="70"/>
      <c r="J95" s="15" t="s">
        <v>92</v>
      </c>
      <c r="K95" s="14" t="s">
        <v>91</v>
      </c>
    </row>
    <row r="96" spans="2:16">
      <c r="E96" s="6">
        <f>IF(ISBLANK(E28),"",E28)</f>
        <v>1</v>
      </c>
      <c r="F96" s="17" t="str">
        <f t="shared" ref="E96:F113" si="2">IF(ISBLANK(F28),"",F28)</f>
        <v>faire le UML des classes sur starUML</v>
      </c>
      <c r="G96" s="55" t="s">
        <v>158</v>
      </c>
      <c r="H96" s="56"/>
      <c r="I96" s="72"/>
      <c r="J96" s="30">
        <v>1</v>
      </c>
      <c r="K96" s="31">
        <v>0.9</v>
      </c>
      <c r="P96" s="13">
        <v>0</v>
      </c>
    </row>
    <row r="97" spans="5:16">
      <c r="E97" s="7">
        <f t="shared" si="2"/>
        <v>2</v>
      </c>
      <c r="F97" s="18" t="str">
        <f t="shared" si="2"/>
        <v>faire le UML des cas d'usage sur starUML</v>
      </c>
      <c r="G97" s="52" t="s">
        <v>159</v>
      </c>
      <c r="H97" s="53"/>
      <c r="I97" s="69"/>
      <c r="J97" s="32">
        <v>0</v>
      </c>
      <c r="K97" s="33">
        <v>0</v>
      </c>
      <c r="P97" s="13">
        <v>0.1</v>
      </c>
    </row>
    <row r="98" spans="5:16">
      <c r="E98" s="6">
        <f t="shared" si="2"/>
        <v>3</v>
      </c>
      <c r="F98" s="17" t="str">
        <f t="shared" si="2"/>
        <v>Structurer la classe App</v>
      </c>
      <c r="G98" s="55"/>
      <c r="H98" s="56"/>
      <c r="I98" s="72"/>
      <c r="J98" s="30">
        <v>1</v>
      </c>
      <c r="K98" s="31">
        <v>1</v>
      </c>
      <c r="P98" s="13">
        <v>0.2</v>
      </c>
    </row>
    <row r="99" spans="5:16">
      <c r="E99" s="7">
        <f t="shared" si="2"/>
        <v>4</v>
      </c>
      <c r="F99" s="18" t="str">
        <f t="shared" si="2"/>
        <v>Structurer la classe Cercle</v>
      </c>
      <c r="G99" s="52"/>
      <c r="H99" s="53"/>
      <c r="I99" s="69"/>
      <c r="J99" s="32">
        <v>1</v>
      </c>
      <c r="K99" s="33">
        <v>1</v>
      </c>
      <c r="P99" s="13">
        <v>0.3</v>
      </c>
    </row>
    <row r="100" spans="5:16">
      <c r="E100" s="6">
        <f t="shared" si="2"/>
        <v>5</v>
      </c>
      <c r="F100" s="17" t="str">
        <f t="shared" si="2"/>
        <v>Structurer la classe GUI</v>
      </c>
      <c r="G100" s="55" t="s">
        <v>160</v>
      </c>
      <c r="H100" s="56"/>
      <c r="I100" s="72"/>
      <c r="J100" s="30">
        <v>0.9</v>
      </c>
      <c r="K100" s="31">
        <v>0.8</v>
      </c>
      <c r="P100" s="13">
        <v>0.4</v>
      </c>
    </row>
    <row r="101" spans="5:16">
      <c r="E101" s="7">
        <f t="shared" si="2"/>
        <v>6</v>
      </c>
      <c r="F101" s="18" t="str">
        <f t="shared" si="2"/>
        <v>Structurer la classe Simulation</v>
      </c>
      <c r="G101" s="52"/>
      <c r="H101" s="53"/>
      <c r="I101" s="69"/>
      <c r="J101" s="32">
        <v>1</v>
      </c>
      <c r="K101" s="33">
        <v>1</v>
      </c>
      <c r="P101" s="13">
        <v>0.5</v>
      </c>
    </row>
    <row r="102" spans="5:16">
      <c r="E102" s="6">
        <f t="shared" si="2"/>
        <v>7</v>
      </c>
      <c r="F102" s="17" t="str">
        <f t="shared" si="2"/>
        <v>Faire apparaitre fenêtre tkinter</v>
      </c>
      <c r="G102" s="55"/>
      <c r="H102" s="56"/>
      <c r="I102" s="72"/>
      <c r="J102" s="30">
        <v>1</v>
      </c>
      <c r="K102" s="31">
        <v>1</v>
      </c>
      <c r="P102" s="13">
        <v>0.6</v>
      </c>
    </row>
    <row r="103" spans="5:16">
      <c r="E103" s="7">
        <f t="shared" si="2"/>
        <v>8</v>
      </c>
      <c r="F103" s="18" t="str">
        <f t="shared" si="2"/>
        <v>Créer une image pour la simulation</v>
      </c>
      <c r="G103" s="52"/>
      <c r="H103" s="53"/>
      <c r="I103" s="69"/>
      <c r="J103" s="32">
        <v>1</v>
      </c>
      <c r="K103" s="33">
        <v>1</v>
      </c>
      <c r="P103" s="13">
        <v>0.7</v>
      </c>
    </row>
    <row r="104" spans="5:16">
      <c r="E104" s="6">
        <f t="shared" si="2"/>
        <v>9</v>
      </c>
      <c r="F104" s="17" t="str">
        <f t="shared" si="2"/>
        <v>Créer une méthode dessiner pour l'image et les items</v>
      </c>
      <c r="G104" s="55"/>
      <c r="H104" s="56"/>
      <c r="I104" s="72"/>
      <c r="J104" s="30">
        <v>1</v>
      </c>
      <c r="K104" s="31">
        <v>1</v>
      </c>
      <c r="P104" s="13">
        <v>0.8</v>
      </c>
    </row>
    <row r="105" spans="5:16">
      <c r="E105" s="7">
        <f t="shared" si="2"/>
        <v>10</v>
      </c>
      <c r="F105" s="18" t="str">
        <f t="shared" si="2"/>
        <v>Structurer la classe Steering behavior</v>
      </c>
      <c r="G105" s="52" t="s">
        <v>161</v>
      </c>
      <c r="H105" s="53"/>
      <c r="I105" s="69"/>
      <c r="J105" s="32">
        <v>1</v>
      </c>
      <c r="K105" s="33">
        <v>0.7</v>
      </c>
      <c r="P105" s="13">
        <v>0.9</v>
      </c>
    </row>
    <row r="106" spans="5:16">
      <c r="E106" s="6">
        <f t="shared" si="2"/>
        <v>11</v>
      </c>
      <c r="F106" s="17" t="str">
        <f t="shared" si="2"/>
        <v>Structurer la classe Entity</v>
      </c>
      <c r="G106" s="55"/>
      <c r="H106" s="56"/>
      <c r="I106" s="72"/>
      <c r="J106" s="30">
        <v>1</v>
      </c>
      <c r="K106" s="31">
        <v>1</v>
      </c>
      <c r="P106" s="13">
        <v>1</v>
      </c>
    </row>
    <row r="107" spans="5:16">
      <c r="E107" s="7">
        <f t="shared" si="2"/>
        <v>12</v>
      </c>
      <c r="F107" s="18" t="str">
        <f t="shared" si="2"/>
        <v>Structurer la classe Drawable</v>
      </c>
      <c r="G107" s="52"/>
      <c r="H107" s="53"/>
      <c r="I107" s="69"/>
      <c r="J107" s="32">
        <v>1</v>
      </c>
      <c r="K107" s="33">
        <v>1</v>
      </c>
      <c r="P107" s="13"/>
    </row>
    <row r="108" spans="5:16">
      <c r="E108" s="6">
        <f t="shared" si="2"/>
        <v>13</v>
      </c>
      <c r="F108" s="17" t="str">
        <f t="shared" si="2"/>
        <v>Structurer la classe Piloted</v>
      </c>
      <c r="G108" s="55"/>
      <c r="H108" s="56"/>
      <c r="I108" s="72"/>
      <c r="J108" s="30">
        <v>1</v>
      </c>
      <c r="K108" s="31">
        <v>1</v>
      </c>
      <c r="P108" s="13"/>
    </row>
    <row r="109" spans="5:16">
      <c r="E109" s="7">
        <f t="shared" si="2"/>
        <v>14</v>
      </c>
      <c r="F109" s="18" t="str">
        <f t="shared" si="2"/>
        <v>Structurer la classe DynamicCircle</v>
      </c>
      <c r="G109" s="52"/>
      <c r="H109" s="53"/>
      <c r="I109" s="69"/>
      <c r="J109" s="32">
        <v>1</v>
      </c>
      <c r="K109" s="33">
        <v>1</v>
      </c>
    </row>
    <row r="110" spans="5:16">
      <c r="E110" s="6">
        <f t="shared" si="2"/>
        <v>15</v>
      </c>
      <c r="F110" s="17" t="str">
        <f t="shared" si="2"/>
        <v>Structurer la classe StaticCircle</v>
      </c>
      <c r="G110" s="55"/>
      <c r="H110" s="56"/>
      <c r="I110" s="72"/>
      <c r="J110" s="30">
        <v>1</v>
      </c>
      <c r="K110" s="31">
        <v>1</v>
      </c>
    </row>
    <row r="111" spans="5:16">
      <c r="E111" s="7" t="str">
        <f t="shared" si="2"/>
        <v/>
      </c>
      <c r="F111" s="18" t="str">
        <f t="shared" si="2"/>
        <v/>
      </c>
      <c r="G111" s="52"/>
      <c r="H111" s="53"/>
      <c r="I111" s="69"/>
      <c r="J111" s="32"/>
      <c r="K111" s="33"/>
    </row>
    <row r="112" spans="5:16">
      <c r="E112" s="6" t="str">
        <f t="shared" si="2"/>
        <v/>
      </c>
      <c r="F112" s="17" t="str">
        <f t="shared" si="2"/>
        <v/>
      </c>
      <c r="G112" s="55"/>
      <c r="H112" s="56"/>
      <c r="I112" s="72"/>
      <c r="J112" s="30"/>
      <c r="K112" s="31"/>
    </row>
    <row r="113" spans="4:11">
      <c r="E113" s="7" t="str">
        <f t="shared" si="2"/>
        <v/>
      </c>
      <c r="F113" s="18" t="str">
        <f t="shared" si="2"/>
        <v/>
      </c>
      <c r="G113" s="52"/>
      <c r="H113" s="53"/>
      <c r="I113" s="69"/>
      <c r="J113" s="32"/>
      <c r="K113" s="33"/>
    </row>
    <row r="114" spans="4:11">
      <c r="K114" s="8"/>
    </row>
    <row r="116" spans="4:11" ht="15.6">
      <c r="E116" s="65" t="s">
        <v>94</v>
      </c>
      <c r="F116" s="65"/>
      <c r="G116" s="65"/>
      <c r="H116" s="65"/>
      <c r="I116" s="65"/>
      <c r="J116" s="65"/>
      <c r="K116" s="65"/>
    </row>
    <row r="117" spans="4:11" ht="101.55" customHeight="1">
      <c r="E117" s="50" t="s">
        <v>162</v>
      </c>
      <c r="F117" s="71"/>
      <c r="G117" s="71"/>
      <c r="H117" s="71"/>
      <c r="I117" s="71"/>
      <c r="J117" s="71"/>
      <c r="K117" s="71"/>
    </row>
    <row r="120" spans="4:11" ht="15.6">
      <c r="D120" s="9" t="s">
        <v>95</v>
      </c>
      <c r="E120" s="9"/>
      <c r="F120" s="9"/>
      <c r="G120" s="9"/>
      <c r="H120" s="9"/>
      <c r="I120" s="9"/>
      <c r="J120" s="19"/>
      <c r="K120" s="9"/>
    </row>
    <row r="121" spans="4:11">
      <c r="E121" s="6">
        <f>IF(ISBLANK(F121), "", 1)</f>
        <v>1</v>
      </c>
      <c r="F121" s="56" t="s">
        <v>163</v>
      </c>
      <c r="G121" s="56"/>
      <c r="H121" s="56"/>
      <c r="I121" s="56"/>
      <c r="J121" s="56"/>
      <c r="K121" s="56"/>
    </row>
    <row r="122" spans="4:11">
      <c r="E122" s="7">
        <f>IF(ISBLANK(F122), "", MAX($E$28:E121)+1)</f>
        <v>16</v>
      </c>
      <c r="F122" s="53" t="s">
        <v>164</v>
      </c>
      <c r="G122" s="53"/>
      <c r="H122" s="53"/>
      <c r="I122" s="53"/>
      <c r="J122" s="53"/>
      <c r="K122" s="53"/>
    </row>
    <row r="123" spans="4:11">
      <c r="E123" s="6">
        <f>IF(ISBLANK(F123), "", MAX($E$28:E122)+1)</f>
        <v>17</v>
      </c>
      <c r="F123" s="56" t="s">
        <v>165</v>
      </c>
      <c r="G123" s="56"/>
      <c r="H123" s="56"/>
      <c r="I123" s="56"/>
      <c r="J123" s="56"/>
      <c r="K123" s="56"/>
    </row>
    <row r="124" spans="4:11">
      <c r="E124" s="7" t="str">
        <f>IF(ISBLANK(F124), "", MAX($E$28:E123)+1)</f>
        <v/>
      </c>
      <c r="F124" s="53"/>
      <c r="G124" s="53"/>
      <c r="H124" s="53"/>
      <c r="I124" s="53"/>
      <c r="J124" s="53"/>
      <c r="K124" s="53"/>
    </row>
    <row r="125" spans="4:11">
      <c r="E125" s="6" t="str">
        <f>IF(ISBLANK(F125), "", MAX($E$28:E124)+1)</f>
        <v/>
      </c>
      <c r="F125" s="56"/>
      <c r="G125" s="56"/>
      <c r="H125" s="56"/>
      <c r="I125" s="56"/>
      <c r="J125" s="56"/>
      <c r="K125" s="56"/>
    </row>
    <row r="126" spans="4:11">
      <c r="E126" s="7" t="str">
        <f>IF(ISBLANK(F126), "", MAX($E$28:E125)+1)</f>
        <v/>
      </c>
      <c r="F126" s="53"/>
      <c r="G126" s="53"/>
      <c r="H126" s="53"/>
      <c r="I126" s="53"/>
      <c r="J126" s="53"/>
      <c r="K126" s="53"/>
    </row>
    <row r="127" spans="4:11">
      <c r="K127" s="8" t="str">
        <f>IF(COUNTA(F121:K126)&lt;2, "Attention, vous devez définir au moins deux éléments descriptifs.", COUNTA(F121:K126)&amp;IF(COUNTA(F121:K126)&gt;1," éléments ont été exprimés"," élément a été exprimé"))</f>
        <v>3 éléments ont été exprimés</v>
      </c>
    </row>
  </sheetData>
  <sheetProtection algorithmName="SHA-512" hashValue="VGArG41InYXOHfVvkUYUT9BNCezQ7hzwfRmgd01LK2nLXwyGXWIXZE3H8g5/4E4lauBOi2NlArZt/IFhouJS3g==" saltValue="CdGzBanfVnMz6z3Xpkslrg==" spinCount="100000" sheet="1" objects="1" scenarios="1" selectLockedCells="1"/>
  <mergeCells count="94">
    <mergeCell ref="J25:K25"/>
    <mergeCell ref="J23:K23"/>
    <mergeCell ref="J24:K24"/>
    <mergeCell ref="D27:F27"/>
    <mergeCell ref="H27:I27"/>
    <mergeCell ref="G106:I106"/>
    <mergeCell ref="G96:I96"/>
    <mergeCell ref="G97:I97"/>
    <mergeCell ref="G98:I98"/>
    <mergeCell ref="G99:I99"/>
    <mergeCell ref="G100:I100"/>
    <mergeCell ref="F126:K126"/>
    <mergeCell ref="G113:I113"/>
    <mergeCell ref="G95:I95"/>
    <mergeCell ref="E116:K116"/>
    <mergeCell ref="E117:K117"/>
    <mergeCell ref="G107:I107"/>
    <mergeCell ref="G108:I108"/>
    <mergeCell ref="G109:I109"/>
    <mergeCell ref="G110:I110"/>
    <mergeCell ref="G111:I111"/>
    <mergeCell ref="G112:I112"/>
    <mergeCell ref="G101:I101"/>
    <mergeCell ref="G102:I102"/>
    <mergeCell ref="G103:I103"/>
    <mergeCell ref="G104:I104"/>
    <mergeCell ref="G105:I105"/>
    <mergeCell ref="F121:K121"/>
    <mergeCell ref="F122:K122"/>
    <mergeCell ref="F123:K123"/>
    <mergeCell ref="F124:K124"/>
    <mergeCell ref="F125:K125"/>
    <mergeCell ref="B92:B93"/>
    <mergeCell ref="C9:K9"/>
    <mergeCell ref="C92:K92"/>
    <mergeCell ref="B49:B50"/>
    <mergeCell ref="C49:K49"/>
    <mergeCell ref="F56:J56"/>
    <mergeCell ref="F57:J57"/>
    <mergeCell ref="F58:J58"/>
    <mergeCell ref="F59:J59"/>
    <mergeCell ref="F60:J60"/>
    <mergeCell ref="F23:I23"/>
    <mergeCell ref="F24:I24"/>
    <mergeCell ref="J18:K18"/>
    <mergeCell ref="J19:K19"/>
    <mergeCell ref="J20:K20"/>
    <mergeCell ref="J21:K21"/>
    <mergeCell ref="B2:K2"/>
    <mergeCell ref="B3:K3"/>
    <mergeCell ref="F53:J53"/>
    <mergeCell ref="F54:J54"/>
    <mergeCell ref="F55:J55"/>
    <mergeCell ref="F5:K5"/>
    <mergeCell ref="B9:B10"/>
    <mergeCell ref="J22:K22"/>
    <mergeCell ref="F19:I19"/>
    <mergeCell ref="F20:I20"/>
    <mergeCell ref="F21:I21"/>
    <mergeCell ref="F22:I22"/>
    <mergeCell ref="D12:K12"/>
    <mergeCell ref="F13:K13"/>
    <mergeCell ref="F14:K14"/>
    <mergeCell ref="F15:K15"/>
    <mergeCell ref="F81:J81"/>
    <mergeCell ref="F82:J82"/>
    <mergeCell ref="F83:J83"/>
    <mergeCell ref="F72:J72"/>
    <mergeCell ref="F73:J73"/>
    <mergeCell ref="F74:J74"/>
    <mergeCell ref="F75:J75"/>
    <mergeCell ref="F76:J76"/>
    <mergeCell ref="F77:J77"/>
    <mergeCell ref="B7:E7"/>
    <mergeCell ref="F7:K7"/>
    <mergeCell ref="F78:J78"/>
    <mergeCell ref="F79:J79"/>
    <mergeCell ref="F80:J80"/>
    <mergeCell ref="F67:J67"/>
    <mergeCell ref="F68:J68"/>
    <mergeCell ref="F69:J69"/>
    <mergeCell ref="F70:J70"/>
    <mergeCell ref="F71:J71"/>
    <mergeCell ref="F61:J61"/>
    <mergeCell ref="F62:J62"/>
    <mergeCell ref="F63:J63"/>
    <mergeCell ref="F64:J64"/>
    <mergeCell ref="F65:J65"/>
    <mergeCell ref="F66:J66"/>
    <mergeCell ref="F84:J84"/>
    <mergeCell ref="F85:J85"/>
    <mergeCell ref="F86:J86"/>
    <mergeCell ref="F87:J87"/>
    <mergeCell ref="F88:J88"/>
  </mergeCells>
  <phoneticPr fontId="9" type="noConversion"/>
  <conditionalFormatting sqref="K16">
    <cfRule type="expression" dxfId="26" priority="19">
      <formula>COUNTA(F13:F15)=0</formula>
    </cfRule>
  </conditionalFormatting>
  <conditionalFormatting sqref="J25">
    <cfRule type="expression" dxfId="25" priority="16">
      <formula>COUNTA($F$19:$F$24)&lt;2</formula>
    </cfRule>
  </conditionalFormatting>
  <conditionalFormatting sqref="K46">
    <cfRule type="expression" dxfId="24" priority="15">
      <formula>COUNTA($F$28:$F$39)&lt;4</formula>
    </cfRule>
  </conditionalFormatting>
  <conditionalFormatting sqref="J28:J45">
    <cfRule type="dataBar" priority="14">
      <dataBar>
        <cfvo type="min"/>
        <cfvo type="max"/>
        <color theme="4" tint="0.79998168889431442"/>
      </dataBar>
      <extLst>
        <ext xmlns:x14="http://schemas.microsoft.com/office/spreadsheetml/2009/9/main" uri="{B025F937-C7B1-47D3-B67F-A62EFF666E3E}">
          <x14:id>{04175038-417E-40B3-B38A-DD7057DFA096}</x14:id>
        </ext>
      </extLst>
    </cfRule>
  </conditionalFormatting>
  <conditionalFormatting sqref="K28:K45">
    <cfRule type="cellIs" dxfId="23" priority="8" operator="equal">
      <formula>"incertain"</formula>
    </cfRule>
    <cfRule type="cellIs" dxfId="22" priority="9" operator="equal">
      <formula>"difficile"</formula>
    </cfRule>
    <cfRule type="cellIs" dxfId="21" priority="10" operator="equal">
      <formula>"moyenne"</formula>
    </cfRule>
    <cfRule type="cellIs" dxfId="20" priority="11" operator="equal">
      <formula>"facile"</formula>
    </cfRule>
  </conditionalFormatting>
  <conditionalFormatting sqref="J96:J113">
    <cfRule type="dataBar" priority="7">
      <dataBar>
        <cfvo type="min"/>
        <cfvo type="max"/>
        <color theme="4" tint="0.79998168889431442"/>
      </dataBar>
      <extLst>
        <ext xmlns:x14="http://schemas.microsoft.com/office/spreadsheetml/2009/9/main" uri="{B025F937-C7B1-47D3-B67F-A62EFF666E3E}">
          <x14:id>{19E8AAE1-80B5-4C71-961C-6CF2EDB44DD2}</x14:id>
        </ext>
      </extLst>
    </cfRule>
  </conditionalFormatting>
  <conditionalFormatting sqref="K96:K113">
    <cfRule type="dataBar" priority="6">
      <dataBar>
        <cfvo type="min"/>
        <cfvo type="max"/>
        <color theme="9" tint="0.79998168889431442"/>
      </dataBar>
      <extLst>
        <ext xmlns:x14="http://schemas.microsoft.com/office/spreadsheetml/2009/9/main" uri="{B025F937-C7B1-47D3-B67F-A62EFF666E3E}">
          <x14:id>{B684525C-D278-4267-8731-9EA2D2FC2876}</x14:id>
        </ext>
      </extLst>
    </cfRule>
  </conditionalFormatting>
  <conditionalFormatting sqref="K114">
    <cfRule type="expression" dxfId="19" priority="2">
      <formula>COUNTA(F111:F113)=0</formula>
    </cfRule>
  </conditionalFormatting>
  <conditionalFormatting sqref="K127">
    <cfRule type="expression" dxfId="18" priority="1">
      <formula>COUNTA(F121:F126)&lt;2</formula>
    </cfRule>
  </conditionalFormatting>
  <dataValidations count="16">
    <dataValidation allowBlank="1" showInputMessage="1" showErrorMessage="1" promptTitle="Éléments d'orientation du Sprint" prompt="Veuillez saisir une orientation significative de ce sprint. Soyez précis et concis." sqref="F13:F15" xr:uid="{DC265995-8F99-43B2-B344-B1A8AE7B9630}"/>
    <dataValidation type="list" allowBlank="1" showInputMessage="1" showErrorMessage="1" promptTitle="Membres" prompt="Sélectionnez les membres de l'équipe qui travailleront en binôme pour réaliser cette tâche." sqref="H28:I45" xr:uid="{9D5149DE-66AC-4252-A9F3-6EDDD814BDF6}">
      <formula1>PrenomEtudiants</formula1>
    </dataValidation>
    <dataValidation type="list" allowBlank="1" showInputMessage="1" showErrorMessage="1" promptTitle="Estimation du temps" prompt="Veuillez saisir une estimation réaliste du temps requis à la réalisation de cette tâche." sqref="J28:J45" xr:uid="{66F4B838-753E-4984-B52F-F81534EF5A3A}">
      <formula1>$P$28:$P$47</formula1>
    </dataValidation>
    <dataValidation type="list" allowBlank="1" showInputMessage="1" showErrorMessage="1" promptTitle="Niveau de difficulté" prompt="Estimez le niveau de difficulté relié à la réalisation de cette tâche." sqref="K28:K45" xr:uid="{73C21470-BDEA-4D1F-84E0-2BCA6461089C}">
      <formula1>$Q$27:$Q$30</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193A5D7-4C60-4908-8C16-68F8756F32E5}">
      <formula1>_xlfn.ANCHORARRAY($Q$13)</formula1>
    </dataValidation>
    <dataValidation allowBlank="1" showInputMessage="1" showErrorMessage="1" promptTitle="Définition d'une tâche" prompt="Veuillez définir une tâche importante pour ce sprint. Soyez précis et concis." sqref="F28:F45" xr:uid="{13E50965-65ED-4284-8D88-4B286BEDDEC5}"/>
    <dataValidation type="list" allowBlank="1" showInputMessage="1" showErrorMessage="1" promptTitle="Objectif lié" prompt="Veuillez sélectionner l'objectif auquel cette tâche est lié. S'il y a plusieurs objectifs concernés, prenez le plus représentatif." sqref="G28:G45" xr:uid="{1A14A913-53B7-483F-88E7-2ADEAB332738}">
      <formula1>_xlfn.ANCHORARRAY($Q$19)</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008159FE-45FF-4860-90F2-CBCC777D4BF5}">
      <formula1>$P$96:$P$106</formula1>
    </dataValidation>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B217C377-6378-4AB9-B3B1-EE59A03F7137}">
      <formula1>$P$96:$P$106</formula1>
    </dataValidation>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911AE429-8710-4C47-BC96-F4D5C275D57A}"/>
    <dataValidation allowBlank="1" showInputMessage="1" showErrorMessage="1" promptTitle="Commentaire général sur la tâche" prompt="Veuillez saisir un très court texte représentant votre état d'esprit lié à cette tâche. Soyez court et concis." sqref="G96:I113" xr:uid="{69E2AC18-8089-42D9-92CA-4AC3B32D24B3}"/>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6C1019DA-52A1-4195-B935-3ECEA18DD640}"/>
    <dataValidation type="list" allowBlank="1" showInputMessage="1" showErrorMessage="1" promptTitle="Numéro de la rencontre scrum" prompt="Veuillez saisir le numéro de la rencontre scrum depuis le début de ce sprint." sqref="K53:K88" xr:uid="{E9175FAF-38F5-4E4B-B516-19ACEFF2EC72}">
      <formula1>"1,2,3,4,5"</formula1>
    </dataValidation>
    <dataValidation allowBlank="1" showInputMessage="1" showErrorMessage="1" promptTitle="Objectif spécifique du Sprint" prompt="Veuillez saisir un objectif spécifique de ce sprint. Soyez concis et précis." sqref="F19:I24" xr:uid="{918A5B80-382D-4C90-9712-7E77E107FA85}"/>
    <dataValidation allowBlank="1" showInputMessage="1" showErrorMessage="1" promptTitle="Date du début du sprint" prompt="Veuillez saisir la date de début du sprint." sqref="F5:K5" xr:uid="{A902DC97-0BEF-4E2F-897E-8515F9DA459D}"/>
    <dataValidation allowBlank="1" showInputMessage="1" showErrorMessage="1" promptTitle="Date du fin du sprint" prompt="Veuillez saisir la date de la fin du sprint." sqref="F7:K7" xr:uid="{69E0E967-BDF7-4D8F-963B-78217909292A}"/>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4175038-417E-40B3-B38A-DD7057DFA096}">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19E8AAE1-80B5-4C71-961C-6CF2EDB44DD2}">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684525C-D278-4267-8731-9EA2D2FC2876}">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E6A0-F04B-4325-BD6E-A48B06D94CE0}">
  <dimension ref="B2:Q127"/>
  <sheetViews>
    <sheetView showGridLines="0" showRowColHeaders="0" tabSelected="1" topLeftCell="A56" workbookViewId="0">
      <selection activeCell="F39" sqref="F39"/>
    </sheetView>
  </sheetViews>
  <sheetFormatPr defaultColWidth="9.21875" defaultRowHeight="14.4"/>
  <cols>
    <col min="1" max="1" width="1.33203125" style="2" customWidth="1"/>
    <col min="2" max="2" width="5" style="2" customWidth="1"/>
    <col min="3" max="5" width="3.33203125" style="2" customWidth="1"/>
    <col min="6" max="6" width="66.44140625" style="2" customWidth="1"/>
    <col min="7" max="7" width="21.21875" style="2" customWidth="1"/>
    <col min="8" max="9" width="14.109375" style="3" customWidth="1"/>
    <col min="10" max="11" width="11.44140625" style="3" customWidth="1"/>
    <col min="12" max="14" width="9.21875" style="2"/>
    <col min="15" max="15" width="9.21875" style="2" hidden="1" customWidth="1"/>
    <col min="16" max="16" width="10.109375" style="2" hidden="1" customWidth="1"/>
    <col min="17" max="17" width="9.21875" style="2" hidden="1" customWidth="1"/>
    <col min="18" max="16384" width="9.21875" style="2"/>
  </cols>
  <sheetData>
    <row r="2" spans="2:17" ht="30.9" customHeight="1">
      <c r="B2" s="60" t="str">
        <f>"Sprint 2   |   " &amp;'Description du projet'!$C$2</f>
        <v>Sprint 2   |   Boids</v>
      </c>
      <c r="C2" s="60"/>
      <c r="D2" s="60"/>
      <c r="E2" s="60"/>
      <c r="F2" s="60"/>
      <c r="G2" s="60"/>
      <c r="H2" s="60"/>
      <c r="I2" s="60"/>
      <c r="J2" s="60"/>
      <c r="K2" s="60"/>
    </row>
    <row r="3" spans="2:17" ht="2.5499999999999998" customHeight="1">
      <c r="B3" s="61"/>
      <c r="C3" s="61"/>
      <c r="D3" s="61"/>
      <c r="E3" s="61"/>
      <c r="F3" s="61"/>
      <c r="G3" s="61"/>
      <c r="H3" s="61"/>
      <c r="I3" s="61"/>
      <c r="J3" s="61"/>
      <c r="K3" s="61"/>
    </row>
    <row r="4" spans="2:17" ht="18" customHeight="1"/>
    <row r="5" spans="2:17" ht="14.55" customHeight="1">
      <c r="B5" s="1" t="s">
        <v>102</v>
      </c>
      <c r="C5" s="1"/>
      <c r="D5" s="1"/>
      <c r="E5" s="1"/>
      <c r="F5" s="59">
        <v>44887</v>
      </c>
      <c r="G5" s="59"/>
      <c r="H5" s="59"/>
      <c r="I5" s="59"/>
      <c r="J5" s="59"/>
      <c r="K5" s="59"/>
    </row>
    <row r="6" spans="2:17" ht="7.8" customHeight="1"/>
    <row r="7" spans="2:17" ht="14.55" customHeight="1">
      <c r="B7" s="58" t="s">
        <v>103</v>
      </c>
      <c r="C7" s="58"/>
      <c r="D7" s="58"/>
      <c r="E7" s="58"/>
      <c r="F7" s="59">
        <v>44894</v>
      </c>
      <c r="G7" s="59"/>
      <c r="H7" s="59"/>
      <c r="I7" s="59"/>
      <c r="J7" s="59"/>
      <c r="K7" s="59"/>
    </row>
    <row r="8" spans="2:17" ht="18" customHeight="1"/>
    <row r="9" spans="2:17" ht="8.5500000000000007" customHeight="1">
      <c r="B9" s="62">
        <v>1</v>
      </c>
      <c r="C9" s="61"/>
      <c r="D9" s="61"/>
      <c r="E9" s="61"/>
      <c r="F9" s="61"/>
      <c r="G9" s="61"/>
      <c r="H9" s="61"/>
      <c r="I9" s="61"/>
      <c r="J9" s="61"/>
      <c r="K9" s="61"/>
    </row>
    <row r="10" spans="2:17" ht="18">
      <c r="B10" s="62"/>
      <c r="C10" s="4" t="s">
        <v>96</v>
      </c>
      <c r="D10" s="4"/>
      <c r="E10" s="4"/>
      <c r="F10" s="4"/>
      <c r="G10" s="4"/>
      <c r="H10" s="4"/>
      <c r="I10" s="4"/>
      <c r="J10" s="4"/>
      <c r="K10" s="5" t="s">
        <v>89</v>
      </c>
    </row>
    <row r="11" spans="2:17">
      <c r="O11" s="2" t="s">
        <v>75</v>
      </c>
      <c r="P11" s="2">
        <v>18</v>
      </c>
    </row>
    <row r="12" spans="2:17" ht="15.6">
      <c r="D12" s="65" t="s">
        <v>81</v>
      </c>
      <c r="E12" s="65"/>
      <c r="F12" s="65"/>
      <c r="G12" s="65"/>
      <c r="H12" s="65"/>
      <c r="I12" s="65"/>
      <c r="J12" s="65"/>
      <c r="K12" s="65"/>
    </row>
    <row r="13" spans="2:17">
      <c r="E13" s="6">
        <f>IF(ISBLANK(F13), "", 1)</f>
        <v>1</v>
      </c>
      <c r="F13" s="56" t="s">
        <v>114</v>
      </c>
      <c r="G13" s="56"/>
      <c r="H13" s="56"/>
      <c r="I13" s="56"/>
      <c r="J13" s="56"/>
      <c r="K13" s="56"/>
      <c r="P13" s="2" t="str">
        <f>IF(ISBLANK(F13),"", E13&amp; " - " &amp;IF(LEN(F13)&lt;$P$11,F13,LEFT(F13,$P$11) &amp; "…"))</f>
        <v>1 - Développement</v>
      </c>
      <c r="Q13" s="2" t="str" cm="1">
        <f t="array" ref="Q13:Q15">_xlfn.UNIQUE(_xlfn._xlws.FILTER($P$13:$P$15,NOT(ISBLANK($P$13:$P$15))))</f>
        <v>1 - Développement</v>
      </c>
    </row>
    <row r="14" spans="2:17">
      <c r="E14" s="7">
        <f>IF(ISBLANK(F14), "", MAX($E$13:E13)+1)</f>
        <v>2</v>
      </c>
      <c r="F14" s="53" t="s">
        <v>170</v>
      </c>
      <c r="G14" s="53"/>
      <c r="H14" s="53"/>
      <c r="I14" s="53"/>
      <c r="J14" s="53"/>
      <c r="K14" s="53"/>
      <c r="P14" s="2" t="str">
        <f>IF(ISBLANK(F14),"", E14&amp; " - " &amp;IF(LEN(F14)&lt;$P$11,F14,LEFT(F14,$P$11) &amp; "…"))</f>
        <v>2 - Documenter</v>
      </c>
      <c r="Q14" s="2" t="str">
        <v>2 - Documenter</v>
      </c>
    </row>
    <row r="15" spans="2:17">
      <c r="E15" s="6" t="str">
        <f>IF(ISBLANK(F15), "", MAX($E$13:E14)+1)</f>
        <v/>
      </c>
      <c r="F15" s="56"/>
      <c r="G15" s="56"/>
      <c r="H15" s="56"/>
      <c r="I15" s="56"/>
      <c r="J15" s="56"/>
      <c r="K15" s="56"/>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6">
      <c r="D18" s="9" t="s">
        <v>82</v>
      </c>
      <c r="E18" s="9"/>
      <c r="F18" s="9"/>
      <c r="G18" s="9"/>
      <c r="H18" s="10"/>
      <c r="I18" s="10"/>
      <c r="J18" s="66" t="s">
        <v>76</v>
      </c>
      <c r="K18" s="66"/>
    </row>
    <row r="19" spans="4:17">
      <c r="E19" s="6">
        <f>IF(ISBLANK(F19), "", 1)</f>
        <v>1</v>
      </c>
      <c r="F19" s="56" t="s">
        <v>166</v>
      </c>
      <c r="G19" s="56"/>
      <c r="H19" s="56"/>
      <c r="I19" s="56"/>
      <c r="J19" s="76" t="s">
        <v>167</v>
      </c>
      <c r="K19" s="77"/>
      <c r="P19" s="2" t="str">
        <f t="shared" ref="P19:P24" si="0">IF(ISBLANK(F19),"", E19&amp; " - " &amp;IF(LEN(F19)&lt;$P$11,F19,LEFT(F19,$P$11) &amp; "…"))</f>
        <v>1 - Ajouter les nouvel…</v>
      </c>
      <c r="Q19" s="2" t="str" cm="1">
        <f t="array" ref="Q19:Q24">_xlfn.UNIQUE(_xlfn._xlws.FILTER($P$19:$P$24,NOT(ISBLANK($P$19:$P$24))))</f>
        <v>1 - Ajouter les nouvel…</v>
      </c>
    </row>
    <row r="20" spans="4:17">
      <c r="E20" s="7">
        <f>IF(ISBLANK(F20), "", MAX($E$19:E19)+1)</f>
        <v>2</v>
      </c>
      <c r="F20" s="53" t="s">
        <v>168</v>
      </c>
      <c r="G20" s="53"/>
      <c r="H20" s="53"/>
      <c r="I20" s="53"/>
      <c r="J20" s="74" t="s">
        <v>167</v>
      </c>
      <c r="K20" s="75"/>
      <c r="P20" s="2" t="str">
        <f t="shared" si="0"/>
        <v>2 - Ajouter les foncti…</v>
      </c>
      <c r="Q20" s="2" t="str">
        <v>2 - Ajouter les foncti…</v>
      </c>
    </row>
    <row r="21" spans="4:17">
      <c r="E21" s="6">
        <f>IF(ISBLANK(F21), "", MAX($E$19:E20)+1)</f>
        <v>3</v>
      </c>
      <c r="F21" s="56" t="s">
        <v>169</v>
      </c>
      <c r="G21" s="56"/>
      <c r="H21" s="56"/>
      <c r="I21" s="56"/>
      <c r="J21" s="76" t="s">
        <v>167</v>
      </c>
      <c r="K21" s="77"/>
      <c r="P21" s="2" t="str">
        <f t="shared" si="0"/>
        <v>3 - Paufiner les steer…</v>
      </c>
      <c r="Q21" s="2" t="str">
        <v>3 - Paufiner les steer…</v>
      </c>
    </row>
    <row r="22" spans="4:17">
      <c r="E22" s="7">
        <f>IF(ISBLANK(F22), "", MAX($E$19:E21)+1)</f>
        <v>4</v>
      </c>
      <c r="F22" s="53" t="s">
        <v>172</v>
      </c>
      <c r="G22" s="53"/>
      <c r="H22" s="53"/>
      <c r="I22" s="53"/>
      <c r="J22" s="74" t="s">
        <v>171</v>
      </c>
      <c r="K22" s="75"/>
      <c r="P22" s="2" t="str">
        <f t="shared" si="0"/>
        <v>4 - Documenter les dif…</v>
      </c>
      <c r="Q22" s="2" t="str">
        <v>4 - Documenter les dif…</v>
      </c>
    </row>
    <row r="23" spans="4:17">
      <c r="E23" s="6">
        <f>IF(ISBLANK(F23), "", MAX($E$19:E22)+1)</f>
        <v>5</v>
      </c>
      <c r="F23" s="56" t="s">
        <v>173</v>
      </c>
      <c r="G23" s="56"/>
      <c r="H23" s="56"/>
      <c r="I23" s="56"/>
      <c r="J23" s="76" t="s">
        <v>167</v>
      </c>
      <c r="K23" s="77"/>
      <c r="P23" s="2" t="str">
        <f t="shared" si="0"/>
        <v>5 - Ajouter élément qu…</v>
      </c>
      <c r="Q23" s="2" t="str">
        <v>5 - Ajouter élément qu…</v>
      </c>
    </row>
    <row r="24" spans="4:17">
      <c r="E24" s="7">
        <f>IF(ISBLANK(F24), "", MAX($E$19:E23)+1)</f>
        <v>6</v>
      </c>
      <c r="F24" s="53" t="s">
        <v>174</v>
      </c>
      <c r="G24" s="53"/>
      <c r="H24" s="53"/>
      <c r="I24" s="53"/>
      <c r="J24" s="74" t="s">
        <v>167</v>
      </c>
      <c r="K24" s="75"/>
      <c r="P24" s="2" t="str">
        <f t="shared" si="0"/>
        <v>6 - Activer et désacti…</v>
      </c>
      <c r="Q24" s="2" t="str">
        <v>6 - Activer et désacti…</v>
      </c>
    </row>
    <row r="25" spans="4:17">
      <c r="J25" s="73" t="str">
        <f>IF(COUNTA(F19:F24)&lt;2, "Attention, vous devez définir au moins deux objectifs.", COUNTA(F19:F24)&amp;IF(COUNTA(F19:F24)&gt;1," objectifs ont été déterminées"," objectif a été déterminée"))</f>
        <v>6 objectifs ont été déterminées</v>
      </c>
      <c r="K25" s="73"/>
    </row>
    <row r="27" spans="4:17" ht="15.6">
      <c r="D27" s="65" t="s">
        <v>83</v>
      </c>
      <c r="E27" s="65"/>
      <c r="F27" s="65"/>
      <c r="G27" s="11" t="s">
        <v>77</v>
      </c>
      <c r="H27" s="66" t="s">
        <v>78</v>
      </c>
      <c r="I27" s="66"/>
      <c r="J27" s="11" t="s">
        <v>79</v>
      </c>
      <c r="K27" s="11" t="s">
        <v>80</v>
      </c>
      <c r="P27" s="12">
        <v>1.0416666666666666E-2</v>
      </c>
      <c r="Q27" s="13" t="s">
        <v>84</v>
      </c>
    </row>
    <row r="28" spans="4:17">
      <c r="E28" s="6">
        <f>IF(ISBLANK(F28), "", 1)</f>
        <v>1</v>
      </c>
      <c r="F28" s="20" t="s">
        <v>175</v>
      </c>
      <c r="G28" s="21" t="s">
        <v>176</v>
      </c>
      <c r="H28" s="22" t="s">
        <v>127</v>
      </c>
      <c r="I28" s="22" t="s">
        <v>131</v>
      </c>
      <c r="J28" s="23">
        <v>2.0833333333333332E-2</v>
      </c>
      <c r="K28" s="24" t="s">
        <v>84</v>
      </c>
      <c r="P28" s="12">
        <v>1.0416666666666666E-2</v>
      </c>
      <c r="Q28" s="13" t="s">
        <v>87</v>
      </c>
    </row>
    <row r="29" spans="4:17">
      <c r="E29" s="7">
        <f>IF(ISBLANK(F29), "", MAX($E$28:E28)+1)</f>
        <v>2</v>
      </c>
      <c r="F29" s="25" t="s">
        <v>177</v>
      </c>
      <c r="G29" s="26" t="s">
        <v>178</v>
      </c>
      <c r="H29" s="27" t="s">
        <v>130</v>
      </c>
      <c r="I29" s="27" t="s">
        <v>126</v>
      </c>
      <c r="J29" s="28">
        <v>4.1666666666666664E-2</v>
      </c>
      <c r="K29" s="29" t="s">
        <v>87</v>
      </c>
      <c r="P29" s="12">
        <f>P28+$P$27</f>
        <v>2.0833333333333332E-2</v>
      </c>
      <c r="Q29" s="13" t="s">
        <v>85</v>
      </c>
    </row>
    <row r="30" spans="4:17">
      <c r="E30" s="6">
        <f>IF(ISBLANK(F30), "", MAX($E$28:E29)+1)</f>
        <v>3</v>
      </c>
      <c r="F30" s="20" t="s">
        <v>179</v>
      </c>
      <c r="G30" s="21" t="s">
        <v>178</v>
      </c>
      <c r="H30" s="22" t="s">
        <v>127</v>
      </c>
      <c r="I30" s="22" t="s">
        <v>131</v>
      </c>
      <c r="J30" s="23">
        <v>4.1666666666666664E-2</v>
      </c>
      <c r="K30" s="24" t="s">
        <v>87</v>
      </c>
      <c r="P30" s="12">
        <f t="shared" ref="P30:P46" si="1">P29+$P$27</f>
        <v>3.125E-2</v>
      </c>
      <c r="Q30" s="13" t="s">
        <v>86</v>
      </c>
    </row>
    <row r="31" spans="4:17">
      <c r="E31" s="7">
        <f>IF(ISBLANK(F31), "", MAX($E$28:E30)+1)</f>
        <v>4</v>
      </c>
      <c r="F31" s="25" t="s">
        <v>180</v>
      </c>
      <c r="G31" s="26" t="s">
        <v>181</v>
      </c>
      <c r="H31" s="27" t="s">
        <v>130</v>
      </c>
      <c r="I31" s="27" t="s">
        <v>126</v>
      </c>
      <c r="J31" s="28">
        <v>2.0833333333333332E-2</v>
      </c>
      <c r="K31" s="29" t="s">
        <v>84</v>
      </c>
      <c r="P31" s="12">
        <f t="shared" si="1"/>
        <v>4.1666666666666664E-2</v>
      </c>
    </row>
    <row r="32" spans="4:17">
      <c r="E32" s="6">
        <f>IF(ISBLANK(F32), "", MAX($E$28:E31)+1)</f>
        <v>5</v>
      </c>
      <c r="F32" s="20" t="s">
        <v>182</v>
      </c>
      <c r="G32" s="21" t="s">
        <v>181</v>
      </c>
      <c r="H32" s="22" t="s">
        <v>127</v>
      </c>
      <c r="I32" s="22" t="s">
        <v>131</v>
      </c>
      <c r="J32" s="23">
        <v>2.0833333333333332E-2</v>
      </c>
      <c r="K32" s="24" t="s">
        <v>84</v>
      </c>
      <c r="P32" s="12">
        <f t="shared" si="1"/>
        <v>5.2083333333333329E-2</v>
      </c>
    </row>
    <row r="33" spans="5:16">
      <c r="E33" s="7">
        <f>IF(ISBLANK(F33), "", MAX($E$28:E32)+1)</f>
        <v>6</v>
      </c>
      <c r="F33" s="25" t="s">
        <v>183</v>
      </c>
      <c r="G33" s="26" t="s">
        <v>184</v>
      </c>
      <c r="H33" s="27" t="s">
        <v>130</v>
      </c>
      <c r="I33" s="27" t="s">
        <v>126</v>
      </c>
      <c r="J33" s="28">
        <v>4.1666666666666664E-2</v>
      </c>
      <c r="K33" s="29" t="s">
        <v>86</v>
      </c>
      <c r="P33" s="12">
        <f t="shared" si="1"/>
        <v>6.2499999999999993E-2</v>
      </c>
    </row>
    <row r="34" spans="5:16">
      <c r="E34" s="6">
        <f>IF(ISBLANK(F34), "", MAX($E$28:E33)+1)</f>
        <v>7</v>
      </c>
      <c r="F34" s="20" t="s">
        <v>185</v>
      </c>
      <c r="G34" s="21" t="s">
        <v>184</v>
      </c>
      <c r="H34" s="22" t="s">
        <v>127</v>
      </c>
      <c r="I34" s="22" t="s">
        <v>131</v>
      </c>
      <c r="J34" s="23">
        <v>3.125E-2</v>
      </c>
      <c r="K34" s="24" t="s">
        <v>86</v>
      </c>
      <c r="P34" s="12">
        <f t="shared" si="1"/>
        <v>7.2916666666666657E-2</v>
      </c>
    </row>
    <row r="35" spans="5:16">
      <c r="E35" s="7">
        <f>IF(ISBLANK(F35), "", MAX($E$28:E34)+1)</f>
        <v>8</v>
      </c>
      <c r="F35" s="25" t="s">
        <v>186</v>
      </c>
      <c r="G35" s="26" t="s">
        <v>181</v>
      </c>
      <c r="H35" s="27" t="s">
        <v>130</v>
      </c>
      <c r="I35" s="27" t="s">
        <v>126</v>
      </c>
      <c r="J35" s="28">
        <v>2.0833333333333332E-2</v>
      </c>
      <c r="K35" s="29" t="s">
        <v>84</v>
      </c>
      <c r="P35" s="12">
        <f t="shared" si="1"/>
        <v>8.3333333333333329E-2</v>
      </c>
    </row>
    <row r="36" spans="5:16">
      <c r="E36" s="6">
        <f>IF(ISBLANK(F36), "", MAX($E$28:E35)+1)</f>
        <v>9</v>
      </c>
      <c r="F36" s="20" t="s">
        <v>187</v>
      </c>
      <c r="G36" s="21" t="s">
        <v>188</v>
      </c>
      <c r="H36" s="22" t="s">
        <v>127</v>
      </c>
      <c r="I36" s="22" t="s">
        <v>131</v>
      </c>
      <c r="J36" s="23">
        <v>3.125E-2</v>
      </c>
      <c r="K36" s="24" t="s">
        <v>84</v>
      </c>
      <c r="P36" s="12">
        <f t="shared" si="1"/>
        <v>9.375E-2</v>
      </c>
    </row>
    <row r="37" spans="5:16">
      <c r="E37" s="7">
        <f>IF(ISBLANK(F37), "", MAX($E$28:E36)+1)</f>
        <v>10</v>
      </c>
      <c r="F37" s="25" t="s">
        <v>189</v>
      </c>
      <c r="G37" s="26" t="s">
        <v>190</v>
      </c>
      <c r="H37" s="27" t="s">
        <v>130</v>
      </c>
      <c r="I37" s="27" t="s">
        <v>131</v>
      </c>
      <c r="J37" s="28">
        <v>5.2083333333333329E-2</v>
      </c>
      <c r="K37" s="29" t="s">
        <v>85</v>
      </c>
      <c r="P37" s="12">
        <f t="shared" si="1"/>
        <v>0.10416666666666667</v>
      </c>
    </row>
    <row r="38" spans="5:16">
      <c r="E38" s="6">
        <f>IF(ISBLANK(F38), "", MAX($E$28:E37)+1)</f>
        <v>11</v>
      </c>
      <c r="F38" s="20" t="s">
        <v>191</v>
      </c>
      <c r="G38" s="21" t="s">
        <v>184</v>
      </c>
      <c r="H38" s="22" t="s">
        <v>127</v>
      </c>
      <c r="I38" s="22" t="s">
        <v>131</v>
      </c>
      <c r="J38" s="23">
        <v>6.2499999999999993E-2</v>
      </c>
      <c r="K38" s="24" t="s">
        <v>87</v>
      </c>
      <c r="P38" s="12">
        <f t="shared" si="1"/>
        <v>0.11458333333333334</v>
      </c>
    </row>
    <row r="39" spans="5:16">
      <c r="E39" s="7" t="str">
        <f>IF(ISBLANK(F39), "", MAX($E$28:E38)+1)</f>
        <v/>
      </c>
      <c r="F39" s="25"/>
      <c r="G39" s="26"/>
      <c r="H39" s="27"/>
      <c r="I39" s="27"/>
      <c r="J39" s="28"/>
      <c r="K39" s="29"/>
      <c r="P39" s="12">
        <f t="shared" si="1"/>
        <v>0.125</v>
      </c>
    </row>
    <row r="40" spans="5:16">
      <c r="E40" s="6" t="str">
        <f>IF(ISBLANK(F40), "", MAX($E$28:E39)+1)</f>
        <v/>
      </c>
      <c r="F40" s="20"/>
      <c r="G40" s="21"/>
      <c r="H40" s="22"/>
      <c r="I40" s="22"/>
      <c r="J40" s="23"/>
      <c r="K40" s="24"/>
      <c r="P40" s="12">
        <f t="shared" si="1"/>
        <v>0.13541666666666666</v>
      </c>
    </row>
    <row r="41" spans="5:16">
      <c r="E41" s="7" t="str">
        <f>IF(ISBLANK(F41), "", MAX($E$28:E40)+1)</f>
        <v/>
      </c>
      <c r="F41" s="25"/>
      <c r="G41" s="26"/>
      <c r="H41" s="27"/>
      <c r="I41" s="27"/>
      <c r="J41" s="28"/>
      <c r="K41" s="29"/>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11 objectifs ont été déterminées</v>
      </c>
      <c r="P46" s="12">
        <f t="shared" si="1"/>
        <v>0.1979166666666666</v>
      </c>
    </row>
    <row r="47" spans="5:16">
      <c r="P47" s="12">
        <f>P46+$P$27</f>
        <v>0.20833333333333326</v>
      </c>
    </row>
    <row r="48" spans="5:16">
      <c r="P48" s="12"/>
    </row>
    <row r="49" spans="2:16" ht="8.5500000000000007" customHeight="1">
      <c r="B49" s="62">
        <v>2</v>
      </c>
      <c r="C49" s="61"/>
      <c r="D49" s="61"/>
      <c r="E49" s="61"/>
      <c r="F49" s="61"/>
      <c r="G49" s="61"/>
      <c r="H49" s="61"/>
      <c r="I49" s="61"/>
      <c r="J49" s="61"/>
      <c r="K49" s="61"/>
      <c r="P49" s="12"/>
    </row>
    <row r="50" spans="2:16" ht="18">
      <c r="B50" s="62"/>
      <c r="C50" s="4" t="s">
        <v>98</v>
      </c>
      <c r="D50" s="4"/>
      <c r="E50" s="4"/>
      <c r="F50" s="4"/>
      <c r="G50" s="4"/>
      <c r="H50" s="4"/>
      <c r="I50" s="4"/>
      <c r="J50" s="4"/>
      <c r="K50" s="5" t="s">
        <v>99</v>
      </c>
      <c r="P50" s="12"/>
    </row>
    <row r="51" spans="2:16">
      <c r="P51" s="12"/>
    </row>
    <row r="52" spans="2:16" ht="15.6">
      <c r="D52" s="9" t="s">
        <v>101</v>
      </c>
      <c r="E52" s="9"/>
      <c r="F52" s="9"/>
      <c r="G52" s="14"/>
      <c r="H52" s="14"/>
      <c r="I52" s="14"/>
      <c r="J52" s="15"/>
      <c r="K52" s="15" t="s">
        <v>100</v>
      </c>
      <c r="P52" s="12"/>
    </row>
    <row r="53" spans="2:16">
      <c r="E53" s="6" t="str">
        <f>IF(ISBLANK(F53), "", 1)</f>
        <v/>
      </c>
      <c r="F53" s="55"/>
      <c r="G53" s="56"/>
      <c r="H53" s="56"/>
      <c r="I53" s="56"/>
      <c r="J53" s="57"/>
      <c r="K53" s="34"/>
      <c r="P53" s="16"/>
    </row>
    <row r="54" spans="2:16">
      <c r="E54" s="7" t="str">
        <f>IF(ISBLANK(F54), "", MAX($E$53:E53)+1)</f>
        <v/>
      </c>
      <c r="F54" s="52"/>
      <c r="G54" s="53"/>
      <c r="H54" s="53"/>
      <c r="I54" s="53"/>
      <c r="J54" s="54"/>
      <c r="K54" s="35"/>
      <c r="P54" s="12"/>
    </row>
    <row r="55" spans="2:16">
      <c r="E55" s="7" t="str">
        <f>IF(ISBLANK(F55), "", MAX($E$53:E54)+1)</f>
        <v/>
      </c>
      <c r="F55" s="55"/>
      <c r="G55" s="56"/>
      <c r="H55" s="56"/>
      <c r="I55" s="56"/>
      <c r="J55" s="57"/>
      <c r="K55" s="34"/>
      <c r="P55" s="12"/>
    </row>
    <row r="56" spans="2:16">
      <c r="E56" s="7" t="str">
        <f>IF(ISBLANK(F56), "", MAX($E$53:E55)+1)</f>
        <v/>
      </c>
      <c r="F56" s="52"/>
      <c r="G56" s="53"/>
      <c r="H56" s="53"/>
      <c r="I56" s="53"/>
      <c r="J56" s="54"/>
      <c r="K56" s="35"/>
      <c r="P56" s="12"/>
    </row>
    <row r="57" spans="2:16">
      <c r="E57" s="7" t="str">
        <f>IF(ISBLANK(F57), "", MAX($E$53:E56)+1)</f>
        <v/>
      </c>
      <c r="F57" s="55"/>
      <c r="G57" s="56"/>
      <c r="H57" s="56"/>
      <c r="I57" s="56"/>
      <c r="J57" s="57"/>
      <c r="K57" s="34"/>
      <c r="P57" s="12"/>
    </row>
    <row r="58" spans="2:16">
      <c r="E58" s="7" t="str">
        <f>IF(ISBLANK(F58), "", MAX($E$53:E57)+1)</f>
        <v/>
      </c>
      <c r="F58" s="52"/>
      <c r="G58" s="53"/>
      <c r="H58" s="53"/>
      <c r="I58" s="53"/>
      <c r="J58" s="54"/>
      <c r="K58" s="35"/>
      <c r="P58" s="12"/>
    </row>
    <row r="59" spans="2:16">
      <c r="E59" s="7" t="str">
        <f>IF(ISBLANK(F59), "", MAX($E$53:E58)+1)</f>
        <v/>
      </c>
      <c r="F59" s="55"/>
      <c r="G59" s="56"/>
      <c r="H59" s="56"/>
      <c r="I59" s="56"/>
      <c r="J59" s="57"/>
      <c r="K59" s="34"/>
      <c r="P59" s="12"/>
    </row>
    <row r="60" spans="2:16">
      <c r="E60" s="7" t="str">
        <f>IF(ISBLANK(F60), "", MAX($E$53:E59)+1)</f>
        <v/>
      </c>
      <c r="F60" s="52"/>
      <c r="G60" s="53"/>
      <c r="H60" s="53"/>
      <c r="I60" s="53"/>
      <c r="J60" s="54"/>
      <c r="K60" s="35"/>
      <c r="P60" s="12"/>
    </row>
    <row r="61" spans="2:16">
      <c r="E61" s="7" t="str">
        <f>IF(ISBLANK(F61), "", MAX($E$53:E60)+1)</f>
        <v/>
      </c>
      <c r="F61" s="55"/>
      <c r="G61" s="56"/>
      <c r="H61" s="56"/>
      <c r="I61" s="56"/>
      <c r="J61" s="57"/>
      <c r="K61" s="34"/>
      <c r="P61" s="12"/>
    </row>
    <row r="62" spans="2:16">
      <c r="E62" s="7" t="str">
        <f>IF(ISBLANK(F62), "", MAX($E$53:E61)+1)</f>
        <v/>
      </c>
      <c r="F62" s="52"/>
      <c r="G62" s="53"/>
      <c r="H62" s="53"/>
      <c r="I62" s="53"/>
      <c r="J62" s="54"/>
      <c r="K62" s="35"/>
      <c r="P62" s="12"/>
    </row>
    <row r="63" spans="2:16">
      <c r="E63" s="7" t="str">
        <f>IF(ISBLANK(F63), "", MAX($E$53:E62)+1)</f>
        <v/>
      </c>
      <c r="F63" s="55"/>
      <c r="G63" s="56"/>
      <c r="H63" s="56"/>
      <c r="I63" s="56"/>
      <c r="J63" s="57"/>
      <c r="K63" s="34"/>
      <c r="P63" s="12"/>
    </row>
    <row r="64" spans="2:16">
      <c r="E64" s="7" t="str">
        <f>IF(ISBLANK(F64), "", MAX($E$53:E63)+1)</f>
        <v/>
      </c>
      <c r="F64" s="52"/>
      <c r="G64" s="53"/>
      <c r="H64" s="53"/>
      <c r="I64" s="53"/>
      <c r="J64" s="54"/>
      <c r="K64" s="35"/>
      <c r="P64" s="12"/>
    </row>
    <row r="65" spans="5:16">
      <c r="E65" s="7" t="str">
        <f>IF(ISBLANK(F65), "", MAX($E$53:E64)+1)</f>
        <v/>
      </c>
      <c r="F65" s="55"/>
      <c r="G65" s="56"/>
      <c r="H65" s="56"/>
      <c r="I65" s="56"/>
      <c r="J65" s="57"/>
      <c r="K65" s="34"/>
      <c r="P65" s="12"/>
    </row>
    <row r="66" spans="5:16">
      <c r="E66" s="7" t="str">
        <f>IF(ISBLANK(F66), "", MAX($E$53:E65)+1)</f>
        <v/>
      </c>
      <c r="F66" s="52"/>
      <c r="G66" s="53"/>
      <c r="H66" s="53"/>
      <c r="I66" s="53"/>
      <c r="J66" s="54"/>
      <c r="K66" s="35"/>
      <c r="P66" s="12"/>
    </row>
    <row r="67" spans="5:16">
      <c r="E67" s="7" t="str">
        <f>IF(ISBLANK(F67), "", MAX($E$53:E66)+1)</f>
        <v/>
      </c>
      <c r="F67" s="55"/>
      <c r="G67" s="56"/>
      <c r="H67" s="56"/>
      <c r="I67" s="56"/>
      <c r="J67" s="57"/>
      <c r="K67" s="34"/>
      <c r="P67" s="12"/>
    </row>
    <row r="68" spans="5:16">
      <c r="E68" s="7" t="str">
        <f>IF(ISBLANK(F68), "", MAX($E$53:E67)+1)</f>
        <v/>
      </c>
      <c r="F68" s="52"/>
      <c r="G68" s="53"/>
      <c r="H68" s="53"/>
      <c r="I68" s="53"/>
      <c r="J68" s="54"/>
      <c r="K68" s="35"/>
      <c r="P68" s="12"/>
    </row>
    <row r="69" spans="5:16">
      <c r="E69" s="7" t="str">
        <f>IF(ISBLANK(F69), "", MAX($E$53:E68)+1)</f>
        <v/>
      </c>
      <c r="F69" s="55"/>
      <c r="G69" s="56"/>
      <c r="H69" s="56"/>
      <c r="I69" s="56"/>
      <c r="J69" s="57"/>
      <c r="K69" s="34"/>
      <c r="P69" s="12"/>
    </row>
    <row r="70" spans="5:16">
      <c r="E70" s="7" t="str">
        <f>IF(ISBLANK(F70), "", MAX($E$53:E69)+1)</f>
        <v/>
      </c>
      <c r="F70" s="52"/>
      <c r="G70" s="53"/>
      <c r="H70" s="53"/>
      <c r="I70" s="53"/>
      <c r="J70" s="54"/>
      <c r="K70" s="35"/>
      <c r="P70" s="12"/>
    </row>
    <row r="71" spans="5:16">
      <c r="E71" s="7" t="str">
        <f>IF(ISBLANK(F71), "", MAX($E$53:E70)+1)</f>
        <v/>
      </c>
      <c r="F71" s="55"/>
      <c r="G71" s="56"/>
      <c r="H71" s="56"/>
      <c r="I71" s="56"/>
      <c r="J71" s="57"/>
      <c r="K71" s="34"/>
      <c r="P71" s="12"/>
    </row>
    <row r="72" spans="5:16">
      <c r="E72" s="7" t="str">
        <f>IF(ISBLANK(F72), "", MAX($E$53:E71)+1)</f>
        <v/>
      </c>
      <c r="F72" s="52"/>
      <c r="G72" s="53"/>
      <c r="H72" s="53"/>
      <c r="I72" s="53"/>
      <c r="J72" s="54"/>
      <c r="K72" s="35"/>
      <c r="P72" s="12"/>
    </row>
    <row r="73" spans="5:16">
      <c r="E73" s="7" t="str">
        <f>IF(ISBLANK(F73), "", MAX($E$53:E72)+1)</f>
        <v/>
      </c>
      <c r="F73" s="55"/>
      <c r="G73" s="56"/>
      <c r="H73" s="56"/>
      <c r="I73" s="56"/>
      <c r="J73" s="57"/>
      <c r="K73" s="34"/>
      <c r="P73" s="12"/>
    </row>
    <row r="74" spans="5:16">
      <c r="E74" s="7" t="str">
        <f>IF(ISBLANK(F74), "", MAX($E$53:E73)+1)</f>
        <v/>
      </c>
      <c r="F74" s="52"/>
      <c r="G74" s="53"/>
      <c r="H74" s="53"/>
      <c r="I74" s="53"/>
      <c r="J74" s="54"/>
      <c r="K74" s="35"/>
      <c r="P74" s="12"/>
    </row>
    <row r="75" spans="5:16">
      <c r="E75" s="7" t="str">
        <f>IF(ISBLANK(F75), "", MAX($E$53:E74)+1)</f>
        <v/>
      </c>
      <c r="F75" s="55"/>
      <c r="G75" s="56"/>
      <c r="H75" s="56"/>
      <c r="I75" s="56"/>
      <c r="J75" s="57"/>
      <c r="K75" s="34"/>
      <c r="P75" s="12"/>
    </row>
    <row r="76" spans="5:16">
      <c r="E76" s="7" t="str">
        <f>IF(ISBLANK(F76), "", MAX($E$53:E75)+1)</f>
        <v/>
      </c>
      <c r="F76" s="52"/>
      <c r="G76" s="53"/>
      <c r="H76" s="53"/>
      <c r="I76" s="53"/>
      <c r="J76" s="54"/>
      <c r="K76" s="35"/>
      <c r="P76" s="12"/>
    </row>
    <row r="77" spans="5:16">
      <c r="E77" s="7" t="str">
        <f>IF(ISBLANK(F77), "", MAX($E$53:E76)+1)</f>
        <v/>
      </c>
      <c r="F77" s="55"/>
      <c r="G77" s="56"/>
      <c r="H77" s="56"/>
      <c r="I77" s="56"/>
      <c r="J77" s="57"/>
      <c r="K77" s="34"/>
      <c r="P77" s="12"/>
    </row>
    <row r="78" spans="5:16">
      <c r="E78" s="7" t="str">
        <f>IF(ISBLANK(F78), "", MAX($E$53:E77)+1)</f>
        <v/>
      </c>
      <c r="F78" s="52"/>
      <c r="G78" s="53"/>
      <c r="H78" s="53"/>
      <c r="I78" s="53"/>
      <c r="J78" s="54"/>
      <c r="K78" s="35"/>
      <c r="P78" s="12"/>
    </row>
    <row r="79" spans="5:16">
      <c r="E79" s="7" t="str">
        <f>IF(ISBLANK(F79), "", MAX($E$53:E78)+1)</f>
        <v/>
      </c>
      <c r="F79" s="55"/>
      <c r="G79" s="56"/>
      <c r="H79" s="56"/>
      <c r="I79" s="56"/>
      <c r="J79" s="57"/>
      <c r="K79" s="34"/>
      <c r="P79" s="12"/>
    </row>
    <row r="80" spans="5:16">
      <c r="E80" s="7" t="str">
        <f>IF(ISBLANK(F80), "", MAX($E$53:E79)+1)</f>
        <v/>
      </c>
      <c r="F80" s="52"/>
      <c r="G80" s="53"/>
      <c r="H80" s="53"/>
      <c r="I80" s="53"/>
      <c r="J80" s="54"/>
      <c r="K80" s="35"/>
      <c r="P80" s="12"/>
    </row>
    <row r="81" spans="2:16">
      <c r="E81" s="7" t="str">
        <f>IF(ISBLANK(F81), "", MAX($E$53:E80)+1)</f>
        <v/>
      </c>
      <c r="F81" s="55"/>
      <c r="G81" s="56"/>
      <c r="H81" s="56"/>
      <c r="I81" s="56"/>
      <c r="J81" s="57"/>
      <c r="K81" s="34"/>
      <c r="P81" s="12"/>
    </row>
    <row r="82" spans="2:16">
      <c r="E82" s="7" t="str">
        <f>IF(ISBLANK(F82), "", MAX($E$53:E81)+1)</f>
        <v/>
      </c>
      <c r="F82" s="52"/>
      <c r="G82" s="53"/>
      <c r="H82" s="53"/>
      <c r="I82" s="53"/>
      <c r="J82" s="54"/>
      <c r="K82" s="35"/>
      <c r="P82" s="12"/>
    </row>
    <row r="83" spans="2:16">
      <c r="E83" s="7" t="str">
        <f>IF(ISBLANK(F83), "", MAX($E$53:E82)+1)</f>
        <v/>
      </c>
      <c r="F83" s="55"/>
      <c r="G83" s="56"/>
      <c r="H83" s="56"/>
      <c r="I83" s="56"/>
      <c r="J83" s="57"/>
      <c r="K83" s="34"/>
      <c r="P83" s="12"/>
    </row>
    <row r="84" spans="2:16">
      <c r="E84" s="7" t="str">
        <f>IF(ISBLANK(F84), "", MAX($E$53:E83)+1)</f>
        <v/>
      </c>
      <c r="F84" s="52"/>
      <c r="G84" s="53"/>
      <c r="H84" s="53"/>
      <c r="I84" s="53"/>
      <c r="J84" s="54"/>
      <c r="K84" s="35"/>
      <c r="P84" s="12"/>
    </row>
    <row r="85" spans="2:16">
      <c r="E85" s="7" t="str">
        <f>IF(ISBLANK(F85), "", MAX($E$53:E84)+1)</f>
        <v/>
      </c>
      <c r="F85" s="55"/>
      <c r="G85" s="56"/>
      <c r="H85" s="56"/>
      <c r="I85" s="56"/>
      <c r="J85" s="57"/>
      <c r="K85" s="34"/>
      <c r="P85" s="12"/>
    </row>
    <row r="86" spans="2:16">
      <c r="E86" s="7" t="str">
        <f>IF(ISBLANK(F86), "", MAX($E$53:E85)+1)</f>
        <v/>
      </c>
      <c r="F86" s="52"/>
      <c r="G86" s="53"/>
      <c r="H86" s="53"/>
      <c r="I86" s="53"/>
      <c r="J86" s="54"/>
      <c r="K86" s="35"/>
      <c r="P86" s="12"/>
    </row>
    <row r="87" spans="2:16">
      <c r="E87" s="7" t="str">
        <f>IF(ISBLANK(F87), "", MAX($E$53:E86)+1)</f>
        <v/>
      </c>
      <c r="F87" s="55"/>
      <c r="G87" s="56"/>
      <c r="H87" s="56"/>
      <c r="I87" s="56"/>
      <c r="J87" s="57"/>
      <c r="K87" s="34"/>
      <c r="P87" s="12"/>
    </row>
    <row r="88" spans="2:16">
      <c r="E88" s="7" t="str">
        <f>IF(ISBLANK(F88), "", MAX($E$53:E87)+1)</f>
        <v/>
      </c>
      <c r="F88" s="52"/>
      <c r="G88" s="53"/>
      <c r="H88" s="53"/>
      <c r="I88" s="53"/>
      <c r="J88" s="54"/>
      <c r="K88" s="35"/>
      <c r="P88" s="12"/>
    </row>
    <row r="89" spans="2:16">
      <c r="P89" s="12"/>
    </row>
    <row r="90" spans="2:16">
      <c r="P90" s="12"/>
    </row>
    <row r="91" spans="2:16">
      <c r="P91" s="12"/>
    </row>
    <row r="92" spans="2:16" ht="8.5500000000000007" customHeight="1">
      <c r="B92" s="62">
        <v>3</v>
      </c>
      <c r="C92" s="61"/>
      <c r="D92" s="61"/>
      <c r="E92" s="61"/>
      <c r="F92" s="61"/>
      <c r="G92" s="61"/>
      <c r="H92" s="61"/>
      <c r="I92" s="61"/>
      <c r="J92" s="61"/>
      <c r="K92" s="61"/>
    </row>
    <row r="93" spans="2:16" ht="18">
      <c r="B93" s="62"/>
      <c r="C93" s="4" t="s">
        <v>97</v>
      </c>
      <c r="D93" s="4"/>
      <c r="E93" s="4"/>
      <c r="F93" s="4"/>
      <c r="G93" s="4"/>
      <c r="H93" s="4"/>
      <c r="I93" s="4"/>
      <c r="J93" s="4"/>
      <c r="K93" s="5" t="s">
        <v>90</v>
      </c>
    </row>
    <row r="95" spans="2:16" ht="15.6">
      <c r="D95" s="9" t="s">
        <v>88</v>
      </c>
      <c r="E95" s="9"/>
      <c r="F95" s="9"/>
      <c r="G95" s="70" t="s">
        <v>93</v>
      </c>
      <c r="H95" s="70"/>
      <c r="I95" s="70"/>
      <c r="J95" s="15" t="s">
        <v>92</v>
      </c>
      <c r="K95" s="14" t="s">
        <v>91</v>
      </c>
    </row>
    <row r="96" spans="2:16">
      <c r="E96" s="6">
        <f>IF(ISBLANK(E28),"",E28)</f>
        <v>1</v>
      </c>
      <c r="F96" s="17" t="str">
        <f t="shared" ref="E96:F111" si="2">IF(ISBLANK(F28),"",F28)</f>
        <v>Paufiner le flee et le seek</v>
      </c>
      <c r="G96" s="55"/>
      <c r="H96" s="56"/>
      <c r="I96" s="72"/>
      <c r="J96" s="30"/>
      <c r="K96" s="31"/>
      <c r="P96" s="13">
        <v>0</v>
      </c>
    </row>
    <row r="97" spans="5:16">
      <c r="E97" s="7">
        <f t="shared" si="2"/>
        <v>2</v>
      </c>
      <c r="F97" s="18" t="str">
        <f t="shared" si="2"/>
        <v>Ajouter le Pursuit (steering behaviors)</v>
      </c>
      <c r="G97" s="52"/>
      <c r="H97" s="53"/>
      <c r="I97" s="69"/>
      <c r="J97" s="32"/>
      <c r="K97" s="33"/>
      <c r="P97" s="13">
        <v>0.1</v>
      </c>
    </row>
    <row r="98" spans="5:16">
      <c r="E98" s="6">
        <f t="shared" si="2"/>
        <v>3</v>
      </c>
      <c r="F98" s="17" t="str">
        <f t="shared" si="2"/>
        <v>Ajouter le evade (steering behaviors)</v>
      </c>
      <c r="G98" s="55"/>
      <c r="H98" s="56"/>
      <c r="I98" s="72"/>
      <c r="J98" s="30"/>
      <c r="K98" s="31"/>
      <c r="P98" s="13">
        <v>0.2</v>
      </c>
    </row>
    <row r="99" spans="5:16">
      <c r="E99" s="7">
        <f t="shared" si="2"/>
        <v>4</v>
      </c>
      <c r="F99" s="18" t="str">
        <f t="shared" si="2"/>
        <v>Ajouter le bouton Start</v>
      </c>
      <c r="G99" s="52"/>
      <c r="H99" s="53"/>
      <c r="I99" s="69"/>
      <c r="J99" s="32"/>
      <c r="K99" s="33"/>
      <c r="P99" s="13">
        <v>0.3</v>
      </c>
    </row>
    <row r="100" spans="5:16">
      <c r="E100" s="6">
        <f t="shared" si="2"/>
        <v>5</v>
      </c>
      <c r="F100" s="17" t="str">
        <f t="shared" si="2"/>
        <v>Ajouter le bouton Reset</v>
      </c>
      <c r="G100" s="55"/>
      <c r="H100" s="56"/>
      <c r="I100" s="72"/>
      <c r="J100" s="30"/>
      <c r="K100" s="31"/>
      <c r="P100" s="13">
        <v>0.4</v>
      </c>
    </row>
    <row r="101" spans="5:16">
      <c r="E101" s="7">
        <f t="shared" si="2"/>
        <v>6</v>
      </c>
      <c r="F101" s="18" t="str">
        <f t="shared" si="2"/>
        <v>Ajouter les flèche de vitesse</v>
      </c>
      <c r="G101" s="52"/>
      <c r="H101" s="53"/>
      <c r="I101" s="69"/>
      <c r="J101" s="32"/>
      <c r="K101" s="33"/>
      <c r="P101" s="13">
        <v>0.5</v>
      </c>
    </row>
    <row r="102" spans="5:16">
      <c r="E102" s="6">
        <f t="shared" si="2"/>
        <v>7</v>
      </c>
      <c r="F102" s="17" t="str">
        <f t="shared" si="2"/>
        <v>Ajouter les flèche de force</v>
      </c>
      <c r="G102" s="55"/>
      <c r="H102" s="56"/>
      <c r="I102" s="72"/>
      <c r="J102" s="30"/>
      <c r="K102" s="31"/>
      <c r="P102" s="13">
        <v>0.6</v>
      </c>
    </row>
    <row r="103" spans="5:16">
      <c r="E103" s="7">
        <f t="shared" si="2"/>
        <v>8</v>
      </c>
      <c r="F103" s="18" t="str">
        <f t="shared" si="2"/>
        <v>Ajouter drop down menu</v>
      </c>
      <c r="G103" s="52"/>
      <c r="H103" s="53"/>
      <c r="I103" s="69"/>
      <c r="J103" s="32"/>
      <c r="K103" s="33"/>
      <c r="P103" s="13">
        <v>0.7</v>
      </c>
    </row>
    <row r="104" spans="5:16">
      <c r="E104" s="6">
        <f t="shared" si="2"/>
        <v>9</v>
      </c>
      <c r="F104" s="17" t="str">
        <f t="shared" si="2"/>
        <v>Documenter les classes du code</v>
      </c>
      <c r="G104" s="55"/>
      <c r="H104" s="56"/>
      <c r="I104" s="72"/>
      <c r="J104" s="30"/>
      <c r="K104" s="31"/>
      <c r="P104" s="13">
        <v>0.8</v>
      </c>
    </row>
    <row r="105" spans="5:16">
      <c r="E105" s="7">
        <f t="shared" si="2"/>
        <v>10</v>
      </c>
      <c r="F105" s="18" t="str">
        <f t="shared" si="2"/>
        <v xml:space="preserve">Séparer le bouncing </v>
      </c>
      <c r="G105" s="52"/>
      <c r="H105" s="53"/>
      <c r="I105" s="69"/>
      <c r="J105" s="32"/>
      <c r="K105" s="33"/>
      <c r="P105" s="13">
        <v>0.9</v>
      </c>
    </row>
    <row r="106" spans="5:16">
      <c r="E106" s="6">
        <f t="shared" si="2"/>
        <v>11</v>
      </c>
      <c r="F106" s="17" t="str">
        <f t="shared" si="2"/>
        <v>Ajouter sur un clique voir informations</v>
      </c>
      <c r="G106" s="55"/>
      <c r="H106" s="56"/>
      <c r="I106" s="72"/>
      <c r="J106" s="30"/>
      <c r="K106" s="31"/>
      <c r="P106" s="13">
        <v>1</v>
      </c>
    </row>
    <row r="107" spans="5:16">
      <c r="E107" s="7" t="str">
        <f t="shared" si="2"/>
        <v/>
      </c>
      <c r="F107" s="18" t="str">
        <f t="shared" si="2"/>
        <v/>
      </c>
      <c r="G107" s="52"/>
      <c r="H107" s="53"/>
      <c r="I107" s="69"/>
      <c r="J107" s="32"/>
      <c r="K107" s="33"/>
      <c r="P107" s="13"/>
    </row>
    <row r="108" spans="5:16">
      <c r="E108" s="6" t="str">
        <f t="shared" si="2"/>
        <v/>
      </c>
      <c r="F108" s="17" t="str">
        <f t="shared" si="2"/>
        <v/>
      </c>
      <c r="G108" s="55"/>
      <c r="H108" s="56"/>
      <c r="I108" s="72"/>
      <c r="J108" s="30"/>
      <c r="K108" s="31"/>
      <c r="P108" s="13"/>
    </row>
    <row r="109" spans="5:16">
      <c r="E109" s="7" t="str">
        <f t="shared" si="2"/>
        <v/>
      </c>
      <c r="F109" s="18" t="str">
        <f t="shared" si="2"/>
        <v/>
      </c>
      <c r="G109" s="52"/>
      <c r="H109" s="53"/>
      <c r="I109" s="69"/>
      <c r="J109" s="32"/>
      <c r="K109" s="33"/>
    </row>
    <row r="110" spans="5:16">
      <c r="E110" s="6" t="str">
        <f t="shared" si="2"/>
        <v/>
      </c>
      <c r="F110" s="17" t="str">
        <f t="shared" si="2"/>
        <v/>
      </c>
      <c r="G110" s="55"/>
      <c r="H110" s="56"/>
      <c r="I110" s="72"/>
      <c r="J110" s="30"/>
      <c r="K110" s="31"/>
    </row>
    <row r="111" spans="5:16">
      <c r="E111" s="7" t="str">
        <f t="shared" si="2"/>
        <v/>
      </c>
      <c r="F111" s="18" t="str">
        <f t="shared" si="2"/>
        <v/>
      </c>
      <c r="G111" s="52"/>
      <c r="H111" s="53"/>
      <c r="I111" s="69"/>
      <c r="J111" s="32"/>
      <c r="K111" s="33"/>
    </row>
    <row r="112" spans="5:16">
      <c r="E112" s="6" t="str">
        <f t="shared" ref="E112:F113" si="3">IF(ISBLANK(E44),"",E44)</f>
        <v/>
      </c>
      <c r="F112" s="17" t="str">
        <f t="shared" si="3"/>
        <v/>
      </c>
      <c r="G112" s="55"/>
      <c r="H112" s="56"/>
      <c r="I112" s="72"/>
      <c r="J112" s="30"/>
      <c r="K112" s="31"/>
    </row>
    <row r="113" spans="4:11">
      <c r="E113" s="7" t="str">
        <f t="shared" si="3"/>
        <v/>
      </c>
      <c r="F113" s="18" t="str">
        <f t="shared" si="3"/>
        <v/>
      </c>
      <c r="G113" s="52"/>
      <c r="H113" s="53"/>
      <c r="I113" s="69"/>
      <c r="J113" s="32"/>
      <c r="K113" s="33"/>
    </row>
    <row r="114" spans="4:11">
      <c r="K114" s="8"/>
    </row>
    <row r="116" spans="4:11" ht="15.6">
      <c r="E116" s="65" t="s">
        <v>94</v>
      </c>
      <c r="F116" s="65"/>
      <c r="G116" s="65"/>
      <c r="H116" s="65"/>
      <c r="I116" s="65"/>
      <c r="J116" s="65"/>
      <c r="K116" s="65"/>
    </row>
    <row r="117" spans="4:11" ht="101.55" customHeight="1">
      <c r="E117" s="71"/>
      <c r="F117" s="71"/>
      <c r="G117" s="71"/>
      <c r="H117" s="71"/>
      <c r="I117" s="71"/>
      <c r="J117" s="71"/>
      <c r="K117" s="71"/>
    </row>
    <row r="120" spans="4:11" ht="15.6">
      <c r="D120" s="9" t="s">
        <v>95</v>
      </c>
      <c r="E120" s="9"/>
      <c r="F120" s="9"/>
      <c r="G120" s="9"/>
      <c r="H120" s="9"/>
      <c r="I120" s="9"/>
      <c r="J120" s="19"/>
      <c r="K120" s="9"/>
    </row>
    <row r="121" spans="4:11">
      <c r="E121" s="6" t="str">
        <f>IF(ISBLANK(F121), "", 1)</f>
        <v/>
      </c>
      <c r="F121" s="56"/>
      <c r="G121" s="56"/>
      <c r="H121" s="56"/>
      <c r="I121" s="56"/>
      <c r="J121" s="56"/>
      <c r="K121" s="56"/>
    </row>
    <row r="122" spans="4:11">
      <c r="E122" s="7" t="str">
        <f>IF(ISBLANK(F122), "", MAX($E$28:E121)+1)</f>
        <v/>
      </c>
      <c r="F122" s="53"/>
      <c r="G122" s="53"/>
      <c r="H122" s="53"/>
      <c r="I122" s="53"/>
      <c r="J122" s="53"/>
      <c r="K122" s="53"/>
    </row>
    <row r="123" spans="4:11">
      <c r="E123" s="6" t="str">
        <f>IF(ISBLANK(F123), "", MAX($E$28:E122)+1)</f>
        <v/>
      </c>
      <c r="F123" s="56"/>
      <c r="G123" s="56"/>
      <c r="H123" s="56"/>
      <c r="I123" s="56"/>
      <c r="J123" s="56"/>
      <c r="K123" s="56"/>
    </row>
    <row r="124" spans="4:11">
      <c r="E124" s="7" t="str">
        <f>IF(ISBLANK(F124), "", MAX($E$28:E123)+1)</f>
        <v/>
      </c>
      <c r="F124" s="53"/>
      <c r="G124" s="53"/>
      <c r="H124" s="53"/>
      <c r="I124" s="53"/>
      <c r="J124" s="53"/>
      <c r="K124" s="53"/>
    </row>
    <row r="125" spans="4:11">
      <c r="E125" s="6" t="str">
        <f>IF(ISBLANK(F125), "", MAX($E$28:E124)+1)</f>
        <v/>
      </c>
      <c r="F125" s="56"/>
      <c r="G125" s="56"/>
      <c r="H125" s="56"/>
      <c r="I125" s="56"/>
      <c r="J125" s="56"/>
      <c r="K125" s="56"/>
    </row>
    <row r="126" spans="4:11">
      <c r="E126" s="7" t="str">
        <f>IF(ISBLANK(F126), "", MAX($E$28:E125)+1)</f>
        <v/>
      </c>
      <c r="F126" s="53"/>
      <c r="G126" s="53"/>
      <c r="H126" s="53"/>
      <c r="I126" s="53"/>
      <c r="J126" s="53"/>
      <c r="K126" s="53"/>
    </row>
    <row r="127" spans="4:11">
      <c r="K127" s="8" t="str">
        <f>IF(COUNTA(F121:K126)&lt;2, "Attention, vous devez définir au moins deux éléments descriptifs.", COUNTA(F121:K126)&amp;IF(COUNTA(F121:K126)&gt;1," éléments ont été exprimés"," élément a été exprimé"))</f>
        <v>Attention, vous devez définir au moins deux éléments descriptifs.</v>
      </c>
    </row>
  </sheetData>
  <sheetProtection algorithmName="SHA-512" hashValue="tZNTEcmkB6zVk+InZD4s3oDoXS4P7MLBpH4QzqPP/6fG7+9Yj7DFP9ZLxlIng1+elQTER5ts8rZYETc7em1P2A==" saltValue="ez6+wzq7dlum8NJb3bwlnA==" spinCount="100000" sheet="1" objects="1" scenarios="1" selectLockedCells="1"/>
  <mergeCells count="94">
    <mergeCell ref="J18:K18"/>
    <mergeCell ref="F19:I19"/>
    <mergeCell ref="J19:K19"/>
    <mergeCell ref="B2:K2"/>
    <mergeCell ref="B3:K3"/>
    <mergeCell ref="F53:J53"/>
    <mergeCell ref="F20:I20"/>
    <mergeCell ref="J20:K20"/>
    <mergeCell ref="F21:I21"/>
    <mergeCell ref="J21:K21"/>
    <mergeCell ref="J22:K22"/>
    <mergeCell ref="F22:I22"/>
    <mergeCell ref="F23:I23"/>
    <mergeCell ref="J23:K23"/>
    <mergeCell ref="F65:J65"/>
    <mergeCell ref="F54:J54"/>
    <mergeCell ref="F55:J55"/>
    <mergeCell ref="F56:J56"/>
    <mergeCell ref="F57:J57"/>
    <mergeCell ref="F58:J58"/>
    <mergeCell ref="F59:J59"/>
    <mergeCell ref="F60:J60"/>
    <mergeCell ref="F61:J61"/>
    <mergeCell ref="F62:J62"/>
    <mergeCell ref="F63:J63"/>
    <mergeCell ref="F64:J64"/>
    <mergeCell ref="F66:J66"/>
    <mergeCell ref="F67:J67"/>
    <mergeCell ref="F72:J72"/>
    <mergeCell ref="F73:J73"/>
    <mergeCell ref="F74:J74"/>
    <mergeCell ref="F68:J68"/>
    <mergeCell ref="F69:J69"/>
    <mergeCell ref="F70:J70"/>
    <mergeCell ref="F71:J71"/>
    <mergeCell ref="G97:I97"/>
    <mergeCell ref="G98:I98"/>
    <mergeCell ref="F87:J87"/>
    <mergeCell ref="F85:J85"/>
    <mergeCell ref="F86:J86"/>
    <mergeCell ref="G96:I96"/>
    <mergeCell ref="F75:J75"/>
    <mergeCell ref="F76:J76"/>
    <mergeCell ref="F77:J77"/>
    <mergeCell ref="F78:J78"/>
    <mergeCell ref="G95:I95"/>
    <mergeCell ref="F88:J88"/>
    <mergeCell ref="B92:B93"/>
    <mergeCell ref="C92:K92"/>
    <mergeCell ref="F79:J79"/>
    <mergeCell ref="F80:J80"/>
    <mergeCell ref="F81:J81"/>
    <mergeCell ref="F82:J82"/>
    <mergeCell ref="F83:J83"/>
    <mergeCell ref="F84:J84"/>
    <mergeCell ref="G112:I112"/>
    <mergeCell ref="G99:I99"/>
    <mergeCell ref="G100:I100"/>
    <mergeCell ref="G101:I101"/>
    <mergeCell ref="G102:I102"/>
    <mergeCell ref="G103:I103"/>
    <mergeCell ref="G104:I104"/>
    <mergeCell ref="B49:B50"/>
    <mergeCell ref="C49:K49"/>
    <mergeCell ref="F122:K122"/>
    <mergeCell ref="F5:K5"/>
    <mergeCell ref="B7:E7"/>
    <mergeCell ref="F7:K7"/>
    <mergeCell ref="B9:B10"/>
    <mergeCell ref="C9:K9"/>
    <mergeCell ref="D12:K12"/>
    <mergeCell ref="F13:K13"/>
    <mergeCell ref="F14:K14"/>
    <mergeCell ref="F15:K15"/>
    <mergeCell ref="F121:K121"/>
    <mergeCell ref="G113:I113"/>
    <mergeCell ref="E116:K116"/>
    <mergeCell ref="E117:K117"/>
    <mergeCell ref="F123:K123"/>
    <mergeCell ref="F124:K124"/>
    <mergeCell ref="F125:K125"/>
    <mergeCell ref="F126:K126"/>
    <mergeCell ref="F24:I24"/>
    <mergeCell ref="J24:K24"/>
    <mergeCell ref="J25:K25"/>
    <mergeCell ref="D27:F27"/>
    <mergeCell ref="H27:I27"/>
    <mergeCell ref="G105:I105"/>
    <mergeCell ref="G106:I106"/>
    <mergeCell ref="G107:I107"/>
    <mergeCell ref="G108:I108"/>
    <mergeCell ref="G109:I109"/>
    <mergeCell ref="G110:I110"/>
    <mergeCell ref="G111:I111"/>
  </mergeCells>
  <conditionalFormatting sqref="K16">
    <cfRule type="expression" dxfId="17" priority="12">
      <formula>COUNTA(F13:F15)=0</formula>
    </cfRule>
  </conditionalFormatting>
  <conditionalFormatting sqref="J25">
    <cfRule type="expression" dxfId="16" priority="11">
      <formula>COUNTA($F$19:$F$24)&lt;2</formula>
    </cfRule>
  </conditionalFormatting>
  <conditionalFormatting sqref="K46">
    <cfRule type="expression" dxfId="15"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{753B8079-F98C-401E-A9C6-432A0A2DBE48}</x14:id>
        </ext>
      </extLst>
    </cfRule>
  </conditionalFormatting>
  <conditionalFormatting sqref="K28:K45">
    <cfRule type="cellIs" dxfId="14" priority="5" operator="equal">
      <formula>"incertain"</formula>
    </cfRule>
    <cfRule type="cellIs" dxfId="13" priority="6" operator="equal">
      <formula>"difficile"</formula>
    </cfRule>
    <cfRule type="cellIs" dxfId="12" priority="7" operator="equal">
      <formula>"moyenne"</formula>
    </cfRule>
    <cfRule type="cellIs" dxfId="11"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{71D96FB4-D0E1-4D67-BF59-F2B6214CB373}</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{4AC20759-1024-4481-A5B3-D19842B4376A}</x14:id>
        </ext>
      </extLst>
    </cfRule>
  </conditionalFormatting>
  <conditionalFormatting sqref="K114">
    <cfRule type="expression" dxfId="10" priority="2">
      <formula>COUNTA(F111:F113)=0</formula>
    </cfRule>
  </conditionalFormatting>
  <conditionalFormatting sqref="K127">
    <cfRule type="expression" dxfId="9" priority="1">
      <formula>COUNTA(F121:F126)&lt;2</formula>
    </cfRule>
  </conditionalFormatting>
  <dataValidations xWindow="1116" yWindow="608" count="16">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A759F848-D86D-41EC-AA39-8775D521C497}"/>
    <dataValidation allowBlank="1" showInputMessage="1" showErrorMessage="1" promptTitle="Commentaire général sur la tâche" prompt="Veuillez saisir un très court texte représentant votre état d'esprit lié à cette tâche. Soyez court et concis." sqref="G96:I113" xr:uid="{60775D91-3C84-4D52-B744-78EE0709DFC6}"/>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0B77B5B-C4F0-4C1C-BD2F-189F76F220B0}"/>
    <dataValidation allowBlank="1" showInputMessage="1" showErrorMessage="1" promptTitle="Définition d'une tâche" prompt="Veuillez définir une tâche importante pour ce sprint. Soyez précis et concis." sqref="F28:F45" xr:uid="{05E4AD2D-BD3B-4177-B77D-0F2ED9624040}"/>
    <dataValidation type="list" allowBlank="1" showInputMessage="1" showErrorMessage="1" promptTitle="Membres" prompt="Sélectionnez les membres de l'équipe qui travailleront en binôme pour réaliser cette tâche." sqref="H28:I45" xr:uid="{F3424414-67ED-41F4-93C2-BB60DBCE4000}">
      <formula1>PrenomEtudiants</formula1>
    </dataValidation>
    <dataValidation allowBlank="1" showInputMessage="1" showErrorMessage="1" promptTitle="Éléments d'orientation du Sprint" prompt="Veuillez saisir une orientation significative de ce sprint. Soyez précis et concis." sqref="F13:F15" xr:uid="{32AA4622-07D4-4A20-892E-1F0A063822FA}"/>
    <dataValidation allowBlank="1" showInputMessage="1" showErrorMessage="1" promptTitle="Objectif spécifique du Sprint" prompt="Veuillez saisir un objectif spécifique de ce sprint. Soyez concis et précis." sqref="F19:I24" xr:uid="{421C59A6-B077-4DF4-888C-52B3790D4B71}"/>
    <dataValidation type="list" allowBlank="1" showInputMessage="1" showErrorMessage="1" promptTitle="Numéro de la rencontre scrum" prompt="Veuillez saisir le numéro de la rencontre scrum depuis le début de ce sprint." sqref="K53:K88" xr:uid="{A25AE0F3-7025-4A90-AFA2-C2FAE6B5C6C6}">
      <formula1>"1,2,3,4,5"</formula1>
    </dataValidation>
    <dataValidation allowBlank="1" showInputMessage="1" showErrorMessage="1" promptTitle="Date du fin du sprint" prompt="Veuillez saisir la date de la fin du sprint." sqref="F7:K7" xr:uid="{428B9F58-46DE-4B1D-BC1A-F6EF9FA3EFAB}"/>
    <dataValidation allowBlank="1" showInputMessage="1" showErrorMessage="1" promptTitle="Date du début du sprint" prompt="Veuillez saisir la date de début du sprint." sqref="F5:K5" xr:uid="{2D470B9B-5071-4559-BE77-5B3D1DAC68EE}"/>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0CB4B3EF-3046-44D8-8C4B-BF05D09D679C}">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38FDB45-48FF-4E69-B927-821673A49045}">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2B835AD7-0FDD-4DA4-B1C9-9554A65DD1F2}">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2231BD4-57B7-49CF-AB4A-649F7233BB33}">
      <formula1>_xlfn.ANCHORARRAY($Q$13)</formula1>
    </dataValidation>
    <dataValidation type="list" allowBlank="1" showInputMessage="1" showErrorMessage="1" promptTitle="Niveau de difficulté" prompt="Estimez le niveau de difficulté relié à la réalisation de cette tâche." sqref="K28:K45" xr:uid="{0601CB4E-068D-47DB-B7A5-6C83F96C6E63}">
      <formula1>$Q$27:$Q$30</formula1>
    </dataValidation>
    <dataValidation type="list" allowBlank="1" showInputMessage="1" showErrorMessage="1" promptTitle="Estimation du temps" prompt="Veuillez saisir une estimation réaliste du temps requis à la réalisation de cette tâche." sqref="J28:J45" xr:uid="{67F3DD8A-E7E3-45FC-A9BA-E6FBDB58AC0C}">
      <formula1>$P$28:$P$47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53B8079-F98C-401E-A9C6-432A0A2DBE48}">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71D96FB4-D0E1-4D67-BF59-F2B6214CB373}">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4AC20759-1024-4481-A5B3-D19842B4376A}">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51E4-4563-4C0D-A5F7-A45C2F70E630}">
  <dimension ref="B2:Q127"/>
  <sheetViews>
    <sheetView showGridLines="0" showRowColHeaders="0" workbookViewId="0">
      <selection activeCell="F5" sqref="F5:K5"/>
    </sheetView>
  </sheetViews>
  <sheetFormatPr defaultColWidth="9.21875" defaultRowHeight="14.4"/>
  <cols>
    <col min="1" max="1" width="1.33203125" style="2" customWidth="1"/>
    <col min="2" max="2" width="5" style="2" customWidth="1"/>
    <col min="3" max="5" width="3.33203125" style="2" customWidth="1"/>
    <col min="6" max="6" width="66.44140625" style="2" customWidth="1"/>
    <col min="7" max="7" width="21.21875" style="2" customWidth="1"/>
    <col min="8" max="9" width="14.109375" style="3" customWidth="1"/>
    <col min="10" max="11" width="11.44140625" style="3" customWidth="1"/>
    <col min="12" max="14" width="9.21875" style="2"/>
    <col min="15" max="15" width="9.21875" style="2" hidden="1" customWidth="1"/>
    <col min="16" max="16" width="10.109375" style="2" hidden="1" customWidth="1"/>
    <col min="17" max="17" width="9.21875" style="2" hidden="1" customWidth="1"/>
    <col min="18" max="16384" width="9.21875" style="2"/>
  </cols>
  <sheetData>
    <row r="2" spans="2:17" ht="30.9" customHeight="1">
      <c r="B2" s="60" t="str">
        <f>"Sprint 3  |   " &amp;'Description du projet'!$C$2</f>
        <v>Sprint 3  |   Boids</v>
      </c>
      <c r="C2" s="60"/>
      <c r="D2" s="60"/>
      <c r="E2" s="60"/>
      <c r="F2" s="60"/>
      <c r="G2" s="60"/>
      <c r="H2" s="60"/>
      <c r="I2" s="60"/>
      <c r="J2" s="60"/>
      <c r="K2" s="60"/>
    </row>
    <row r="3" spans="2:17" ht="2.5499999999999998" customHeight="1">
      <c r="B3" s="61"/>
      <c r="C3" s="61"/>
      <c r="D3" s="61"/>
      <c r="E3" s="61"/>
      <c r="F3" s="61"/>
      <c r="G3" s="61"/>
      <c r="H3" s="61"/>
      <c r="I3" s="61"/>
      <c r="J3" s="61"/>
      <c r="K3" s="61"/>
    </row>
    <row r="4" spans="2:17" ht="18" customHeight="1"/>
    <row r="5" spans="2:17" ht="14.55" customHeight="1">
      <c r="B5" s="1" t="s">
        <v>102</v>
      </c>
      <c r="C5" s="1"/>
      <c r="D5" s="1"/>
      <c r="E5" s="1"/>
      <c r="F5" s="59"/>
      <c r="G5" s="59"/>
      <c r="H5" s="59"/>
      <c r="I5" s="59"/>
      <c r="J5" s="59"/>
      <c r="K5" s="59"/>
    </row>
    <row r="6" spans="2:17" ht="7.8" customHeight="1"/>
    <row r="7" spans="2:17" ht="14.55" customHeight="1">
      <c r="B7" s="58" t="s">
        <v>103</v>
      </c>
      <c r="C7" s="58"/>
      <c r="D7" s="58"/>
      <c r="E7" s="58"/>
      <c r="F7" s="59"/>
      <c r="G7" s="59"/>
      <c r="H7" s="59"/>
      <c r="I7" s="59"/>
      <c r="J7" s="59"/>
      <c r="K7" s="59"/>
    </row>
    <row r="8" spans="2:17" ht="18" customHeight="1"/>
    <row r="9" spans="2:17" ht="8.5500000000000007" customHeight="1">
      <c r="B9" s="62">
        <v>1</v>
      </c>
      <c r="C9" s="61"/>
      <c r="D9" s="61"/>
      <c r="E9" s="61"/>
      <c r="F9" s="61"/>
      <c r="G9" s="61"/>
      <c r="H9" s="61"/>
      <c r="I9" s="61"/>
      <c r="J9" s="61"/>
      <c r="K9" s="61"/>
    </row>
    <row r="10" spans="2:17" ht="18">
      <c r="B10" s="62"/>
      <c r="C10" s="4" t="s">
        <v>96</v>
      </c>
      <c r="D10" s="4"/>
      <c r="E10" s="4"/>
      <c r="F10" s="4"/>
      <c r="G10" s="4"/>
      <c r="H10" s="4"/>
      <c r="I10" s="4"/>
      <c r="J10" s="4"/>
      <c r="K10" s="5" t="s">
        <v>89</v>
      </c>
    </row>
    <row r="11" spans="2:17">
      <c r="O11" s="2" t="s">
        <v>75</v>
      </c>
      <c r="P11" s="2">
        <v>18</v>
      </c>
    </row>
    <row r="12" spans="2:17" ht="15.6">
      <c r="D12" s="65" t="s">
        <v>81</v>
      </c>
      <c r="E12" s="65"/>
      <c r="F12" s="65"/>
      <c r="G12" s="65"/>
      <c r="H12" s="65"/>
      <c r="I12" s="65"/>
      <c r="J12" s="65"/>
      <c r="K12" s="65"/>
    </row>
    <row r="13" spans="2:17">
      <c r="E13" s="6" t="str">
        <f>IF(ISBLANK(F13), "", 1)</f>
        <v/>
      </c>
      <c r="F13" s="56"/>
      <c r="G13" s="56"/>
      <c r="H13" s="56"/>
      <c r="I13" s="56"/>
      <c r="J13" s="56"/>
      <c r="K13" s="56"/>
      <c r="P13" s="2" t="str">
        <f>IF(ISBLANK(F13),"", E13&amp; " - " &amp;IF(LEN(F13)&lt;$P$11,F13,LEFT(F13,$P$11) &amp; "…"))</f>
        <v/>
      </c>
      <c r="Q13" s="2" t="str" cm="1">
        <f t="array" ref="Q13">_xlfn.UNIQUE(_xlfn._xlws.FILTER($P$13:$P$15,NOT(ISBLANK($P$13:$P$15))))</f>
        <v/>
      </c>
    </row>
    <row r="14" spans="2:17">
      <c r="E14" s="7" t="str">
        <f>IF(ISBLANK(F14), "", MAX($E$13:E13)+1)</f>
        <v/>
      </c>
      <c r="F14" s="53"/>
      <c r="G14" s="53"/>
      <c r="H14" s="53"/>
      <c r="I14" s="53"/>
      <c r="J14" s="53"/>
      <c r="K14" s="53"/>
      <c r="P14" s="2" t="str">
        <f>IF(ISBLANK(F14),"", E14&amp; " - " &amp;IF(LEN(F14)&lt;$P$11,F14,LEFT(F14,$P$11) &amp; "…"))</f>
        <v/>
      </c>
    </row>
    <row r="15" spans="2:17">
      <c r="E15" s="6" t="str">
        <f>IF(ISBLANK(F15), "", MAX($E$13:E14)+1)</f>
        <v/>
      </c>
      <c r="F15" s="56"/>
      <c r="G15" s="56"/>
      <c r="H15" s="56"/>
      <c r="I15" s="56"/>
      <c r="J15" s="56"/>
      <c r="K15" s="56"/>
      <c r="P15" s="2" t="str">
        <f>IF(ISBLANK(F15),"", E15&amp; " - " &amp;IF(LEN(F15)&lt;$P$11,F15,LEFT(F15,$P$11) &amp; "…"))</f>
        <v/>
      </c>
    </row>
    <row r="16" spans="2:17">
      <c r="K16" s="8" t="str">
        <f>IF(COUNTA(F13:F15)=0, "Attention, vous devez définir au moins une orientation.", COUNTA(F13:F15)&amp;IF(COUNTA(F13:F15)&gt;1," orientations ont été déterminées"," orientation a été déterminée"))</f>
        <v>Attention, vous devez définir au moins une orientation.</v>
      </c>
    </row>
    <row r="18" spans="4:17" ht="15.6">
      <c r="D18" s="9" t="s">
        <v>82</v>
      </c>
      <c r="E18" s="9"/>
      <c r="F18" s="9"/>
      <c r="G18" s="9"/>
      <c r="H18" s="10"/>
      <c r="I18" s="10"/>
      <c r="J18" s="66" t="s">
        <v>76</v>
      </c>
      <c r="K18" s="66"/>
    </row>
    <row r="19" spans="4:17">
      <c r="E19" s="6" t="str">
        <f>IF(ISBLANK(F19), "", 1)</f>
        <v/>
      </c>
      <c r="F19" s="56"/>
      <c r="G19" s="56"/>
      <c r="H19" s="56"/>
      <c r="I19" s="56"/>
      <c r="J19" s="76"/>
      <c r="K19" s="77"/>
      <c r="P19" s="2" t="str">
        <f t="shared" ref="P19:P24" si="0">IF(ISBLANK(F19),"", E19&amp; " - " &amp;IF(LEN(F19)&lt;$P$11,F19,LEFT(F19,$P$11) &amp; "…"))</f>
        <v/>
      </c>
      <c r="Q19" s="2" t="str" cm="1">
        <f t="array" ref="Q19">_xlfn.UNIQUE(_xlfn._xlws.FILTER($P$19:$P$24,NOT(ISBLANK($P$19:$P$24))))</f>
        <v/>
      </c>
    </row>
    <row r="20" spans="4:17">
      <c r="E20" s="7" t="str">
        <f>IF(ISBLANK(F20), "", MAX($E$19:E19)+1)</f>
        <v/>
      </c>
      <c r="F20" s="53"/>
      <c r="G20" s="53"/>
      <c r="H20" s="53"/>
      <c r="I20" s="53"/>
      <c r="J20" s="74"/>
      <c r="K20" s="75"/>
      <c r="P20" s="2" t="str">
        <f t="shared" si="0"/>
        <v/>
      </c>
    </row>
    <row r="21" spans="4:17">
      <c r="E21" s="6" t="str">
        <f>IF(ISBLANK(F21), "", MAX($E$19:E20)+1)</f>
        <v/>
      </c>
      <c r="F21" s="56"/>
      <c r="G21" s="56"/>
      <c r="H21" s="56"/>
      <c r="I21" s="56"/>
      <c r="J21" s="78"/>
      <c r="K21" s="79"/>
      <c r="P21" s="2" t="str">
        <f t="shared" si="0"/>
        <v/>
      </c>
    </row>
    <row r="22" spans="4:17">
      <c r="E22" s="7" t="str">
        <f>IF(ISBLANK(F22), "", MAX($E$19:E21)+1)</f>
        <v/>
      </c>
      <c r="F22" s="53"/>
      <c r="G22" s="53"/>
      <c r="H22" s="53"/>
      <c r="I22" s="53"/>
      <c r="J22" s="80"/>
      <c r="K22" s="81"/>
      <c r="P22" s="2" t="str">
        <f t="shared" si="0"/>
        <v/>
      </c>
    </row>
    <row r="23" spans="4:17">
      <c r="E23" s="6" t="str">
        <f>IF(ISBLANK(F23), "", MAX($E$19:E22)+1)</f>
        <v/>
      </c>
      <c r="F23" s="56"/>
      <c r="G23" s="56"/>
      <c r="H23" s="56"/>
      <c r="I23" s="56"/>
      <c r="J23" s="78"/>
      <c r="K23" s="79"/>
      <c r="P23" s="2" t="str">
        <f t="shared" si="0"/>
        <v/>
      </c>
    </row>
    <row r="24" spans="4:17">
      <c r="E24" s="7" t="str">
        <f>IF(ISBLANK(F24), "", MAX($E$19:E23)+1)</f>
        <v/>
      </c>
      <c r="F24" s="53"/>
      <c r="G24" s="53"/>
      <c r="H24" s="53"/>
      <c r="I24" s="53"/>
      <c r="J24" s="80"/>
      <c r="K24" s="81"/>
      <c r="P24" s="2" t="str">
        <f t="shared" si="0"/>
        <v/>
      </c>
    </row>
    <row r="25" spans="4:17">
      <c r="J25" s="73" t="str">
        <f>IF(COUNTA(F19:F24)&lt;2, "Attention, vous devez définir au moins deux objectifs.", COUNTA(F19:F24)&amp;IF(COUNTA(F19:F24)&gt;1," objectifs ont été déterminées"," objectif a été déterminée"))</f>
        <v>Attention, vous devez définir au moins deux objectifs.</v>
      </c>
      <c r="K25" s="73"/>
    </row>
    <row r="27" spans="4:17" ht="15.6">
      <c r="D27" s="65" t="s">
        <v>83</v>
      </c>
      <c r="E27" s="65"/>
      <c r="F27" s="65"/>
      <c r="G27" s="11" t="s">
        <v>77</v>
      </c>
      <c r="H27" s="66" t="s">
        <v>78</v>
      </c>
      <c r="I27" s="66"/>
      <c r="J27" s="11" t="s">
        <v>79</v>
      </c>
      <c r="K27" s="11" t="s">
        <v>80</v>
      </c>
      <c r="P27" s="12">
        <v>1.0416666666666666E-2</v>
      </c>
      <c r="Q27" s="13" t="s">
        <v>84</v>
      </c>
    </row>
    <row r="28" spans="4:17">
      <c r="E28" s="6" t="str">
        <f>IF(ISBLANK(F28), "", 1)</f>
        <v/>
      </c>
      <c r="F28" s="20"/>
      <c r="G28" s="21"/>
      <c r="H28" s="22"/>
      <c r="I28" s="22"/>
      <c r="J28" s="23"/>
      <c r="K28" s="24"/>
      <c r="P28" s="12">
        <v>1.0416666666666666E-2</v>
      </c>
      <c r="Q28" s="13" t="s">
        <v>87</v>
      </c>
    </row>
    <row r="29" spans="4:17">
      <c r="E29" s="7" t="str">
        <f>IF(ISBLANK(F29), "", MAX($E$28:E28)+1)</f>
        <v/>
      </c>
      <c r="F29" s="25"/>
      <c r="G29" s="26"/>
      <c r="H29" s="27"/>
      <c r="I29" s="27"/>
      <c r="J29" s="28"/>
      <c r="K29" s="29"/>
      <c r="P29" s="12">
        <f>P28+$P$27</f>
        <v>2.0833333333333332E-2</v>
      </c>
      <c r="Q29" s="13" t="s">
        <v>85</v>
      </c>
    </row>
    <row r="30" spans="4:17">
      <c r="E30" s="6" t="str">
        <f>IF(ISBLANK(F30), "", MAX($E$28:E29)+1)</f>
        <v/>
      </c>
      <c r="F30" s="20"/>
      <c r="G30" s="21"/>
      <c r="H30" s="22"/>
      <c r="I30" s="22"/>
      <c r="J30" s="23"/>
      <c r="K30" s="24"/>
      <c r="P30" s="12">
        <f t="shared" ref="P30:P46" si="1">P29+$P$27</f>
        <v>3.125E-2</v>
      </c>
      <c r="Q30" s="13" t="s">
        <v>86</v>
      </c>
    </row>
    <row r="31" spans="4:17">
      <c r="E31" s="7" t="str">
        <f>IF(ISBLANK(F31), "", MAX($E$28:E30)+1)</f>
        <v/>
      </c>
      <c r="F31" s="25"/>
      <c r="G31" s="26"/>
      <c r="H31" s="27"/>
      <c r="I31" s="27"/>
      <c r="J31" s="28"/>
      <c r="K31" s="29"/>
      <c r="P31" s="12">
        <f t="shared" si="1"/>
        <v>4.1666666666666664E-2</v>
      </c>
    </row>
    <row r="32" spans="4:17">
      <c r="E32" s="6" t="str">
        <f>IF(ISBLANK(F32), "", MAX($E$28:E31)+1)</f>
        <v/>
      </c>
      <c r="F32" s="20"/>
      <c r="G32" s="21"/>
      <c r="H32" s="22"/>
      <c r="I32" s="22"/>
      <c r="J32" s="23"/>
      <c r="K32" s="24"/>
      <c r="P32" s="12">
        <f t="shared" si="1"/>
        <v>5.2083333333333329E-2</v>
      </c>
    </row>
    <row r="33" spans="5:16">
      <c r="E33" s="7" t="str">
        <f>IF(ISBLANK(F33), "", MAX($E$28:E32)+1)</f>
        <v/>
      </c>
      <c r="F33" s="25"/>
      <c r="G33" s="26"/>
      <c r="H33" s="27"/>
      <c r="I33" s="27"/>
      <c r="J33" s="28"/>
      <c r="K33" s="29"/>
      <c r="P33" s="12">
        <f t="shared" si="1"/>
        <v>6.2499999999999993E-2</v>
      </c>
    </row>
    <row r="34" spans="5:16">
      <c r="E34" s="6" t="str">
        <f>IF(ISBLANK(F34), "", MAX($E$28:E33)+1)</f>
        <v/>
      </c>
      <c r="F34" s="20"/>
      <c r="G34" s="21"/>
      <c r="H34" s="22"/>
      <c r="I34" s="22"/>
      <c r="J34" s="23"/>
      <c r="K34" s="24"/>
      <c r="P34" s="12">
        <f t="shared" si="1"/>
        <v>7.2916666666666657E-2</v>
      </c>
    </row>
    <row r="35" spans="5:16">
      <c r="E35" s="7" t="str">
        <f>IF(ISBLANK(F35), "", MAX($E$28:E34)+1)</f>
        <v/>
      </c>
      <c r="F35" s="25"/>
      <c r="G35" s="26"/>
      <c r="H35" s="27"/>
      <c r="I35" s="27"/>
      <c r="J35" s="28"/>
      <c r="K35" s="29"/>
      <c r="P35" s="12">
        <f t="shared" si="1"/>
        <v>8.3333333333333329E-2</v>
      </c>
    </row>
    <row r="36" spans="5:16">
      <c r="E36" s="6" t="str">
        <f>IF(ISBLANK(F36), "", MAX($E$28:E35)+1)</f>
        <v/>
      </c>
      <c r="F36" s="20"/>
      <c r="G36" s="21"/>
      <c r="H36" s="22"/>
      <c r="I36" s="22"/>
      <c r="J36" s="23"/>
      <c r="K36" s="24"/>
      <c r="P36" s="12">
        <f t="shared" si="1"/>
        <v>9.375E-2</v>
      </c>
    </row>
    <row r="37" spans="5:16">
      <c r="E37" s="7" t="str">
        <f>IF(ISBLANK(F37), "", MAX($E$28:E36)+1)</f>
        <v/>
      </c>
      <c r="F37" s="25"/>
      <c r="G37" s="26"/>
      <c r="H37" s="27"/>
      <c r="I37" s="27"/>
      <c r="J37" s="28"/>
      <c r="K37" s="29"/>
      <c r="P37" s="12">
        <f t="shared" si="1"/>
        <v>0.10416666666666667</v>
      </c>
    </row>
    <row r="38" spans="5:16">
      <c r="E38" s="6" t="str">
        <f>IF(ISBLANK(F38), "", MAX($E$28:E37)+1)</f>
        <v/>
      </c>
      <c r="F38" s="20"/>
      <c r="G38" s="21"/>
      <c r="H38" s="22"/>
      <c r="I38" s="22"/>
      <c r="J38" s="23"/>
      <c r="K38" s="24"/>
      <c r="P38" s="12">
        <f t="shared" si="1"/>
        <v>0.11458333333333334</v>
      </c>
    </row>
    <row r="39" spans="5:16">
      <c r="E39" s="7" t="str">
        <f>IF(ISBLANK(F39), "", MAX($E$28:E38)+1)</f>
        <v/>
      </c>
      <c r="F39" s="25"/>
      <c r="G39" s="26"/>
      <c r="H39" s="27"/>
      <c r="I39" s="27"/>
      <c r="J39" s="28"/>
      <c r="K39" s="29"/>
      <c r="P39" s="12">
        <f t="shared" si="1"/>
        <v>0.125</v>
      </c>
    </row>
    <row r="40" spans="5:16">
      <c r="E40" s="6" t="str">
        <f>IF(ISBLANK(F40), "", MAX($E$28:E39)+1)</f>
        <v/>
      </c>
      <c r="F40" s="20"/>
      <c r="G40" s="21"/>
      <c r="H40" s="22"/>
      <c r="I40" s="22"/>
      <c r="J40" s="23"/>
      <c r="K40" s="24"/>
      <c r="P40" s="12">
        <f t="shared" si="1"/>
        <v>0.13541666666666666</v>
      </c>
    </row>
    <row r="41" spans="5:16">
      <c r="E41" s="7" t="str">
        <f>IF(ISBLANK(F41), "", MAX($E$28:E40)+1)</f>
        <v/>
      </c>
      <c r="F41" s="25"/>
      <c r="G41" s="26"/>
      <c r="H41" s="27"/>
      <c r="I41" s="27"/>
      <c r="J41" s="28"/>
      <c r="K41" s="29"/>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Attention, vous devez définir au moins quatre tâches.</v>
      </c>
      <c r="P46" s="12">
        <f t="shared" si="1"/>
        <v>0.1979166666666666</v>
      </c>
    </row>
    <row r="47" spans="5:16">
      <c r="P47" s="12">
        <f>P46+$P$27</f>
        <v>0.20833333333333326</v>
      </c>
    </row>
    <row r="48" spans="5:16">
      <c r="P48" s="12"/>
    </row>
    <row r="49" spans="2:16" ht="8.5500000000000007" customHeight="1">
      <c r="B49" s="62">
        <v>2</v>
      </c>
      <c r="C49" s="61"/>
      <c r="D49" s="61"/>
      <c r="E49" s="61"/>
      <c r="F49" s="61"/>
      <c r="G49" s="61"/>
      <c r="H49" s="61"/>
      <c r="I49" s="61"/>
      <c r="J49" s="61"/>
      <c r="K49" s="61"/>
      <c r="P49" s="12"/>
    </row>
    <row r="50" spans="2:16" ht="18">
      <c r="B50" s="62"/>
      <c r="C50" s="4" t="s">
        <v>98</v>
      </c>
      <c r="D50" s="4"/>
      <c r="E50" s="4"/>
      <c r="F50" s="4"/>
      <c r="G50" s="4"/>
      <c r="H50" s="4"/>
      <c r="I50" s="4"/>
      <c r="J50" s="4"/>
      <c r="K50" s="5" t="s">
        <v>99</v>
      </c>
      <c r="P50" s="12"/>
    </row>
    <row r="51" spans="2:16">
      <c r="P51" s="12"/>
    </row>
    <row r="52" spans="2:16" ht="15.6">
      <c r="D52" s="9" t="s">
        <v>101</v>
      </c>
      <c r="E52" s="9"/>
      <c r="F52" s="9"/>
      <c r="G52" s="14"/>
      <c r="H52" s="14"/>
      <c r="I52" s="14"/>
      <c r="J52" s="15"/>
      <c r="K52" s="15" t="s">
        <v>100</v>
      </c>
      <c r="P52" s="12"/>
    </row>
    <row r="53" spans="2:16">
      <c r="E53" s="6" t="str">
        <f>IF(ISBLANK(F53), "", 1)</f>
        <v/>
      </c>
      <c r="F53" s="55"/>
      <c r="G53" s="56"/>
      <c r="H53" s="56"/>
      <c r="I53" s="56"/>
      <c r="J53" s="57"/>
      <c r="K53" s="34"/>
      <c r="P53" s="16"/>
    </row>
    <row r="54" spans="2:16">
      <c r="E54" s="7" t="str">
        <f>IF(ISBLANK(F54), "", MAX($E$53:E53)+1)</f>
        <v/>
      </c>
      <c r="F54" s="52"/>
      <c r="G54" s="53"/>
      <c r="H54" s="53"/>
      <c r="I54" s="53"/>
      <c r="J54" s="54"/>
      <c r="K54" s="35"/>
      <c r="P54" s="12"/>
    </row>
    <row r="55" spans="2:16">
      <c r="E55" s="7" t="str">
        <f>IF(ISBLANK(F55), "", MAX($E$53:E54)+1)</f>
        <v/>
      </c>
      <c r="F55" s="55"/>
      <c r="G55" s="56"/>
      <c r="H55" s="56"/>
      <c r="I55" s="56"/>
      <c r="J55" s="57"/>
      <c r="K55" s="34"/>
      <c r="P55" s="12"/>
    </row>
    <row r="56" spans="2:16">
      <c r="E56" s="7" t="str">
        <f>IF(ISBLANK(F56), "", MAX($E$53:E55)+1)</f>
        <v/>
      </c>
      <c r="F56" s="52"/>
      <c r="G56" s="53"/>
      <c r="H56" s="53"/>
      <c r="I56" s="53"/>
      <c r="J56" s="54"/>
      <c r="K56" s="35"/>
      <c r="P56" s="12"/>
    </row>
    <row r="57" spans="2:16">
      <c r="E57" s="7" t="str">
        <f>IF(ISBLANK(F57), "", MAX($E$53:E56)+1)</f>
        <v/>
      </c>
      <c r="F57" s="55"/>
      <c r="G57" s="56"/>
      <c r="H57" s="56"/>
      <c r="I57" s="56"/>
      <c r="J57" s="57"/>
      <c r="K57" s="34"/>
      <c r="P57" s="12"/>
    </row>
    <row r="58" spans="2:16">
      <c r="E58" s="7" t="str">
        <f>IF(ISBLANK(F58), "", MAX($E$53:E57)+1)</f>
        <v/>
      </c>
      <c r="F58" s="52"/>
      <c r="G58" s="53"/>
      <c r="H58" s="53"/>
      <c r="I58" s="53"/>
      <c r="J58" s="54"/>
      <c r="K58" s="35"/>
      <c r="P58" s="12"/>
    </row>
    <row r="59" spans="2:16">
      <c r="E59" s="7" t="str">
        <f>IF(ISBLANK(F59), "", MAX($E$53:E58)+1)</f>
        <v/>
      </c>
      <c r="F59" s="55"/>
      <c r="G59" s="56"/>
      <c r="H59" s="56"/>
      <c r="I59" s="56"/>
      <c r="J59" s="57"/>
      <c r="K59" s="34"/>
      <c r="P59" s="12"/>
    </row>
    <row r="60" spans="2:16">
      <c r="E60" s="7" t="str">
        <f>IF(ISBLANK(F60), "", MAX($E$53:E59)+1)</f>
        <v/>
      </c>
      <c r="F60" s="52"/>
      <c r="G60" s="53"/>
      <c r="H60" s="53"/>
      <c r="I60" s="53"/>
      <c r="J60" s="54"/>
      <c r="K60" s="35"/>
      <c r="P60" s="12"/>
    </row>
    <row r="61" spans="2:16">
      <c r="E61" s="7" t="str">
        <f>IF(ISBLANK(F61), "", MAX($E$53:E60)+1)</f>
        <v/>
      </c>
      <c r="F61" s="55"/>
      <c r="G61" s="56"/>
      <c r="H61" s="56"/>
      <c r="I61" s="56"/>
      <c r="J61" s="57"/>
      <c r="K61" s="34"/>
      <c r="P61" s="12"/>
    </row>
    <row r="62" spans="2:16">
      <c r="E62" s="7" t="str">
        <f>IF(ISBLANK(F62), "", MAX($E$53:E61)+1)</f>
        <v/>
      </c>
      <c r="F62" s="52"/>
      <c r="G62" s="53"/>
      <c r="H62" s="53"/>
      <c r="I62" s="53"/>
      <c r="J62" s="54"/>
      <c r="K62" s="35"/>
      <c r="P62" s="12"/>
    </row>
    <row r="63" spans="2:16">
      <c r="E63" s="7" t="str">
        <f>IF(ISBLANK(F63), "", MAX($E$53:E62)+1)</f>
        <v/>
      </c>
      <c r="F63" s="55"/>
      <c r="G63" s="56"/>
      <c r="H63" s="56"/>
      <c r="I63" s="56"/>
      <c r="J63" s="57"/>
      <c r="K63" s="34"/>
      <c r="P63" s="12"/>
    </row>
    <row r="64" spans="2:16">
      <c r="E64" s="7" t="str">
        <f>IF(ISBLANK(F64), "", MAX($E$53:E63)+1)</f>
        <v/>
      </c>
      <c r="F64" s="52"/>
      <c r="G64" s="53"/>
      <c r="H64" s="53"/>
      <c r="I64" s="53"/>
      <c r="J64" s="54"/>
      <c r="K64" s="35"/>
      <c r="P64" s="12"/>
    </row>
    <row r="65" spans="5:16">
      <c r="E65" s="7" t="str">
        <f>IF(ISBLANK(F65), "", MAX($E$53:E64)+1)</f>
        <v/>
      </c>
      <c r="F65" s="55"/>
      <c r="G65" s="56"/>
      <c r="H65" s="56"/>
      <c r="I65" s="56"/>
      <c r="J65" s="57"/>
      <c r="K65" s="34"/>
      <c r="P65" s="12"/>
    </row>
    <row r="66" spans="5:16">
      <c r="E66" s="7" t="str">
        <f>IF(ISBLANK(F66), "", MAX($E$53:E65)+1)</f>
        <v/>
      </c>
      <c r="F66" s="52"/>
      <c r="G66" s="53"/>
      <c r="H66" s="53"/>
      <c r="I66" s="53"/>
      <c r="J66" s="54"/>
      <c r="K66" s="35"/>
      <c r="P66" s="12"/>
    </row>
    <row r="67" spans="5:16">
      <c r="E67" s="7" t="str">
        <f>IF(ISBLANK(F67), "", MAX($E$53:E66)+1)</f>
        <v/>
      </c>
      <c r="F67" s="55"/>
      <c r="G67" s="56"/>
      <c r="H67" s="56"/>
      <c r="I67" s="56"/>
      <c r="J67" s="57"/>
      <c r="K67" s="34"/>
      <c r="P67" s="12"/>
    </row>
    <row r="68" spans="5:16">
      <c r="E68" s="7" t="str">
        <f>IF(ISBLANK(F68), "", MAX($E$53:E67)+1)</f>
        <v/>
      </c>
      <c r="F68" s="52"/>
      <c r="G68" s="53"/>
      <c r="H68" s="53"/>
      <c r="I68" s="53"/>
      <c r="J68" s="54"/>
      <c r="K68" s="35"/>
      <c r="P68" s="12"/>
    </row>
    <row r="69" spans="5:16">
      <c r="E69" s="7" t="str">
        <f>IF(ISBLANK(F69), "", MAX($E$53:E68)+1)</f>
        <v/>
      </c>
      <c r="F69" s="55"/>
      <c r="G69" s="56"/>
      <c r="H69" s="56"/>
      <c r="I69" s="56"/>
      <c r="J69" s="57"/>
      <c r="K69" s="34"/>
      <c r="P69" s="12"/>
    </row>
    <row r="70" spans="5:16">
      <c r="E70" s="7" t="str">
        <f>IF(ISBLANK(F70), "", MAX($E$53:E69)+1)</f>
        <v/>
      </c>
      <c r="F70" s="52"/>
      <c r="G70" s="53"/>
      <c r="H70" s="53"/>
      <c r="I70" s="53"/>
      <c r="J70" s="54"/>
      <c r="K70" s="35"/>
      <c r="P70" s="12"/>
    </row>
    <row r="71" spans="5:16">
      <c r="E71" s="7" t="str">
        <f>IF(ISBLANK(F71), "", MAX($E$53:E70)+1)</f>
        <v/>
      </c>
      <c r="F71" s="55"/>
      <c r="G71" s="56"/>
      <c r="H71" s="56"/>
      <c r="I71" s="56"/>
      <c r="J71" s="57"/>
      <c r="K71" s="34"/>
      <c r="P71" s="12"/>
    </row>
    <row r="72" spans="5:16">
      <c r="E72" s="7" t="str">
        <f>IF(ISBLANK(F72), "", MAX($E$53:E71)+1)</f>
        <v/>
      </c>
      <c r="F72" s="52"/>
      <c r="G72" s="53"/>
      <c r="H72" s="53"/>
      <c r="I72" s="53"/>
      <c r="J72" s="54"/>
      <c r="K72" s="35"/>
      <c r="P72" s="12"/>
    </row>
    <row r="73" spans="5:16">
      <c r="E73" s="7" t="str">
        <f>IF(ISBLANK(F73), "", MAX($E$53:E72)+1)</f>
        <v/>
      </c>
      <c r="F73" s="55"/>
      <c r="G73" s="56"/>
      <c r="H73" s="56"/>
      <c r="I73" s="56"/>
      <c r="J73" s="57"/>
      <c r="K73" s="34"/>
      <c r="P73" s="12"/>
    </row>
    <row r="74" spans="5:16">
      <c r="E74" s="7" t="str">
        <f>IF(ISBLANK(F74), "", MAX($E$53:E73)+1)</f>
        <v/>
      </c>
      <c r="F74" s="52"/>
      <c r="G74" s="53"/>
      <c r="H74" s="53"/>
      <c r="I74" s="53"/>
      <c r="J74" s="54"/>
      <c r="K74" s="35"/>
      <c r="P74" s="12"/>
    </row>
    <row r="75" spans="5:16">
      <c r="E75" s="7" t="str">
        <f>IF(ISBLANK(F75), "", MAX($E$53:E74)+1)</f>
        <v/>
      </c>
      <c r="F75" s="55"/>
      <c r="G75" s="56"/>
      <c r="H75" s="56"/>
      <c r="I75" s="56"/>
      <c r="J75" s="57"/>
      <c r="K75" s="34"/>
      <c r="P75" s="12"/>
    </row>
    <row r="76" spans="5:16">
      <c r="E76" s="7" t="str">
        <f>IF(ISBLANK(F76), "", MAX($E$53:E75)+1)</f>
        <v/>
      </c>
      <c r="F76" s="52"/>
      <c r="G76" s="53"/>
      <c r="H76" s="53"/>
      <c r="I76" s="53"/>
      <c r="J76" s="54"/>
      <c r="K76" s="35"/>
      <c r="P76" s="12"/>
    </row>
    <row r="77" spans="5:16">
      <c r="E77" s="7" t="str">
        <f>IF(ISBLANK(F77), "", MAX($E$53:E76)+1)</f>
        <v/>
      </c>
      <c r="F77" s="55"/>
      <c r="G77" s="56"/>
      <c r="H77" s="56"/>
      <c r="I77" s="56"/>
      <c r="J77" s="57"/>
      <c r="K77" s="34"/>
      <c r="P77" s="12"/>
    </row>
    <row r="78" spans="5:16">
      <c r="E78" s="7" t="str">
        <f>IF(ISBLANK(F78), "", MAX($E$53:E77)+1)</f>
        <v/>
      </c>
      <c r="F78" s="52"/>
      <c r="G78" s="53"/>
      <c r="H78" s="53"/>
      <c r="I78" s="53"/>
      <c r="J78" s="54"/>
      <c r="K78" s="35"/>
      <c r="P78" s="12"/>
    </row>
    <row r="79" spans="5:16">
      <c r="E79" s="7" t="str">
        <f>IF(ISBLANK(F79), "", MAX($E$53:E78)+1)</f>
        <v/>
      </c>
      <c r="F79" s="55"/>
      <c r="G79" s="56"/>
      <c r="H79" s="56"/>
      <c r="I79" s="56"/>
      <c r="J79" s="57"/>
      <c r="K79" s="34"/>
      <c r="P79" s="12"/>
    </row>
    <row r="80" spans="5:16">
      <c r="E80" s="7" t="str">
        <f>IF(ISBLANK(F80), "", MAX($E$53:E79)+1)</f>
        <v/>
      </c>
      <c r="F80" s="52"/>
      <c r="G80" s="53"/>
      <c r="H80" s="53"/>
      <c r="I80" s="53"/>
      <c r="J80" s="54"/>
      <c r="K80" s="35"/>
      <c r="P80" s="12"/>
    </row>
    <row r="81" spans="2:16">
      <c r="E81" s="7" t="str">
        <f>IF(ISBLANK(F81), "", MAX($E$53:E80)+1)</f>
        <v/>
      </c>
      <c r="F81" s="55"/>
      <c r="G81" s="56"/>
      <c r="H81" s="56"/>
      <c r="I81" s="56"/>
      <c r="J81" s="57"/>
      <c r="K81" s="34"/>
      <c r="P81" s="12"/>
    </row>
    <row r="82" spans="2:16">
      <c r="E82" s="7" t="str">
        <f>IF(ISBLANK(F82), "", MAX($E$53:E81)+1)</f>
        <v/>
      </c>
      <c r="F82" s="52"/>
      <c r="G82" s="53"/>
      <c r="H82" s="53"/>
      <c r="I82" s="53"/>
      <c r="J82" s="54"/>
      <c r="K82" s="35"/>
      <c r="P82" s="12"/>
    </row>
    <row r="83" spans="2:16">
      <c r="E83" s="7" t="str">
        <f>IF(ISBLANK(F83), "", MAX($E$53:E82)+1)</f>
        <v/>
      </c>
      <c r="F83" s="55"/>
      <c r="G83" s="56"/>
      <c r="H83" s="56"/>
      <c r="I83" s="56"/>
      <c r="J83" s="57"/>
      <c r="K83" s="34"/>
      <c r="P83" s="12"/>
    </row>
    <row r="84" spans="2:16">
      <c r="E84" s="7" t="str">
        <f>IF(ISBLANK(F84), "", MAX($E$53:E83)+1)</f>
        <v/>
      </c>
      <c r="F84" s="52"/>
      <c r="G84" s="53"/>
      <c r="H84" s="53"/>
      <c r="I84" s="53"/>
      <c r="J84" s="54"/>
      <c r="K84" s="35"/>
      <c r="P84" s="12"/>
    </row>
    <row r="85" spans="2:16">
      <c r="E85" s="7" t="str">
        <f>IF(ISBLANK(F85), "", MAX($E$53:E84)+1)</f>
        <v/>
      </c>
      <c r="F85" s="55"/>
      <c r="G85" s="56"/>
      <c r="H85" s="56"/>
      <c r="I85" s="56"/>
      <c r="J85" s="57"/>
      <c r="K85" s="34"/>
      <c r="P85" s="12"/>
    </row>
    <row r="86" spans="2:16">
      <c r="E86" s="7" t="str">
        <f>IF(ISBLANK(F86), "", MAX($E$53:E85)+1)</f>
        <v/>
      </c>
      <c r="F86" s="52"/>
      <c r="G86" s="53"/>
      <c r="H86" s="53"/>
      <c r="I86" s="53"/>
      <c r="J86" s="54"/>
      <c r="K86" s="35"/>
      <c r="P86" s="12"/>
    </row>
    <row r="87" spans="2:16">
      <c r="E87" s="7" t="str">
        <f>IF(ISBLANK(F87), "", MAX($E$53:E86)+1)</f>
        <v/>
      </c>
      <c r="F87" s="55"/>
      <c r="G87" s="56"/>
      <c r="H87" s="56"/>
      <c r="I87" s="56"/>
      <c r="J87" s="57"/>
      <c r="K87" s="34"/>
      <c r="P87" s="12"/>
    </row>
    <row r="88" spans="2:16">
      <c r="E88" s="7" t="str">
        <f>IF(ISBLANK(F88), "", MAX($E$53:E87)+1)</f>
        <v/>
      </c>
      <c r="F88" s="52"/>
      <c r="G88" s="53"/>
      <c r="H88" s="53"/>
      <c r="I88" s="53"/>
      <c r="J88" s="54"/>
      <c r="K88" s="35"/>
      <c r="P88" s="12"/>
    </row>
    <row r="89" spans="2:16">
      <c r="P89" s="12"/>
    </row>
    <row r="90" spans="2:16">
      <c r="P90" s="12"/>
    </row>
    <row r="91" spans="2:16">
      <c r="P91" s="12"/>
    </row>
    <row r="92" spans="2:16" ht="8.5500000000000007" customHeight="1">
      <c r="B92" s="62">
        <v>3</v>
      </c>
      <c r="C92" s="61"/>
      <c r="D92" s="61"/>
      <c r="E92" s="61"/>
      <c r="F92" s="61"/>
      <c r="G92" s="61"/>
      <c r="H92" s="61"/>
      <c r="I92" s="61"/>
      <c r="J92" s="61"/>
      <c r="K92" s="61"/>
    </row>
    <row r="93" spans="2:16" ht="18">
      <c r="B93" s="62"/>
      <c r="C93" s="4" t="s">
        <v>97</v>
      </c>
      <c r="D93" s="4"/>
      <c r="E93" s="4"/>
      <c r="F93" s="4"/>
      <c r="G93" s="4"/>
      <c r="H93" s="4"/>
      <c r="I93" s="4"/>
      <c r="J93" s="4"/>
      <c r="K93" s="5" t="s">
        <v>90</v>
      </c>
    </row>
    <row r="95" spans="2:16" ht="15.6">
      <c r="D95" s="9" t="s">
        <v>88</v>
      </c>
      <c r="E95" s="9"/>
      <c r="F95" s="9"/>
      <c r="G95" s="70" t="s">
        <v>93</v>
      </c>
      <c r="H95" s="70"/>
      <c r="I95" s="70"/>
      <c r="J95" s="15" t="s">
        <v>92</v>
      </c>
      <c r="K95" s="14" t="s">
        <v>91</v>
      </c>
    </row>
    <row r="96" spans="2:16">
      <c r="E96" s="6" t="str">
        <f>IF(ISBLANK(E28),"",E28)</f>
        <v/>
      </c>
      <c r="F96" s="17" t="str">
        <f t="shared" ref="E96:F111" si="2">IF(ISBLANK(F28),"",F28)</f>
        <v/>
      </c>
      <c r="G96" s="55"/>
      <c r="H96" s="56"/>
      <c r="I96" s="72"/>
      <c r="J96" s="30"/>
      <c r="K96" s="31"/>
      <c r="P96" s="13">
        <v>0</v>
      </c>
    </row>
    <row r="97" spans="5:16">
      <c r="E97" s="7" t="str">
        <f t="shared" si="2"/>
        <v/>
      </c>
      <c r="F97" s="18" t="str">
        <f t="shared" si="2"/>
        <v/>
      </c>
      <c r="G97" s="52"/>
      <c r="H97" s="53"/>
      <c r="I97" s="69"/>
      <c r="J97" s="32"/>
      <c r="K97" s="33"/>
      <c r="P97" s="13">
        <v>0.1</v>
      </c>
    </row>
    <row r="98" spans="5:16">
      <c r="E98" s="6" t="str">
        <f t="shared" si="2"/>
        <v/>
      </c>
      <c r="F98" s="17" t="str">
        <f t="shared" si="2"/>
        <v/>
      </c>
      <c r="G98" s="55"/>
      <c r="H98" s="56"/>
      <c r="I98" s="72"/>
      <c r="J98" s="30"/>
      <c r="K98" s="31"/>
      <c r="P98" s="13">
        <v>0.2</v>
      </c>
    </row>
    <row r="99" spans="5:16">
      <c r="E99" s="7" t="str">
        <f t="shared" si="2"/>
        <v/>
      </c>
      <c r="F99" s="18" t="str">
        <f t="shared" si="2"/>
        <v/>
      </c>
      <c r="G99" s="52"/>
      <c r="H99" s="53"/>
      <c r="I99" s="69"/>
      <c r="J99" s="32"/>
      <c r="K99" s="33"/>
      <c r="P99" s="13">
        <v>0.3</v>
      </c>
    </row>
    <row r="100" spans="5:16">
      <c r="E100" s="6" t="str">
        <f t="shared" si="2"/>
        <v/>
      </c>
      <c r="F100" s="17" t="str">
        <f t="shared" si="2"/>
        <v/>
      </c>
      <c r="G100" s="55"/>
      <c r="H100" s="56"/>
      <c r="I100" s="72"/>
      <c r="J100" s="30"/>
      <c r="K100" s="31"/>
      <c r="P100" s="13">
        <v>0.4</v>
      </c>
    </row>
    <row r="101" spans="5:16">
      <c r="E101" s="7" t="str">
        <f t="shared" si="2"/>
        <v/>
      </c>
      <c r="F101" s="18" t="str">
        <f t="shared" si="2"/>
        <v/>
      </c>
      <c r="G101" s="52"/>
      <c r="H101" s="53"/>
      <c r="I101" s="69"/>
      <c r="J101" s="32"/>
      <c r="K101" s="33"/>
      <c r="P101" s="13">
        <v>0.5</v>
      </c>
    </row>
    <row r="102" spans="5:16">
      <c r="E102" s="6" t="str">
        <f t="shared" si="2"/>
        <v/>
      </c>
      <c r="F102" s="17" t="str">
        <f t="shared" si="2"/>
        <v/>
      </c>
      <c r="G102" s="55"/>
      <c r="H102" s="56"/>
      <c r="I102" s="72"/>
      <c r="J102" s="30"/>
      <c r="K102" s="31"/>
      <c r="P102" s="13">
        <v>0.6</v>
      </c>
    </row>
    <row r="103" spans="5:16">
      <c r="E103" s="7" t="str">
        <f t="shared" si="2"/>
        <v/>
      </c>
      <c r="F103" s="18" t="str">
        <f t="shared" si="2"/>
        <v/>
      </c>
      <c r="G103" s="52"/>
      <c r="H103" s="53"/>
      <c r="I103" s="69"/>
      <c r="J103" s="32"/>
      <c r="K103" s="33"/>
      <c r="P103" s="13">
        <v>0.7</v>
      </c>
    </row>
    <row r="104" spans="5:16">
      <c r="E104" s="6" t="str">
        <f t="shared" si="2"/>
        <v/>
      </c>
      <c r="F104" s="17" t="str">
        <f t="shared" si="2"/>
        <v/>
      </c>
      <c r="G104" s="55"/>
      <c r="H104" s="56"/>
      <c r="I104" s="72"/>
      <c r="J104" s="30"/>
      <c r="K104" s="31"/>
      <c r="P104" s="13">
        <v>0.8</v>
      </c>
    </row>
    <row r="105" spans="5:16">
      <c r="E105" s="7" t="str">
        <f t="shared" si="2"/>
        <v/>
      </c>
      <c r="F105" s="18" t="str">
        <f t="shared" si="2"/>
        <v/>
      </c>
      <c r="G105" s="52"/>
      <c r="H105" s="53"/>
      <c r="I105" s="69"/>
      <c r="J105" s="32"/>
      <c r="K105" s="33"/>
      <c r="P105" s="13">
        <v>0.9</v>
      </c>
    </row>
    <row r="106" spans="5:16">
      <c r="E106" s="6" t="str">
        <f t="shared" si="2"/>
        <v/>
      </c>
      <c r="F106" s="17" t="str">
        <f t="shared" si="2"/>
        <v/>
      </c>
      <c r="G106" s="55"/>
      <c r="H106" s="56"/>
      <c r="I106" s="72"/>
      <c r="J106" s="30"/>
      <c r="K106" s="31"/>
      <c r="P106" s="13">
        <v>1</v>
      </c>
    </row>
    <row r="107" spans="5:16">
      <c r="E107" s="7" t="str">
        <f t="shared" si="2"/>
        <v/>
      </c>
      <c r="F107" s="18" t="str">
        <f t="shared" si="2"/>
        <v/>
      </c>
      <c r="G107" s="52"/>
      <c r="H107" s="53"/>
      <c r="I107" s="69"/>
      <c r="J107" s="32"/>
      <c r="K107" s="33"/>
      <c r="P107" s="13"/>
    </row>
    <row r="108" spans="5:16">
      <c r="E108" s="6" t="str">
        <f t="shared" si="2"/>
        <v/>
      </c>
      <c r="F108" s="17" t="str">
        <f t="shared" si="2"/>
        <v/>
      </c>
      <c r="G108" s="55"/>
      <c r="H108" s="56"/>
      <c r="I108" s="72"/>
      <c r="J108" s="30"/>
      <c r="K108" s="31"/>
      <c r="P108" s="13"/>
    </row>
    <row r="109" spans="5:16">
      <c r="E109" s="7" t="str">
        <f t="shared" si="2"/>
        <v/>
      </c>
      <c r="F109" s="18" t="str">
        <f t="shared" si="2"/>
        <v/>
      </c>
      <c r="G109" s="52"/>
      <c r="H109" s="53"/>
      <c r="I109" s="69"/>
      <c r="J109" s="32"/>
      <c r="K109" s="33"/>
    </row>
    <row r="110" spans="5:16">
      <c r="E110" s="6" t="str">
        <f t="shared" si="2"/>
        <v/>
      </c>
      <c r="F110" s="17" t="str">
        <f t="shared" si="2"/>
        <v/>
      </c>
      <c r="G110" s="55"/>
      <c r="H110" s="56"/>
      <c r="I110" s="72"/>
      <c r="J110" s="30"/>
      <c r="K110" s="31"/>
    </row>
    <row r="111" spans="5:16">
      <c r="E111" s="7" t="str">
        <f t="shared" si="2"/>
        <v/>
      </c>
      <c r="F111" s="18" t="str">
        <f t="shared" si="2"/>
        <v/>
      </c>
      <c r="G111" s="52"/>
      <c r="H111" s="53"/>
      <c r="I111" s="69"/>
      <c r="J111" s="32"/>
      <c r="K111" s="33"/>
    </row>
    <row r="112" spans="5:16">
      <c r="E112" s="6" t="str">
        <f t="shared" ref="E112:F113" si="3">IF(ISBLANK(E44),"",E44)</f>
        <v/>
      </c>
      <c r="F112" s="17" t="str">
        <f t="shared" si="3"/>
        <v/>
      </c>
      <c r="G112" s="55"/>
      <c r="H112" s="56"/>
      <c r="I112" s="72"/>
      <c r="J112" s="30"/>
      <c r="K112" s="31"/>
    </row>
    <row r="113" spans="4:11">
      <c r="E113" s="7" t="str">
        <f t="shared" si="3"/>
        <v/>
      </c>
      <c r="F113" s="18" t="str">
        <f t="shared" si="3"/>
        <v/>
      </c>
      <c r="G113" s="52"/>
      <c r="H113" s="53"/>
      <c r="I113" s="69"/>
      <c r="J113" s="32"/>
      <c r="K113" s="33"/>
    </row>
    <row r="114" spans="4:11">
      <c r="K114" s="8"/>
    </row>
    <row r="116" spans="4:11" ht="15.6">
      <c r="E116" s="65" t="s">
        <v>94</v>
      </c>
      <c r="F116" s="65"/>
      <c r="G116" s="65"/>
      <c r="H116" s="65"/>
      <c r="I116" s="65"/>
      <c r="J116" s="65"/>
      <c r="K116" s="65"/>
    </row>
    <row r="117" spans="4:11" ht="101.55" customHeight="1">
      <c r="E117" s="71"/>
      <c r="F117" s="71"/>
      <c r="G117" s="71"/>
      <c r="H117" s="71"/>
      <c r="I117" s="71"/>
      <c r="J117" s="71"/>
      <c r="K117" s="71"/>
    </row>
    <row r="120" spans="4:11" ht="15.6">
      <c r="D120" s="9" t="s">
        <v>95</v>
      </c>
      <c r="E120" s="9"/>
      <c r="F120" s="9"/>
      <c r="G120" s="9"/>
      <c r="H120" s="9"/>
      <c r="I120" s="9"/>
      <c r="J120" s="19"/>
      <c r="K120" s="9"/>
    </row>
    <row r="121" spans="4:11">
      <c r="E121" s="6" t="str">
        <f>IF(ISBLANK(F121), "", 1)</f>
        <v/>
      </c>
      <c r="F121" s="56"/>
      <c r="G121" s="56"/>
      <c r="H121" s="56"/>
      <c r="I121" s="56"/>
      <c r="J121" s="56"/>
      <c r="K121" s="56"/>
    </row>
    <row r="122" spans="4:11">
      <c r="E122" s="7" t="str">
        <f>IF(ISBLANK(F122), "", MAX($E$28:E121)+1)</f>
        <v/>
      </c>
      <c r="F122" s="53"/>
      <c r="G122" s="53"/>
      <c r="H122" s="53"/>
      <c r="I122" s="53"/>
      <c r="J122" s="53"/>
      <c r="K122" s="53"/>
    </row>
    <row r="123" spans="4:11">
      <c r="E123" s="6" t="str">
        <f>IF(ISBLANK(F123), "", MAX($E$28:E122)+1)</f>
        <v/>
      </c>
      <c r="F123" s="56"/>
      <c r="G123" s="56"/>
      <c r="H123" s="56"/>
      <c r="I123" s="56"/>
      <c r="J123" s="56"/>
      <c r="K123" s="56"/>
    </row>
    <row r="124" spans="4:11">
      <c r="E124" s="7" t="str">
        <f>IF(ISBLANK(F124), "", MAX($E$28:E123)+1)</f>
        <v/>
      </c>
      <c r="F124" s="53"/>
      <c r="G124" s="53"/>
      <c r="H124" s="53"/>
      <c r="I124" s="53"/>
      <c r="J124" s="53"/>
      <c r="K124" s="53"/>
    </row>
    <row r="125" spans="4:11">
      <c r="E125" s="6" t="str">
        <f>IF(ISBLANK(F125), "", MAX($E$28:E124)+1)</f>
        <v/>
      </c>
      <c r="F125" s="56"/>
      <c r="G125" s="56"/>
      <c r="H125" s="56"/>
      <c r="I125" s="56"/>
      <c r="J125" s="56"/>
      <c r="K125" s="56"/>
    </row>
    <row r="126" spans="4:11">
      <c r="E126" s="7" t="str">
        <f>IF(ISBLANK(F126), "", MAX($E$28:E125)+1)</f>
        <v/>
      </c>
      <c r="F126" s="53"/>
      <c r="G126" s="53"/>
      <c r="H126" s="53"/>
      <c r="I126" s="53"/>
      <c r="J126" s="53"/>
      <c r="K126" s="53"/>
    </row>
    <row r="127" spans="4:11">
      <c r="K127" s="8" t="str">
        <f>IF(COUNTA(F121:K126)&lt;2, "Attention, vous devez définir au moins deux éléments descriptifs.", COUNTA(F121:K126)&amp;IF(COUNTA(F121:K126)&gt;1," éléments ont été exprimés"," élément a été exprimé"))</f>
        <v>Attention, vous devez définir au moins deux éléments descriptifs.</v>
      </c>
    </row>
  </sheetData>
  <sheetProtection algorithmName="SHA-512" hashValue="eItl4O/uLGUZ5V7FzXI1dDByfpwyPjFacOCzKiOpI2IpN12/xHbpao9Qb0n4BPutBeSA+KjVypuoZTLK8e7s5A==" saltValue="Xy/5R8JdvZ2a1R+l2hFTJQ==" spinCount="100000" sheet="1" objects="1" scenarios="1" selectLockedCells="1"/>
  <mergeCells count="94">
    <mergeCell ref="B2:K2"/>
    <mergeCell ref="B3:K3"/>
    <mergeCell ref="B7:E7"/>
    <mergeCell ref="B9:B10"/>
    <mergeCell ref="J18:K18"/>
    <mergeCell ref="F5:K5"/>
    <mergeCell ref="F7:K7"/>
    <mergeCell ref="C9:K9"/>
    <mergeCell ref="D12:K12"/>
    <mergeCell ref="F13:K13"/>
    <mergeCell ref="F14:K14"/>
    <mergeCell ref="F15:K15"/>
    <mergeCell ref="F79:J79"/>
    <mergeCell ref="F60:J60"/>
    <mergeCell ref="F53:J53"/>
    <mergeCell ref="F54:J54"/>
    <mergeCell ref="F20:I20"/>
    <mergeCell ref="J20:K20"/>
    <mergeCell ref="J21:K21"/>
    <mergeCell ref="F21:I21"/>
    <mergeCell ref="F22:I22"/>
    <mergeCell ref="J22:K22"/>
    <mergeCell ref="F55:J55"/>
    <mergeCell ref="F19:I19"/>
    <mergeCell ref="J19:K19"/>
    <mergeCell ref="F65:J65"/>
    <mergeCell ref="F66:J66"/>
    <mergeCell ref="D27:F27"/>
    <mergeCell ref="F23:I23"/>
    <mergeCell ref="J23:K23"/>
    <mergeCell ref="F24:I24"/>
    <mergeCell ref="J24:K24"/>
    <mergeCell ref="J25:K25"/>
    <mergeCell ref="H27:I27"/>
    <mergeCell ref="F63:J63"/>
    <mergeCell ref="F85:J85"/>
    <mergeCell ref="F86:J86"/>
    <mergeCell ref="F87:J87"/>
    <mergeCell ref="E117:K117"/>
    <mergeCell ref="G101:I101"/>
    <mergeCell ref="G102:I102"/>
    <mergeCell ref="G103:I103"/>
    <mergeCell ref="G104:I104"/>
    <mergeCell ref="G105:I105"/>
    <mergeCell ref="G106:I106"/>
    <mergeCell ref="G95:I95"/>
    <mergeCell ref="G96:I96"/>
    <mergeCell ref="G97:I97"/>
    <mergeCell ref="G98:I98"/>
    <mergeCell ref="G99:I99"/>
    <mergeCell ref="F88:J88"/>
    <mergeCell ref="F80:J80"/>
    <mergeCell ref="F81:J81"/>
    <mergeCell ref="F82:J82"/>
    <mergeCell ref="F83:J83"/>
    <mergeCell ref="F84:J84"/>
    <mergeCell ref="F74:J74"/>
    <mergeCell ref="F75:J75"/>
    <mergeCell ref="F76:J76"/>
    <mergeCell ref="B49:B50"/>
    <mergeCell ref="C49:K49"/>
    <mergeCell ref="F61:J61"/>
    <mergeCell ref="F62:J62"/>
    <mergeCell ref="F58:J58"/>
    <mergeCell ref="F59:J59"/>
    <mergeCell ref="F56:J56"/>
    <mergeCell ref="F57:J57"/>
    <mergeCell ref="F70:J70"/>
    <mergeCell ref="F71:J71"/>
    <mergeCell ref="F64:J64"/>
    <mergeCell ref="F123:K123"/>
    <mergeCell ref="F124:K124"/>
    <mergeCell ref="F125:K125"/>
    <mergeCell ref="F126:K126"/>
    <mergeCell ref="G113:I113"/>
    <mergeCell ref="F121:K121"/>
    <mergeCell ref="F122:K122"/>
    <mergeCell ref="E116:K116"/>
    <mergeCell ref="F77:J77"/>
    <mergeCell ref="F78:J78"/>
    <mergeCell ref="F67:J67"/>
    <mergeCell ref="F68:J68"/>
    <mergeCell ref="F69:J69"/>
    <mergeCell ref="F72:J72"/>
    <mergeCell ref="F73:J73"/>
    <mergeCell ref="B92:B93"/>
    <mergeCell ref="C92:K92"/>
    <mergeCell ref="G110:I110"/>
    <mergeCell ref="G111:I111"/>
    <mergeCell ref="G112:I112"/>
    <mergeCell ref="G107:I107"/>
    <mergeCell ref="G108:I108"/>
    <mergeCell ref="G109:I109"/>
    <mergeCell ref="G100:I100"/>
  </mergeCells>
  <conditionalFormatting sqref="K16">
    <cfRule type="expression" dxfId="8" priority="12">
      <formula>COUNTA(F13:F15)=0</formula>
    </cfRule>
  </conditionalFormatting>
  <conditionalFormatting sqref="J25">
    <cfRule type="expression" dxfId="7" priority="11">
      <formula>COUNTA($F$19:$F$24)&lt;2</formula>
    </cfRule>
  </conditionalFormatting>
  <conditionalFormatting sqref="K46">
    <cfRule type="expression" dxfId="6"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{BD612B64-88DD-4DA6-9DDF-19755ED52195}</x14:id>
        </ext>
      </extLst>
    </cfRule>
  </conditionalFormatting>
  <conditionalFormatting sqref="K28:K45">
    <cfRule type="cellIs" dxfId="5" priority="5" operator="equal">
      <formula>"incertain"</formula>
    </cfRule>
    <cfRule type="cellIs" dxfId="4" priority="6" operator="equal">
      <formula>"difficile"</formula>
    </cfRule>
    <cfRule type="cellIs" dxfId="3" priority="7" operator="equal">
      <formula>"moyenne"</formula>
    </cfRule>
    <cfRule type="cellIs" dxfId="2"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{0F66E4B6-287D-415C-8C7C-004855C6FA94}</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{BAFCBF54-6B15-45DE-BBE3-9E2987CC23C7}</x14:id>
        </ext>
      </extLst>
    </cfRule>
  </conditionalFormatting>
  <conditionalFormatting sqref="K114">
    <cfRule type="expression" dxfId="1" priority="2">
      <formula>COUNTA(F111:F113)=0</formula>
    </cfRule>
  </conditionalFormatting>
  <conditionalFormatting sqref="K127">
    <cfRule type="expression" dxfId="0" priority="1">
      <formula>COUNTA(F121:F126)&lt;2</formula>
    </cfRule>
  </conditionalFormatting>
  <dataValidations count="16">
    <dataValidation allowBlank="1" showInputMessage="1" showErrorMessage="1" promptTitle="Objectif spécifique du Sprint" prompt="Veuillez saisir un objectif spécifique de ce sprint. Soyez concis et précis." sqref="F19:I24" xr:uid="{846EF4E7-3C37-4B6B-85C2-2BD6400BB5AA}"/>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F547AD08-33E5-42C5-8819-7CC059DC4D23}"/>
    <dataValidation allowBlank="1" showInputMessage="1" showErrorMessage="1" promptTitle="Commentaire général sur la tâche" prompt="Veuillez saisir un très court texte représentant votre état d'esprit lié à cette tâche. Soyez court et concis." sqref="G96:I113" xr:uid="{E2B79DAD-2183-4AAD-987A-FE85050C7415}"/>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46D998A-33FC-4E5F-B8AB-5D98747CCC33}"/>
    <dataValidation allowBlank="1" showInputMessage="1" showErrorMessage="1" promptTitle="Définition d'une tâche" prompt="Veuillez définir une tâche importante pour ce sprint. Soyez précis et concis." sqref="F28:F45" xr:uid="{606D4B5A-E294-480B-802F-AC0EEB8E77DB}"/>
    <dataValidation type="list" allowBlank="1" showInputMessage="1" showErrorMessage="1" promptTitle="Membres" prompt="Sélectionnez les membres de l'équipe qui travailleront en binôme pour réaliser cette tâche." sqref="H28:I45" xr:uid="{306E7E4D-1998-4B85-972A-E30504978E93}">
      <formula1>PrenomEtudiants</formula1>
    </dataValidation>
    <dataValidation allowBlank="1" showInputMessage="1" showErrorMessage="1" promptTitle="Éléments d'orientation du Sprint" prompt="Veuillez saisir une orientation significative de ce sprint. Soyez précis et concis." sqref="F13:F15" xr:uid="{7BDBABC6-4D96-45E6-BD3B-3319A6DF4CE5}"/>
    <dataValidation type="list" allowBlank="1" showInputMessage="1" showErrorMessage="1" promptTitle="Numéro de la rencontre scrum" prompt="Veuillez saisir le numéro de la rencontre scrum depuis le début de ce sprint." sqref="K53:K88" xr:uid="{7D5EB2C0-4658-40B5-834B-3451A646AB8C}">
      <formula1>"1,2,3,4,5"</formula1>
    </dataValidation>
    <dataValidation allowBlank="1" showInputMessage="1" showErrorMessage="1" promptTitle="Date du fin du sprint" prompt="Veuillez saisir la date de la fin du sprint." sqref="F7:K7" xr:uid="{9773F214-31FC-4295-B717-884FD9786722}"/>
    <dataValidation allowBlank="1" showInputMessage="1" showErrorMessage="1" promptTitle="Date du début du sprint" prompt="Veuillez saisir la date de début du sprint." sqref="F5:K5" xr:uid="{9775B74D-0415-4053-A063-BFA9D04C6D08}"/>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13F7EE1E-9C6E-4068-BB85-37A98ACB3995}">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93860E8-EC55-43B1-A4B2-8A3E08EAFD21}">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F22D036D-9FC8-410A-9F2A-383FB44D89B6}">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D6AE1EF1-B3AA-404A-BA1A-4CACED0C7934}">
      <formula1>_xlfn.ANCHORARRAY($Q$13)</formula1>
    </dataValidation>
    <dataValidation type="list" allowBlank="1" showInputMessage="1" showErrorMessage="1" promptTitle="Niveau de difficulté" prompt="Estimez le niveau de difficulté relié à la réalisation de cette tâche." sqref="K28:K45" xr:uid="{E7778870-46D5-48F3-A9F7-D18D45EE23F0}">
      <formula1>$Q$27:$Q$30</formula1>
    </dataValidation>
    <dataValidation type="list" allowBlank="1" showInputMessage="1" showErrorMessage="1" promptTitle="Estimation du temps" prompt="Veuillez saisir une estimation réaliste du temps requis à la réalisation de cette tâche." sqref="J28:J45" xr:uid="{ED7DFDCD-70EB-459A-A2AB-DB6BEEFE2074}">
      <formula1>$P$28:$P$47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D612B64-88DD-4DA6-9DDF-19755ED52195}">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0F66E4B6-287D-415C-8C7C-004855C6FA94}">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AFCBF54-6B15-45DE-BBE3-9E2987CC23C7}">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8741D-3A64-4935-98BF-84A80906FBB5}">
  <dimension ref="A1"/>
  <sheetViews>
    <sheetView showGridLines="0" showRowColHeaders="0" topLeftCell="A4" zoomScale="115" zoomScaleNormal="115" workbookViewId="0"/>
  </sheetViews>
  <sheetFormatPr defaultColWidth="9.21875" defaultRowHeight="14.4"/>
  <cols>
    <col min="1" max="16384" width="9.21875" style="38"/>
  </cols>
  <sheetData/>
  <sheetProtection algorithmName="SHA-512" hashValue="kdap5/q7x4iDvSaZGxscJoKXINirPaeAAa3QEP1m1KV+XiN9t5TfN/dJ/6nuVf9OKYOQDwyFI9eGAtTvuOBctQ==" saltValue="bbvw6dZ1oKIuhw+KRTQuGg==" spinCount="100000" sheet="1" objects="1" scenarios="1" selectLockedCells="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Description du projet</vt:lpstr>
      <vt:lpstr>Sprint 1</vt:lpstr>
      <vt:lpstr>Sprint 2</vt:lpstr>
      <vt:lpstr>Sprint 3</vt:lpstr>
      <vt:lpstr>Agile &amp; Scrum dans ce cours</vt:lpstr>
      <vt:lpstr>ListeCours</vt:lpstr>
      <vt:lpstr>ListeEtudiants</vt:lpstr>
      <vt:lpstr>PrenomEtudiants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Thomas Pelletier</cp:lastModifiedBy>
  <dcterms:created xsi:type="dcterms:W3CDTF">2022-11-13T15:19:02Z</dcterms:created>
  <dcterms:modified xsi:type="dcterms:W3CDTF">2022-11-22T22:19:44Z</dcterms:modified>
</cp:coreProperties>
</file>