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os_Proyecto_ProgramaciónII\"/>
    </mc:Choice>
  </mc:AlternateContent>
  <xr:revisionPtr revIDLastSave="0" documentId="13_ncr:1_{006C3D74-AEFA-4F95-9C3C-AE12B5DBEAC7}" xr6:coauthVersionLast="47" xr6:coauthVersionMax="47" xr10:uidLastSave="{00000000-0000-0000-0000-000000000000}"/>
  <bookViews>
    <workbookView xWindow="-120" yWindow="-120" windowWidth="20640" windowHeight="11160" activeTab="4" xr2:uid="{195068B9-0B7F-402F-B270-6C1342F2E6E1}"/>
  </bookViews>
  <sheets>
    <sheet name="Costos Generales" sheetId="1" r:id="rId1"/>
    <sheet name="Costos de Personal" sheetId="2" r:id="rId2"/>
    <sheet name="Costos Operativos" sheetId="3" r:id="rId3"/>
    <sheet name="Costo total del proyecto" sheetId="4" r:id="rId4"/>
    <sheet name="Hoja5" sheetId="5" r:id="rId5"/>
  </sheets>
  <definedNames>
    <definedName name="_Hlk72272904" localSheetId="0">'Costos Generales'!$B$3</definedName>
    <definedName name="_Hlk72341266" localSheetId="1">'Costos de Personal'!$B$3</definedName>
    <definedName name="_Hlk75717687" localSheetId="3">'Costo total del proyecto'!$B$3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5" l="1"/>
  <c r="H7" i="5"/>
  <c r="I7" i="5" s="1"/>
  <c r="G7" i="5"/>
  <c r="F7" i="5"/>
  <c r="E7" i="5"/>
  <c r="E6" i="5"/>
  <c r="E8" i="5" s="1"/>
  <c r="K3" i="5"/>
  <c r="K2" i="5"/>
  <c r="E9" i="5" l="1"/>
  <c r="E24" i="5"/>
  <c r="E12" i="5"/>
  <c r="F6" i="5"/>
  <c r="F8" i="5" l="1"/>
  <c r="G6" i="5"/>
  <c r="D14" i="4"/>
  <c r="D8" i="4"/>
  <c r="C8" i="4"/>
  <c r="C14" i="3"/>
  <c r="D10" i="3"/>
  <c r="D8" i="3"/>
  <c r="D6" i="3"/>
  <c r="D9" i="3"/>
  <c r="D5" i="3"/>
  <c r="C9" i="3"/>
  <c r="C10" i="3"/>
  <c r="C6" i="3"/>
  <c r="H9" i="2"/>
  <c r="F7" i="2"/>
  <c r="G13" i="2" s="1"/>
  <c r="D7" i="2"/>
  <c r="G12" i="2"/>
  <c r="G7" i="2"/>
  <c r="G4" i="2"/>
  <c r="G6" i="2"/>
  <c r="G5" i="2"/>
  <c r="F5" i="2"/>
  <c r="F6" i="2"/>
  <c r="F4" i="2"/>
  <c r="C16" i="1"/>
  <c r="C15" i="1"/>
  <c r="C11" i="1"/>
  <c r="E25" i="5" l="1"/>
  <c r="F12" i="5"/>
  <c r="F9" i="5"/>
  <c r="H6" i="5"/>
  <c r="G8" i="5"/>
  <c r="G12" i="5" l="1"/>
  <c r="E26" i="5"/>
  <c r="G9" i="5"/>
  <c r="I6" i="5"/>
  <c r="I8" i="5" s="1"/>
  <c r="H8" i="5"/>
  <c r="D13" i="5" l="1"/>
  <c r="J17" i="5" s="1"/>
  <c r="E27" i="5"/>
  <c r="H9" i="5"/>
  <c r="I9" i="5" s="1"/>
  <c r="H12" i="5"/>
  <c r="E28" i="5"/>
  <c r="I12" i="5"/>
  <c r="K9" i="5"/>
  <c r="M9" i="5" s="1"/>
  <c r="G25" i="5" l="1"/>
</calcChain>
</file>

<file path=xl/sharedStrings.xml><?xml version="1.0" encoding="utf-8"?>
<sst xmlns="http://schemas.openxmlformats.org/spreadsheetml/2006/main" count="73" uniqueCount="62">
  <si>
    <t>Recursos</t>
  </si>
  <si>
    <t>Total</t>
  </si>
  <si>
    <t>Papel de impresora</t>
  </si>
  <si>
    <t xml:space="preserve">Papel Discovery A4 75 </t>
  </si>
  <si>
    <t>Tinta de impresora</t>
  </si>
  <si>
    <t>Tinta Epson jet life 664 yellow</t>
  </si>
  <si>
    <t>Tinta Epson jet life 664 magenta</t>
  </si>
  <si>
    <t>Tinta Epson jet life 664 cyan</t>
  </si>
  <si>
    <t>Tinta Epson jet life 664 black</t>
  </si>
  <si>
    <t>Total de 4 Tintas</t>
  </si>
  <si>
    <t>Materiales oficina</t>
  </si>
  <si>
    <t xml:space="preserve"> 4 bolígrafos BL-G1-5-Negro</t>
  </si>
  <si>
    <t>Archivadores oficio lomo ancho negro plastif ove</t>
  </si>
  <si>
    <t xml:space="preserve">Total </t>
  </si>
  <si>
    <t xml:space="preserve">Puestos </t>
  </si>
  <si>
    <t>Descripción</t>
  </si>
  <si>
    <t>Salario mensual</t>
  </si>
  <si>
    <t>Cantidad de empleado</t>
  </si>
  <si>
    <t>Salarios empleados</t>
  </si>
  <si>
    <t>Salario total 5 meses</t>
  </si>
  <si>
    <t>Jefe de proyecto</t>
  </si>
  <si>
    <t>Coordinador del desarrollo del sistema</t>
  </si>
  <si>
    <t xml:space="preserve">Analista </t>
  </si>
  <si>
    <t>Análisis del sistema y determinación de los requisitos que se necesitan, diseñar la base de datos</t>
  </si>
  <si>
    <t>Programadores</t>
  </si>
  <si>
    <t>Programación del sistema respecto al diseño y módulos correspondientes</t>
  </si>
  <si>
    <t>TOTAL</t>
  </si>
  <si>
    <r>
      <t>Re</t>
    </r>
    <r>
      <rPr>
        <b/>
        <sz val="12"/>
        <color rgb="FF000000"/>
        <rFont val="Times New Roman"/>
        <family val="1"/>
      </rPr>
      <t>cursos</t>
    </r>
  </si>
  <si>
    <t>Costo mensual</t>
  </si>
  <si>
    <t>Costo, 5 meses</t>
  </si>
  <si>
    <t>Comunicaciones</t>
  </si>
  <si>
    <t xml:space="preserve">Servicio internet </t>
  </si>
  <si>
    <t xml:space="preserve">Total, Comunicaciones </t>
  </si>
  <si>
    <t xml:space="preserve">Servicios Públicos </t>
  </si>
  <si>
    <t xml:space="preserve">Electricidad </t>
  </si>
  <si>
    <t>Total, Servicios Públicos</t>
  </si>
  <si>
    <t>Costos</t>
  </si>
  <si>
    <t>Total, por 5 meses</t>
  </si>
  <si>
    <t>Costo general</t>
  </si>
  <si>
    <t>Costo ambiental</t>
  </si>
  <si>
    <t>Costo personal</t>
  </si>
  <si>
    <t>Costo operativo</t>
  </si>
  <si>
    <t>Año 0</t>
  </si>
  <si>
    <t>Año 1</t>
  </si>
  <si>
    <t>Año 2</t>
  </si>
  <si>
    <t>Año 4</t>
  </si>
  <si>
    <t>Año 5</t>
  </si>
  <si>
    <t>Ventas</t>
  </si>
  <si>
    <t>TASA DE DESCUENTO =</t>
  </si>
  <si>
    <t>Año 3</t>
  </si>
  <si>
    <t>Inversion</t>
  </si>
  <si>
    <t xml:space="preserve">Ventas </t>
  </si>
  <si>
    <t>Utilidad</t>
  </si>
  <si>
    <t>van</t>
  </si>
  <si>
    <t>utilidad</t>
  </si>
  <si>
    <t>VAN (año 0) =</t>
  </si>
  <si>
    <t xml:space="preserve">VAN Total = </t>
  </si>
  <si>
    <t>Dia</t>
  </si>
  <si>
    <t>Meses</t>
  </si>
  <si>
    <t>Años</t>
  </si>
  <si>
    <t>Beneficio/Costo</t>
  </si>
  <si>
    <t xml:space="preserve">TIR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</si>
</sst>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S/&quot;\ #,##0;[Red]\-&quot;S/&quot;\ #,##0"/>
    <numFmt numFmtId="8" formatCode="&quot;S/&quot;\ #,##0.00;[Red]\-&quot;S/&quot;\ #,##0.00"/>
    <numFmt numFmtId="164" formatCode="&quot;S/&quot;\ #,##0.00"/>
    <numFmt numFmtId="165" formatCode="#,##0.00_ ;\-#,##0.00\ "/>
    <numFmt numFmtId="166" formatCode="[$$-300A]\ #,##0.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color rgb="FF000000"/>
      <name val="Times New Roman"/>
      <family val="1"/>
    </font>
    <font>
      <u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8" fontId="0" fillId="0" borderId="0" xfId="0" applyNumberFormat="1"/>
    <xf numFmtId="0" fontId="2" fillId="0" borderId="3" xfId="0" applyFont="1" applyBorder="1" applyAlignment="1">
      <alignment horizontal="justify" vertical="center" wrapText="1"/>
    </xf>
    <xf numFmtId="8" fontId="3" fillId="0" borderId="5" xfId="0" applyNumberFormat="1" applyFont="1" applyBorder="1" applyAlignment="1">
      <alignment horizontal="justify" vertical="center" wrapText="1"/>
    </xf>
    <xf numFmtId="8" fontId="3" fillId="2" borderId="5" xfId="0" applyNumberFormat="1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8" fontId="3" fillId="0" borderId="5" xfId="0" applyNumberFormat="1" applyFont="1" applyFill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justify" vertical="center" wrapText="1"/>
    </xf>
    <xf numFmtId="8" fontId="3" fillId="2" borderId="10" xfId="0" applyNumberFormat="1" applyFont="1" applyFill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8" fontId="3" fillId="0" borderId="10" xfId="0" applyNumberFormat="1" applyFont="1" applyBorder="1" applyAlignment="1">
      <alignment horizontal="justify" vertical="center" wrapText="1"/>
    </xf>
    <xf numFmtId="164" fontId="3" fillId="2" borderId="10" xfId="0" applyNumberFormat="1" applyFont="1" applyFill="1" applyBorder="1" applyAlignment="1">
      <alignment horizontal="justify" vertical="center" wrapText="1"/>
    </xf>
    <xf numFmtId="164" fontId="3" fillId="0" borderId="10" xfId="0" applyNumberFormat="1" applyFont="1" applyBorder="1" applyAlignment="1">
      <alignment horizontal="justify" vertical="center" wrapText="1"/>
    </xf>
    <xf numFmtId="0" fontId="3" fillId="0" borderId="12" xfId="0" applyFont="1" applyFill="1" applyBorder="1" applyAlignment="1">
      <alignment horizontal="justify" vertical="center" wrapText="1"/>
    </xf>
    <xf numFmtId="0" fontId="5" fillId="0" borderId="12" xfId="0" applyFont="1" applyFill="1" applyBorder="1" applyAlignment="1">
      <alignment horizontal="center" vertical="center" wrapText="1"/>
    </xf>
    <xf numFmtId="8" fontId="3" fillId="0" borderId="12" xfId="0" applyNumberFormat="1" applyFont="1" applyFill="1" applyBorder="1" applyAlignment="1">
      <alignment horizontal="justify" vertical="center" wrapText="1"/>
    </xf>
    <xf numFmtId="0" fontId="2" fillId="0" borderId="12" xfId="0" applyFont="1" applyFill="1" applyBorder="1" applyAlignment="1">
      <alignment horizontal="justify" vertical="center" wrapText="1"/>
    </xf>
    <xf numFmtId="0" fontId="2" fillId="0" borderId="12" xfId="0" applyFont="1" applyFill="1" applyBorder="1" applyAlignment="1">
      <alignment horizontal="center" vertical="center" wrapText="1"/>
    </xf>
    <xf numFmtId="164" fontId="3" fillId="0" borderId="12" xfId="0" applyNumberFormat="1" applyFont="1" applyFill="1" applyBorder="1" applyAlignment="1">
      <alignment horizontal="justify" vertical="center" wrapText="1"/>
    </xf>
    <xf numFmtId="0" fontId="1" fillId="3" borderId="12" xfId="0" applyFont="1" applyFill="1" applyBorder="1" applyAlignment="1">
      <alignment horizontal="center" vertical="center" wrapText="1"/>
    </xf>
    <xf numFmtId="8" fontId="3" fillId="3" borderId="12" xfId="0" applyNumberFormat="1" applyFont="1" applyFill="1" applyBorder="1" applyAlignment="1">
      <alignment horizontal="justify" vertical="center" wrapText="1"/>
    </xf>
    <xf numFmtId="0" fontId="3" fillId="3" borderId="12" xfId="0" applyFont="1" applyFill="1" applyBorder="1" applyAlignment="1">
      <alignment horizontal="justify" vertical="center" wrapText="1"/>
    </xf>
    <xf numFmtId="8" fontId="4" fillId="0" borderId="7" xfId="0" applyNumberFormat="1" applyFont="1" applyBorder="1" applyAlignment="1">
      <alignment horizontal="justify" vertical="center" wrapText="1"/>
    </xf>
    <xf numFmtId="0" fontId="6" fillId="0" borderId="0" xfId="0" applyFont="1"/>
    <xf numFmtId="0" fontId="1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justify" vertical="center" wrapText="1"/>
    </xf>
    <xf numFmtId="6" fontId="3" fillId="0" borderId="10" xfId="0" applyNumberFormat="1" applyFont="1" applyBorder="1" applyAlignment="1">
      <alignment horizontal="justify" vertical="center" wrapText="1"/>
    </xf>
    <xf numFmtId="9" fontId="0" fillId="0" borderId="12" xfId="0" applyNumberFormat="1" applyBorder="1"/>
    <xf numFmtId="0" fontId="0" fillId="0" borderId="12" xfId="0" applyBorder="1"/>
    <xf numFmtId="0" fontId="0" fillId="0" borderId="12" xfId="0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4" fontId="0" fillId="5" borderId="12" xfId="0" applyNumberFormat="1" applyFill="1" applyBorder="1" applyAlignment="1">
      <alignment horizontal="center" vertical="center"/>
    </xf>
    <xf numFmtId="2" fontId="0" fillId="0" borderId="0" xfId="0" applyNumberFormat="1"/>
    <xf numFmtId="166" fontId="0" fillId="0" borderId="1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166" fontId="0" fillId="0" borderId="12" xfId="0" applyNumberFormat="1" applyBorder="1"/>
    <xf numFmtId="166" fontId="0" fillId="0" borderId="0" xfId="0" applyNumberFormat="1"/>
    <xf numFmtId="0" fontId="0" fillId="0" borderId="0" xfId="0" applyAlignment="1">
      <alignment vertical="center"/>
    </xf>
    <xf numFmtId="0" fontId="8" fillId="0" borderId="12" xfId="0" applyFont="1" applyBorder="1" applyAlignment="1">
      <alignment horizontal="center" vertical="center"/>
    </xf>
    <xf numFmtId="2" fontId="8" fillId="0" borderId="12" xfId="0" applyNumberFormat="1" applyFont="1" applyBorder="1"/>
    <xf numFmtId="9" fontId="0" fillId="0" borderId="0" xfId="0" applyNumberFormat="1"/>
    <xf numFmtId="0" fontId="0" fillId="5" borderId="12" xfId="0" applyFill="1" applyBorder="1"/>
    <xf numFmtId="0" fontId="0" fillId="0" borderId="0" xfId="0" applyAlignment="1">
      <alignment horizontal="right" vertical="center"/>
    </xf>
    <xf numFmtId="10" fontId="0" fillId="0" borderId="0" xfId="0" applyNumberFormat="1"/>
    <xf numFmtId="164" fontId="0" fillId="0" borderId="0" xfId="0" applyNumberFormat="1"/>
    <xf numFmtId="164" fontId="0" fillId="0" borderId="12" xfId="0" applyNumberFormat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2" xfId="0" applyNumberFormat="1" applyBorder="1" applyAlignment="1">
      <alignment horizontal="center"/>
    </xf>
    <xf numFmtId="164" fontId="0" fillId="5" borderId="12" xfId="0" applyNumberFormat="1" applyFill="1" applyBorder="1" applyAlignment="1">
      <alignment vertical="center"/>
    </xf>
    <xf numFmtId="164" fontId="0" fillId="5" borderId="12" xfId="0" applyNumberFormat="1" applyFill="1" applyBorder="1"/>
    <xf numFmtId="0" fontId="3" fillId="2" borderId="6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justify" vertical="center" wrapText="1"/>
    </xf>
    <xf numFmtId="0" fontId="5" fillId="2" borderId="11" xfId="0" applyFont="1" applyFill="1" applyBorder="1" applyAlignment="1">
      <alignment horizontal="justify" vertical="center" wrapText="1"/>
    </xf>
    <xf numFmtId="0" fontId="5" fillId="2" borderId="13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1524000</xdr:colOff>
      <xdr:row>4</xdr:row>
      <xdr:rowOff>28575</xdr:rowOff>
    </xdr:from>
    <xdr:to>
      <xdr:col>1</xdr:col>
      <xdr:colOff>1905000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748C53-6217-4E8F-8115-3D0353C52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28725"/>
          <a:ext cx="3810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D3B9-9B04-4C4E-9BE1-C14AFF26F6F7}">
  <dimension ref="B2:C16"/>
  <sheetViews>
    <sheetView workbookViewId="0">
      <selection activeCell="B22" sqref="B22"/>
    </sheetView>
  </sheetViews>
  <sheetFormatPr baseColWidth="10" defaultRowHeight="15" x14ac:dyDescent="0.25"/>
  <cols>
    <col min="2" max="2" width="60.140625" customWidth="1"/>
    <col min="3" max="3" width="15.5703125" customWidth="1"/>
  </cols>
  <sheetData>
    <row r="2" spans="2:3" ht="15.75" thickBot="1" x14ac:dyDescent="0.3"/>
    <row r="3" spans="2:3" ht="16.5" thickBot="1" x14ac:dyDescent="0.3">
      <c r="B3" s="1" t="s">
        <v>0</v>
      </c>
      <c r="C3" s="2" t="s">
        <v>1</v>
      </c>
    </row>
    <row r="4" spans="2:3" ht="16.5" thickBot="1" x14ac:dyDescent="0.3">
      <c r="B4" s="64" t="s">
        <v>2</v>
      </c>
      <c r="C4" s="65"/>
    </row>
    <row r="5" spans="2:3" ht="16.5" thickBot="1" x14ac:dyDescent="0.3">
      <c r="B5" s="8" t="s">
        <v>3</v>
      </c>
      <c r="C5" s="5">
        <v>20</v>
      </c>
    </row>
    <row r="6" spans="2:3" ht="16.5" thickBot="1" x14ac:dyDescent="0.3">
      <c r="B6" s="64" t="s">
        <v>4</v>
      </c>
      <c r="C6" s="65"/>
    </row>
    <row r="7" spans="2:3" ht="16.5" thickBot="1" x14ac:dyDescent="0.3">
      <c r="B7" s="9" t="s">
        <v>5</v>
      </c>
      <c r="C7" s="10">
        <v>12.75</v>
      </c>
    </row>
    <row r="8" spans="2:3" ht="16.5" thickBot="1" x14ac:dyDescent="0.3">
      <c r="B8" s="9" t="s">
        <v>6</v>
      </c>
      <c r="C8" s="10">
        <v>12.75</v>
      </c>
    </row>
    <row r="9" spans="2:3" ht="16.5" thickBot="1" x14ac:dyDescent="0.3">
      <c r="B9" s="9" t="s">
        <v>7</v>
      </c>
      <c r="C9" s="10">
        <v>12.75</v>
      </c>
    </row>
    <row r="10" spans="2:3" ht="16.5" thickBot="1" x14ac:dyDescent="0.3">
      <c r="B10" s="9" t="s">
        <v>8</v>
      </c>
      <c r="C10" s="10">
        <v>12.75</v>
      </c>
    </row>
    <row r="11" spans="2:3" ht="16.5" thickBot="1" x14ac:dyDescent="0.3">
      <c r="B11" s="4" t="s">
        <v>9</v>
      </c>
      <c r="C11" s="5">
        <f>C7+C8+C9+C10</f>
        <v>51</v>
      </c>
    </row>
    <row r="12" spans="2:3" ht="16.5" thickBot="1" x14ac:dyDescent="0.3">
      <c r="B12" s="66" t="s">
        <v>10</v>
      </c>
      <c r="C12" s="67"/>
    </row>
    <row r="13" spans="2:3" ht="16.5" thickBot="1" x14ac:dyDescent="0.3">
      <c r="B13" s="9" t="s">
        <v>11</v>
      </c>
      <c r="C13" s="10">
        <v>17.600000000000001</v>
      </c>
    </row>
    <row r="14" spans="2:3" ht="16.5" thickBot="1" x14ac:dyDescent="0.3">
      <c r="B14" s="9" t="s">
        <v>12</v>
      </c>
      <c r="C14" s="10">
        <v>4.9000000000000004</v>
      </c>
    </row>
    <row r="15" spans="2:3" ht="16.5" thickBot="1" x14ac:dyDescent="0.3">
      <c r="B15" s="4"/>
      <c r="C15" s="5">
        <f>C13+C14</f>
        <v>22.5</v>
      </c>
    </row>
    <row r="16" spans="2:3" ht="16.5" thickBot="1" x14ac:dyDescent="0.3">
      <c r="B16" s="7" t="s">
        <v>13</v>
      </c>
      <c r="C16" s="6">
        <f>C5+C11+C15</f>
        <v>93.5</v>
      </c>
    </row>
  </sheetData>
  <mergeCells count="3">
    <mergeCell ref="B4:C4"/>
    <mergeCell ref="B6:C6"/>
    <mergeCell ref="B12:C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336B-0F53-487A-84FD-6D474C5A8570}">
  <dimension ref="B3:H15"/>
  <sheetViews>
    <sheetView topLeftCell="D1" workbookViewId="0">
      <selection activeCell="H15" sqref="H15"/>
    </sheetView>
  </sheetViews>
  <sheetFormatPr baseColWidth="10" defaultRowHeight="15" x14ac:dyDescent="0.25"/>
  <cols>
    <col min="2" max="2" width="17.140625" bestFit="1" customWidth="1"/>
    <col min="3" max="3" width="36.7109375" customWidth="1"/>
    <col min="4" max="4" width="16.28515625" bestFit="1" customWidth="1"/>
    <col min="6" max="7" width="13.42578125" bestFit="1" customWidth="1"/>
  </cols>
  <sheetData>
    <row r="3" spans="2:8" ht="47.25" x14ac:dyDescent="0.25">
      <c r="B3" s="26" t="s">
        <v>14</v>
      </c>
      <c r="C3" s="26" t="s">
        <v>15</v>
      </c>
      <c r="D3" s="26" t="s">
        <v>16</v>
      </c>
      <c r="E3" s="26" t="s">
        <v>17</v>
      </c>
      <c r="F3" s="26" t="s">
        <v>18</v>
      </c>
      <c r="G3" s="26" t="s">
        <v>19</v>
      </c>
    </row>
    <row r="4" spans="2:8" ht="15.75" x14ac:dyDescent="0.25">
      <c r="B4" s="20" t="s">
        <v>20</v>
      </c>
      <c r="C4" s="21" t="s">
        <v>21</v>
      </c>
      <c r="D4" s="22">
        <v>1752</v>
      </c>
      <c r="E4" s="20">
        <v>1</v>
      </c>
      <c r="F4" s="22">
        <f>D4*E4</f>
        <v>1752</v>
      </c>
      <c r="G4" s="22">
        <f>F4*5</f>
        <v>8760</v>
      </c>
    </row>
    <row r="5" spans="2:8" ht="47.25" x14ac:dyDescent="0.25">
      <c r="B5" s="23" t="s">
        <v>22</v>
      </c>
      <c r="C5" s="24" t="s">
        <v>23</v>
      </c>
      <c r="D5" s="25">
        <v>1398.45</v>
      </c>
      <c r="E5" s="20">
        <v>1</v>
      </c>
      <c r="F5" s="22">
        <f t="shared" ref="F5:F6" si="0">D5*E5</f>
        <v>1398.45</v>
      </c>
      <c r="G5" s="22">
        <f>F5*5</f>
        <v>6992.25</v>
      </c>
    </row>
    <row r="6" spans="2:8" ht="31.5" x14ac:dyDescent="0.25">
      <c r="B6" s="20" t="s">
        <v>24</v>
      </c>
      <c r="C6" s="20" t="s">
        <v>25</v>
      </c>
      <c r="D6" s="25">
        <v>1460.22</v>
      </c>
      <c r="E6" s="20">
        <v>2</v>
      </c>
      <c r="F6" s="22">
        <f t="shared" si="0"/>
        <v>2920.44</v>
      </c>
      <c r="G6" s="22">
        <f>F6*5</f>
        <v>14602.2</v>
      </c>
    </row>
    <row r="7" spans="2:8" ht="15.75" x14ac:dyDescent="0.25">
      <c r="B7" s="68" t="s">
        <v>26</v>
      </c>
      <c r="C7" s="68"/>
      <c r="D7" s="27">
        <f>D4+D5+D6</f>
        <v>4610.67</v>
      </c>
      <c r="E7" s="28">
        <v>4</v>
      </c>
      <c r="F7" s="27">
        <f>F4+F5+F6</f>
        <v>6070.8899999999994</v>
      </c>
      <c r="G7" s="27">
        <f>G4+G5+G6</f>
        <v>30354.45</v>
      </c>
    </row>
    <row r="9" spans="2:8" ht="15.75" thickBot="1" x14ac:dyDescent="0.3">
      <c r="E9" s="3"/>
      <c r="H9" s="3">
        <f>F7*H10</f>
        <v>30354.449999999997</v>
      </c>
    </row>
    <row r="10" spans="2:8" ht="16.5" thickBot="1" x14ac:dyDescent="0.3">
      <c r="G10" s="29">
        <v>6298.03</v>
      </c>
      <c r="H10">
        <v>5</v>
      </c>
    </row>
    <row r="12" spans="2:8" x14ac:dyDescent="0.25">
      <c r="G12" s="3">
        <f>G10*H10</f>
        <v>31490.149999999998</v>
      </c>
    </row>
    <row r="13" spans="2:8" x14ac:dyDescent="0.25">
      <c r="G13" s="3">
        <f>F7*H10</f>
        <v>30354.449999999997</v>
      </c>
    </row>
    <row r="15" spans="2:8" x14ac:dyDescent="0.25">
      <c r="H15" s="30"/>
    </row>
  </sheetData>
  <mergeCells count="1"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825D-2A3C-443B-9DA1-F078F6BC7A59}">
  <dimension ref="B2:D15"/>
  <sheetViews>
    <sheetView workbookViewId="0">
      <selection activeCell="D15" sqref="D15"/>
    </sheetView>
  </sheetViews>
  <sheetFormatPr baseColWidth="10" defaultRowHeight="15" x14ac:dyDescent="0.25"/>
  <cols>
    <col min="2" max="2" width="22.5703125" bestFit="1" customWidth="1"/>
    <col min="3" max="3" width="15" bestFit="1" customWidth="1"/>
    <col min="4" max="4" width="10.5703125" bestFit="1" customWidth="1"/>
  </cols>
  <sheetData>
    <row r="2" spans="2:4" ht="15.75" thickBot="1" x14ac:dyDescent="0.3"/>
    <row r="3" spans="2:4" ht="32.25" thickBot="1" x14ac:dyDescent="0.3">
      <c r="B3" s="31" t="s">
        <v>27</v>
      </c>
      <c r="C3" s="32" t="s">
        <v>28</v>
      </c>
      <c r="D3" s="32" t="s">
        <v>29</v>
      </c>
    </row>
    <row r="4" spans="2:4" ht="16.5" thickBot="1" x14ac:dyDescent="0.3">
      <c r="B4" s="69" t="s">
        <v>30</v>
      </c>
      <c r="C4" s="70"/>
      <c r="D4" s="71"/>
    </row>
    <row r="5" spans="2:4" ht="16.5" thickBot="1" x14ac:dyDescent="0.3">
      <c r="B5" s="33" t="s">
        <v>31</v>
      </c>
      <c r="C5" s="17">
        <v>86.9</v>
      </c>
      <c r="D5" s="17">
        <f>C5*5</f>
        <v>434.5</v>
      </c>
    </row>
    <row r="6" spans="2:4" ht="16.5" thickBot="1" x14ac:dyDescent="0.3">
      <c r="B6" s="33" t="s">
        <v>32</v>
      </c>
      <c r="C6" s="17">
        <f>C5</f>
        <v>86.9</v>
      </c>
      <c r="D6" s="17">
        <f>C6*5</f>
        <v>434.5</v>
      </c>
    </row>
    <row r="7" spans="2:4" ht="16.5" thickBot="1" x14ac:dyDescent="0.3">
      <c r="B7" s="72" t="s">
        <v>33</v>
      </c>
      <c r="C7" s="73"/>
      <c r="D7" s="74"/>
    </row>
    <row r="8" spans="2:4" ht="16.5" thickBot="1" x14ac:dyDescent="0.3">
      <c r="B8" s="15" t="s">
        <v>34</v>
      </c>
      <c r="C8" s="17">
        <v>62</v>
      </c>
      <c r="D8" s="17">
        <f>C8*5</f>
        <v>310</v>
      </c>
    </row>
    <row r="9" spans="2:4" ht="16.5" thickBot="1" x14ac:dyDescent="0.3">
      <c r="B9" s="33" t="s">
        <v>35</v>
      </c>
      <c r="C9" s="17">
        <f>C8</f>
        <v>62</v>
      </c>
      <c r="D9" s="17">
        <f>C9*5</f>
        <v>310</v>
      </c>
    </row>
    <row r="10" spans="2:4" ht="16.5" thickBot="1" x14ac:dyDescent="0.3">
      <c r="B10" s="34" t="s">
        <v>26</v>
      </c>
      <c r="C10" s="14">
        <f>C9+C6</f>
        <v>148.9</v>
      </c>
      <c r="D10" s="14">
        <f>D6+D9</f>
        <v>744.5</v>
      </c>
    </row>
    <row r="14" spans="2:4" x14ac:dyDescent="0.25">
      <c r="C14" s="3">
        <f>C10*5</f>
        <v>744.5</v>
      </c>
    </row>
    <row r="15" spans="2:4" x14ac:dyDescent="0.25">
      <c r="D15" s="30"/>
    </row>
  </sheetData>
  <mergeCells count="2">
    <mergeCell ref="B4:D4"/>
    <mergeCell ref="B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CE54-B4F4-4AD0-AA07-5BD2FDCBAEBE}">
  <dimension ref="B2:D14"/>
  <sheetViews>
    <sheetView workbookViewId="0">
      <selection activeCell="D15" sqref="D15"/>
    </sheetView>
  </sheetViews>
  <sheetFormatPr baseColWidth="10" defaultRowHeight="15" x14ac:dyDescent="0.25"/>
  <cols>
    <col min="2" max="3" width="16.28515625" bestFit="1" customWidth="1"/>
    <col min="4" max="4" width="18.7109375" bestFit="1" customWidth="1"/>
  </cols>
  <sheetData>
    <row r="2" spans="2:4" ht="15.75" thickBot="1" x14ac:dyDescent="0.3"/>
    <row r="3" spans="2:4" ht="32.25" thickBot="1" x14ac:dyDescent="0.3">
      <c r="B3" s="11" t="s">
        <v>36</v>
      </c>
      <c r="C3" s="12" t="s">
        <v>16</v>
      </c>
      <c r="D3" s="12" t="s">
        <v>37</v>
      </c>
    </row>
    <row r="4" spans="2:4" ht="16.5" thickBot="1" x14ac:dyDescent="0.3">
      <c r="B4" s="13" t="s">
        <v>38</v>
      </c>
      <c r="C4" s="14">
        <v>18.7</v>
      </c>
      <c r="D4" s="14">
        <v>93.5</v>
      </c>
    </row>
    <row r="5" spans="2:4" ht="16.5" thickBot="1" x14ac:dyDescent="0.3">
      <c r="B5" s="15" t="s">
        <v>39</v>
      </c>
      <c r="C5" s="35">
        <v>0</v>
      </c>
      <c r="D5" s="35">
        <v>0</v>
      </c>
    </row>
    <row r="6" spans="2:4" ht="16.5" thickBot="1" x14ac:dyDescent="0.3">
      <c r="B6" s="13" t="s">
        <v>40</v>
      </c>
      <c r="C6" s="18">
        <v>6070.89</v>
      </c>
      <c r="D6" s="14">
        <v>30354.45</v>
      </c>
    </row>
    <row r="7" spans="2:4" ht="16.5" thickBot="1" x14ac:dyDescent="0.3">
      <c r="B7" s="16" t="s">
        <v>41</v>
      </c>
      <c r="C7" s="19">
        <v>148.9</v>
      </c>
      <c r="D7" s="17">
        <v>744.5</v>
      </c>
    </row>
    <row r="8" spans="2:4" ht="16.5" thickBot="1" x14ac:dyDescent="0.3">
      <c r="B8" s="34" t="s">
        <v>26</v>
      </c>
      <c r="C8" s="14">
        <f>C4+C6+C5+C7</f>
        <v>6238.49</v>
      </c>
      <c r="D8" s="14">
        <f>D4+D5+D6+D7</f>
        <v>31192.45</v>
      </c>
    </row>
    <row r="14" spans="2:4" x14ac:dyDescent="0.25">
      <c r="D14" s="3">
        <f>C8*5</f>
        <v>31192.449999999997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DB9F-5D95-4621-ACDF-58A713E3DA68}">
  <dimension ref="C2:M28"/>
  <sheetViews>
    <sheetView tabSelected="1" topLeftCell="C1" workbookViewId="0">
      <selection activeCell="C4" sqref="C4:I9"/>
    </sheetView>
  </sheetViews>
  <sheetFormatPr baseColWidth="10" defaultRowHeight="15" x14ac:dyDescent="0.25"/>
  <cols>
    <col min="3" max="3" width="13.85546875" customWidth="1"/>
    <col min="4" max="8" width="13.7109375" customWidth="1"/>
    <col min="9" max="9" width="16.42578125" customWidth="1"/>
    <col min="11" max="11" width="18.28515625" customWidth="1"/>
    <col min="12" max="12" width="11.85546875" customWidth="1"/>
    <col min="13" max="13" width="16.42578125" customWidth="1"/>
  </cols>
  <sheetData>
    <row r="2" spans="3:13" x14ac:dyDescent="0.25">
      <c r="E2" s="75" t="s">
        <v>48</v>
      </c>
      <c r="F2" s="75"/>
      <c r="G2" s="36">
        <v>0.15</v>
      </c>
      <c r="K2" s="56">
        <f>D5*G2</f>
        <v>4553.1674999999996</v>
      </c>
    </row>
    <row r="3" spans="3:13" x14ac:dyDescent="0.25">
      <c r="K3" s="56">
        <f>D5+K2</f>
        <v>34907.6175</v>
      </c>
    </row>
    <row r="4" spans="3:13" x14ac:dyDescent="0.25">
      <c r="C4" s="37"/>
      <c r="D4" s="38" t="s">
        <v>42</v>
      </c>
      <c r="E4" s="38" t="s">
        <v>43</v>
      </c>
      <c r="F4" s="38" t="s">
        <v>44</v>
      </c>
      <c r="G4" s="38" t="s">
        <v>49</v>
      </c>
      <c r="H4" s="38" t="s">
        <v>45</v>
      </c>
      <c r="I4" s="38" t="s">
        <v>46</v>
      </c>
    </row>
    <row r="5" spans="3:13" x14ac:dyDescent="0.25">
      <c r="C5" s="38" t="s">
        <v>50</v>
      </c>
      <c r="D5" s="57">
        <v>30354.45</v>
      </c>
      <c r="E5" s="39"/>
      <c r="F5" s="39"/>
      <c r="G5" s="39"/>
      <c r="H5" s="39"/>
      <c r="I5" s="38"/>
    </row>
    <row r="6" spans="3:13" x14ac:dyDescent="0.25">
      <c r="C6" s="38" t="s">
        <v>51</v>
      </c>
      <c r="D6" s="40"/>
      <c r="E6" s="57">
        <f>F18*1.1</f>
        <v>143881.05600000001</v>
      </c>
      <c r="F6" s="57">
        <f>E6*1.1</f>
        <v>158269.16160000002</v>
      </c>
      <c r="G6" s="57">
        <f t="shared" ref="G6:I7" si="0">F6*1.1</f>
        <v>174096.07776000004</v>
      </c>
      <c r="H6" s="57">
        <f t="shared" si="0"/>
        <v>191505.68553600006</v>
      </c>
      <c r="I6" s="57">
        <f t="shared" si="0"/>
        <v>210656.25408960009</v>
      </c>
    </row>
    <row r="7" spans="3:13" x14ac:dyDescent="0.25">
      <c r="C7" s="38" t="s">
        <v>36</v>
      </c>
      <c r="D7" s="39"/>
      <c r="E7" s="57">
        <f>F19*1.1</f>
        <v>132158.40000000002</v>
      </c>
      <c r="F7" s="57">
        <f>E7*1.1</f>
        <v>145374.24000000005</v>
      </c>
      <c r="G7" s="57">
        <f t="shared" si="0"/>
        <v>159911.66400000008</v>
      </c>
      <c r="H7" s="57">
        <f t="shared" si="0"/>
        <v>175902.83040000009</v>
      </c>
      <c r="I7" s="57">
        <f t="shared" si="0"/>
        <v>193493.11344000013</v>
      </c>
      <c r="L7" s="41"/>
    </row>
    <row r="8" spans="3:13" x14ac:dyDescent="0.25">
      <c r="C8" s="38" t="s">
        <v>52</v>
      </c>
      <c r="D8" s="39"/>
      <c r="E8" s="57">
        <f>E6-E7</f>
        <v>11722.655999999988</v>
      </c>
      <c r="F8" s="57">
        <f>F6-F7</f>
        <v>12894.921599999972</v>
      </c>
      <c r="G8" s="57">
        <f>G6-G7</f>
        <v>14184.413759999967</v>
      </c>
      <c r="H8" s="57">
        <f t="shared" ref="H8" si="1">H6-H7</f>
        <v>15602.855135999969</v>
      </c>
      <c r="I8" s="57">
        <f>I6-I7</f>
        <v>17163.140649599954</v>
      </c>
      <c r="K8" s="42" t="s">
        <v>53</v>
      </c>
      <c r="L8" s="42"/>
      <c r="M8" s="40" t="s">
        <v>54</v>
      </c>
    </row>
    <row r="9" spans="3:13" x14ac:dyDescent="0.25">
      <c r="D9" s="39"/>
      <c r="E9" s="58">
        <f>E8-D5</f>
        <v>-18631.794000000013</v>
      </c>
      <c r="F9" s="59">
        <f>+F8-E9</f>
        <v>31526.715599999985</v>
      </c>
      <c r="G9" s="57">
        <f t="shared" ref="G9:I9" si="2">+G8-F9</f>
        <v>-17342.301840000018</v>
      </c>
      <c r="H9" s="57">
        <f t="shared" si="2"/>
        <v>32945.156975999984</v>
      </c>
      <c r="I9" s="57">
        <f t="shared" si="2"/>
        <v>-15782.016326400029</v>
      </c>
      <c r="K9" s="60">
        <f>NPV(G2,E8:I8)</f>
        <v>46724.606816063017</v>
      </c>
      <c r="L9" s="42"/>
      <c r="M9" s="60">
        <f>+K9-D5</f>
        <v>16370.156816063016</v>
      </c>
    </row>
    <row r="10" spans="3:13" x14ac:dyDescent="0.25">
      <c r="D10" s="42"/>
      <c r="E10" s="42"/>
      <c r="F10" s="42"/>
      <c r="G10" s="42"/>
      <c r="H10" s="42"/>
      <c r="I10" s="42"/>
    </row>
    <row r="11" spans="3:13" x14ac:dyDescent="0.25">
      <c r="C11" s="37"/>
      <c r="D11" s="38" t="s">
        <v>42</v>
      </c>
      <c r="E11" s="38" t="s">
        <v>43</v>
      </c>
      <c r="F11" s="38" t="s">
        <v>44</v>
      </c>
      <c r="G11" s="38" t="s">
        <v>49</v>
      </c>
      <c r="H11" s="38" t="s">
        <v>45</v>
      </c>
      <c r="I11" s="38" t="s">
        <v>46</v>
      </c>
      <c r="M11" s="44"/>
    </row>
    <row r="12" spans="3:13" x14ac:dyDescent="0.25">
      <c r="C12" s="38" t="s">
        <v>55</v>
      </c>
      <c r="D12" s="45"/>
      <c r="E12" s="45">
        <f>-PV(G2,1,,E8)</f>
        <v>10193.613913043469</v>
      </c>
      <c r="F12" s="45">
        <f>-PV(G2,2,,F8)</f>
        <v>9750.4133081285254</v>
      </c>
      <c r="G12" s="45">
        <f>-PV(G2,3,,G8)</f>
        <v>9326.4822947316316</v>
      </c>
      <c r="H12" s="45">
        <f>-PV(G2,4,,H8)</f>
        <v>8920.9830645259117</v>
      </c>
      <c r="I12" s="45">
        <f>-PV(G2,5,,I8)</f>
        <v>8533.1142356334749</v>
      </c>
    </row>
    <row r="13" spans="3:13" x14ac:dyDescent="0.25">
      <c r="C13" s="46" t="s">
        <v>56</v>
      </c>
      <c r="D13" s="47">
        <f>SUM(E12:I12)</f>
        <v>46724.606816063009</v>
      </c>
      <c r="E13" s="48"/>
      <c r="F13" s="48"/>
      <c r="G13" s="48"/>
      <c r="H13" s="48"/>
      <c r="I13" s="48"/>
    </row>
    <row r="14" spans="3:13" x14ac:dyDescent="0.25">
      <c r="E14" s="48"/>
      <c r="K14" s="30"/>
    </row>
    <row r="15" spans="3:13" x14ac:dyDescent="0.25">
      <c r="L15" s="49"/>
    </row>
    <row r="17" spans="3:10" x14ac:dyDescent="0.25">
      <c r="C17" s="37"/>
      <c r="D17" s="38" t="s">
        <v>57</v>
      </c>
      <c r="E17" s="38" t="s">
        <v>58</v>
      </c>
      <c r="F17" s="38" t="s">
        <v>59</v>
      </c>
      <c r="I17" s="50" t="s">
        <v>60</v>
      </c>
      <c r="J17" s="51">
        <f>+D13/D5</f>
        <v>1.5393000636171306</v>
      </c>
    </row>
    <row r="18" spans="3:10" x14ac:dyDescent="0.25">
      <c r="C18" s="38" t="s">
        <v>47</v>
      </c>
      <c r="D18" s="57">
        <v>363.33</v>
      </c>
      <c r="E18" s="57">
        <v>10900.08</v>
      </c>
      <c r="F18" s="57">
        <v>130800.96000000001</v>
      </c>
    </row>
    <row r="19" spans="3:10" x14ac:dyDescent="0.25">
      <c r="C19" s="38" t="s">
        <v>36</v>
      </c>
      <c r="D19" s="61">
        <v>264.27999999999997</v>
      </c>
      <c r="E19" s="61">
        <v>7928.6</v>
      </c>
      <c r="F19" s="61">
        <v>120144</v>
      </c>
      <c r="J19" s="52"/>
    </row>
    <row r="23" spans="3:10" x14ac:dyDescent="0.25">
      <c r="D23" s="43"/>
      <c r="E23" s="62">
        <f>-D5</f>
        <v>-30354.45</v>
      </c>
      <c r="F23" s="40"/>
      <c r="G23" s="40"/>
      <c r="H23" s="40"/>
    </row>
    <row r="24" spans="3:10" x14ac:dyDescent="0.25">
      <c r="D24" s="53">
        <v>1</v>
      </c>
      <c r="E24" s="63">
        <f>E8</f>
        <v>11722.655999999988</v>
      </c>
    </row>
    <row r="25" spans="3:10" x14ac:dyDescent="0.25">
      <c r="D25" s="53">
        <v>2</v>
      </c>
      <c r="E25" s="63">
        <f>F8</f>
        <v>12894.921599999972</v>
      </c>
      <c r="F25" s="54" t="s">
        <v>61</v>
      </c>
      <c r="G25" s="55">
        <f>IRR(E23:E28)</f>
        <v>0.34476381416817037</v>
      </c>
      <c r="H25" s="52"/>
    </row>
    <row r="26" spans="3:10" x14ac:dyDescent="0.25">
      <c r="D26" s="53">
        <v>3</v>
      </c>
      <c r="E26" s="63">
        <f>G8</f>
        <v>14184.413759999967</v>
      </c>
    </row>
    <row r="27" spans="3:10" x14ac:dyDescent="0.25">
      <c r="D27" s="53">
        <v>4</v>
      </c>
      <c r="E27" s="63">
        <f>H8</f>
        <v>15602.855135999969</v>
      </c>
    </row>
    <row r="28" spans="3:10" x14ac:dyDescent="0.25">
      <c r="D28" s="53">
        <v>5</v>
      </c>
      <c r="E28" s="63">
        <f>I8</f>
        <v>17163.140649599954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Costos Generales</vt:lpstr>
      <vt:lpstr>Costos de Personal</vt:lpstr>
      <vt:lpstr>Costos Operativos</vt:lpstr>
      <vt:lpstr>Costo total del proyecto</vt:lpstr>
      <vt:lpstr>Hoja5</vt:lpstr>
      <vt:lpstr>'Costos Generales'!_Hlk72272904</vt:lpstr>
      <vt:lpstr>'Costos de Personal'!_Hlk72341266</vt:lpstr>
      <vt:lpstr>'Costo total del proyecto'!_Hlk75717687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2021-06-29T21:49:00Z</dcterms:created>
  <dcterms:modified xsi:type="dcterms:W3CDTF">2021-06-30T18:20:22Z</dcterms:modified>
</cp:coreProperties>
</file>