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14"/>
  <workbookPr defaultThemeVersion="166925"/>
  <xr:revisionPtr revIDLastSave="611" documentId="11_E60897F41BE170836B02CE998F75CCDC64E183C8" xr6:coauthVersionLast="47" xr6:coauthVersionMax="47" xr10:uidLastSave="{20A180CC-5C85-44FF-8DC8-A89C511C8F43}"/>
  <bookViews>
    <workbookView xWindow="240" yWindow="105" windowWidth="14805" windowHeight="8010" firstSheet="1" activeTab="1" xr2:uid="{00000000-000D-0000-FFFF-FFFF00000000}"/>
  </bookViews>
  <sheets>
    <sheet name="Assignment" sheetId="1" r:id="rId1"/>
    <sheet name="Actual Power Budget"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2" l="1"/>
  <c r="G12" i="2"/>
  <c r="F12" i="2"/>
  <c r="S15" i="2"/>
  <c r="R15" i="2"/>
  <c r="Q10" i="2"/>
  <c r="P10" i="2"/>
  <c r="Q9" i="2"/>
  <c r="P9" i="2"/>
  <c r="Q8" i="2"/>
  <c r="P8" i="2"/>
  <c r="Q7" i="2"/>
  <c r="P7" i="2"/>
  <c r="Q6" i="2"/>
  <c r="P6" i="2"/>
  <c r="Q5" i="2"/>
  <c r="P5" i="2"/>
  <c r="Q4" i="2"/>
  <c r="R4" i="2" s="1"/>
  <c r="P4" i="2"/>
  <c r="Q13" i="1"/>
  <c r="Q12" i="1"/>
  <c r="Q11" i="1"/>
  <c r="Q10" i="1"/>
  <c r="Q9" i="1"/>
  <c r="Q8" i="1"/>
  <c r="Q7" i="1"/>
  <c r="Q6" i="1"/>
  <c r="P9" i="1"/>
  <c r="P7" i="1"/>
  <c r="P13" i="1"/>
  <c r="P12" i="1"/>
  <c r="P11" i="1"/>
  <c r="P10" i="1"/>
  <c r="P8" i="1"/>
  <c r="P6" i="1"/>
  <c r="S12" i="1"/>
  <c r="S4" i="2" l="1"/>
  <c r="S5" i="2"/>
  <c r="R5" i="2"/>
  <c r="S6" i="2"/>
  <c r="R6" i="2"/>
  <c r="S7" i="2"/>
  <c r="R7" i="2"/>
  <c r="S8" i="2"/>
  <c r="R8" i="2"/>
  <c r="S9" i="2"/>
  <c r="R9" i="2"/>
  <c r="S10" i="2"/>
  <c r="S6" i="1"/>
  <c r="R6" i="1"/>
  <c r="S13" i="1"/>
  <c r="R13" i="1"/>
  <c r="R12" i="1"/>
  <c r="R11" i="1"/>
  <c r="S11" i="1"/>
  <c r="R10" i="1"/>
  <c r="S10" i="1"/>
  <c r="S9" i="1"/>
  <c r="R9" i="1"/>
  <c r="R8" i="1"/>
  <c r="S8" i="1"/>
  <c r="R7" i="1"/>
  <c r="S7" i="1"/>
  <c r="R11" i="2" l="1"/>
  <c r="S11" i="2"/>
  <c r="R14" i="1"/>
  <c r="R18" i="1" s="1"/>
  <c r="S14" i="1"/>
  <c r="S18" i="1" s="1"/>
</calcChain>
</file>

<file path=xl/sharedStrings.xml><?xml version="1.0" encoding="utf-8"?>
<sst xmlns="http://schemas.openxmlformats.org/spreadsheetml/2006/main" count="118" uniqueCount="54">
  <si>
    <t>Note: This is for the assignment due for 12/16, ignore this and move to actual power budget sheet on the bottom. This will act as theoretical</t>
  </si>
  <si>
    <t>Power Budget (mA)</t>
  </si>
  <si>
    <t>Wait/Closed</t>
  </si>
  <si>
    <t>Correct Code</t>
  </si>
  <si>
    <t>Sounds Alarm</t>
  </si>
  <si>
    <t>Lock</t>
  </si>
  <si>
    <t>Total Time (s)</t>
  </si>
  <si>
    <t>mA*h</t>
  </si>
  <si>
    <t>Notes</t>
  </si>
  <si>
    <t>Components</t>
  </si>
  <si>
    <t>Idle Typ.</t>
  </si>
  <si>
    <t>Idle Max</t>
  </si>
  <si>
    <t>On Typ.</t>
  </si>
  <si>
    <t>On Max</t>
  </si>
  <si>
    <t>Time Idle</t>
  </si>
  <si>
    <t>Time On</t>
  </si>
  <si>
    <t>Idle</t>
  </si>
  <si>
    <t>On</t>
  </si>
  <si>
    <t>Typical</t>
  </si>
  <si>
    <t>Max</t>
  </si>
  <si>
    <t>STM320407</t>
  </si>
  <si>
    <t>Microcontroller</t>
  </si>
  <si>
    <t>LCD</t>
  </si>
  <si>
    <t>LCD is always on</t>
  </si>
  <si>
    <t>Numeric Keypad</t>
  </si>
  <si>
    <t>Input Device is always on</t>
  </si>
  <si>
    <t>Touch Switch</t>
  </si>
  <si>
    <t>Stepper Motor</t>
  </si>
  <si>
    <t>Off until "Correct Code"</t>
  </si>
  <si>
    <t>AST-02308MR-R</t>
  </si>
  <si>
    <t>Off until "Sounds Alarm"</t>
  </si>
  <si>
    <t>Darlington Transistor</t>
  </si>
  <si>
    <t>LED x4</t>
  </si>
  <si>
    <t>Total mA*h</t>
  </si>
  <si>
    <t>Typ. 9V Li mA*h</t>
  </si>
  <si>
    <t>Minutes on 9V</t>
  </si>
  <si>
    <t>Stepper Motor: Voltage/Coil Resistance</t>
  </si>
  <si>
    <t>AST-02308MR-R (Alarm): Power/Voltage (STM34 - 3V)</t>
  </si>
  <si>
    <t>Motor Voltage Range: 5V-12V</t>
  </si>
  <si>
    <t>Maximum power: 0.2 W</t>
  </si>
  <si>
    <t>Coil Resistance: 42 ohms</t>
  </si>
  <si>
    <t>Typical power: 0.1 W</t>
  </si>
  <si>
    <t>LEDs on darlington: 20mA per LED</t>
  </si>
  <si>
    <t>AST-02308MR-R:https://www.onlinecomponents.com/en/pui-audio/ast02308mrr-50562540.html?ref=searchads360feed&amp;gclid=CjwKCAiAy_CcBhBeEiwAcoMRHO_sb5kT1YmjPf8io03x_tMVRjHp3nRrHrK50JTRN_bf6aE76xuwYhoCZ78QAvD_BwE&amp;gclsrc=aw.ds</t>
  </si>
  <si>
    <t>Darlington Transistor (ULN2003A, used current input Ii):  https://www.ti.com/product/ULN2003A/part-details/ULN2003AN</t>
  </si>
  <si>
    <t>Notes for Following States:</t>
  </si>
  <si>
    <t>Wait/Closed is default state. When there is no input combination into the safe, or there are still chances left in the safe.</t>
  </si>
  <si>
    <t>Correct code is the state where the right combination has been input, once it has been closed, it will return to wait/closed state.</t>
  </si>
  <si>
    <t>Sounds Alarm is the state where the safe is being tampered with or the remaining amount of attempts reaches zero. This will always be on until the touch switch is pressed, the input can still be put in.</t>
  </si>
  <si>
    <t>Lock state is the state the locking mechanism will close itself</t>
  </si>
  <si>
    <t>Total Typ.</t>
  </si>
  <si>
    <t>Total Max</t>
  </si>
  <si>
    <t>Hour on 9V</t>
  </si>
  <si>
    <t>Potential Alarm: https://www.digikey.com/en/products/detail/db-unlimited/IE092505-1/9990486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</si>
</sst>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6">
    <fill>
      <patternFill patternType="none"/>
    </fill>
    <fill>
      <patternFill patternType="gray125"/>
    </fill>
    <fill>
      <patternFill patternType="solid">
        <fgColor rgb="FF5B9BD5"/>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1" fillId="0" borderId="0" xfId="0" applyFont="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0" borderId="7" xfId="0" applyBorder="1" applyAlignment="1">
      <alignment horizontal="center" vertical="center"/>
    </xf>
    <xf numFmtId="0" fontId="0" fillId="2" borderId="3" xfId="0" applyFill="1" applyBorder="1" applyAlignment="1">
      <alignment horizontal="center"/>
    </xf>
    <xf numFmtId="0" fontId="0" fillId="3" borderId="3"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1" xfId="0" applyFill="1"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11" xfId="0" applyBorder="1" applyAlignment="1">
      <alignment horizont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0" fillId="4" borderId="2" xfId="0" applyFill="1" applyBorder="1" applyAlignment="1">
      <alignment horizontal="center"/>
    </xf>
    <xf numFmtId="0" fontId="0" fillId="4" borderId="1" xfId="0" applyFill="1" applyBorder="1" applyAlignment="1">
      <alignment horizontal="center"/>
    </xf>
    <xf numFmtId="0" fontId="0" fillId="3" borderId="1" xfId="0" applyFill="1" applyBorder="1" applyAlignment="1">
      <alignment horizontal="center"/>
    </xf>
    <xf numFmtId="0" fontId="0" fillId="0" borderId="1" xfId="0" applyBorder="1"/>
    <xf numFmtId="0" fontId="0" fillId="2" borderId="2" xfId="0"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V33"/>
  <sheetViews>
    <sheetView topLeftCell="A12" workbookViewId="0">
      <selection activeCell="B22" sqref="B22:L33"/>
    </sheetView>
  </sheetViews>
  <sheetFormatPr defaultRowHeight="15"/>
  <sheetData>
    <row r="2" spans="2:22">
      <c r="B2" t="s">
        <v>0</v>
      </c>
    </row>
    <row r="4" spans="2:22">
      <c r="B4" s="15" t="s">
        <v>1</v>
      </c>
      <c r="C4" s="15"/>
      <c r="D4" s="15"/>
      <c r="E4" s="15"/>
      <c r="F4" s="15"/>
      <c r="G4" s="15"/>
      <c r="H4" s="15" t="s">
        <v>2</v>
      </c>
      <c r="I4" s="15"/>
      <c r="J4" s="15" t="s">
        <v>3</v>
      </c>
      <c r="K4" s="15"/>
      <c r="L4" s="15" t="s">
        <v>4</v>
      </c>
      <c r="M4" s="15"/>
      <c r="N4" s="15" t="s">
        <v>5</v>
      </c>
      <c r="O4" s="15"/>
      <c r="P4" s="15" t="s">
        <v>6</v>
      </c>
      <c r="Q4" s="15"/>
      <c r="R4" s="8" t="s">
        <v>7</v>
      </c>
      <c r="S4" s="11"/>
      <c r="T4" s="15" t="s">
        <v>8</v>
      </c>
      <c r="U4" s="15"/>
      <c r="V4" s="15"/>
    </row>
    <row r="5" spans="2:22">
      <c r="B5" s="31" t="s">
        <v>9</v>
      </c>
      <c r="C5" s="31"/>
      <c r="D5" s="7" t="s">
        <v>10</v>
      </c>
      <c r="E5" s="7" t="s">
        <v>11</v>
      </c>
      <c r="F5" s="7" t="s">
        <v>12</v>
      </c>
      <c r="G5" s="7" t="s">
        <v>13</v>
      </c>
      <c r="H5" s="7" t="s">
        <v>14</v>
      </c>
      <c r="I5" s="7" t="s">
        <v>15</v>
      </c>
      <c r="J5" s="7" t="s">
        <v>14</v>
      </c>
      <c r="K5" s="7" t="s">
        <v>15</v>
      </c>
      <c r="L5" s="7" t="s">
        <v>14</v>
      </c>
      <c r="M5" s="7" t="s">
        <v>15</v>
      </c>
      <c r="N5" s="7" t="s">
        <v>14</v>
      </c>
      <c r="O5" s="7" t="s">
        <v>15</v>
      </c>
      <c r="P5" s="7" t="s">
        <v>16</v>
      </c>
      <c r="Q5" s="7" t="s">
        <v>17</v>
      </c>
      <c r="R5" s="7" t="s">
        <v>18</v>
      </c>
      <c r="S5" s="12" t="s">
        <v>19</v>
      </c>
      <c r="T5" s="15"/>
      <c r="U5" s="15"/>
      <c r="V5" s="15"/>
    </row>
    <row r="6" spans="2:22">
      <c r="B6" s="30" t="s">
        <v>20</v>
      </c>
      <c r="C6" s="30"/>
      <c r="D6" s="1">
        <v>6</v>
      </c>
      <c r="E6" s="1">
        <v>26</v>
      </c>
      <c r="F6" s="1">
        <v>10</v>
      </c>
      <c r="G6" s="1">
        <v>30</v>
      </c>
      <c r="H6" s="4">
        <v>120</v>
      </c>
      <c r="I6" s="4">
        <v>30</v>
      </c>
      <c r="J6" s="4">
        <v>90</v>
      </c>
      <c r="K6" s="4">
        <v>30</v>
      </c>
      <c r="L6" s="4">
        <v>90</v>
      </c>
      <c r="M6" s="4">
        <v>30</v>
      </c>
      <c r="N6" s="4">
        <v>90</v>
      </c>
      <c r="O6" s="4">
        <v>30</v>
      </c>
      <c r="P6" s="1">
        <f>H6+J6+L6+N6</f>
        <v>390</v>
      </c>
      <c r="Q6" s="1">
        <f>I6+K6+M6+O6</f>
        <v>120</v>
      </c>
      <c r="R6" s="1">
        <f>(Q6/3600)*F6</f>
        <v>0.33333333333333331</v>
      </c>
      <c r="S6" s="3">
        <f>(Q6/3600)*G6</f>
        <v>1</v>
      </c>
      <c r="T6" s="22" t="s">
        <v>21</v>
      </c>
      <c r="U6" s="23"/>
      <c r="V6" s="24"/>
    </row>
    <row r="7" spans="2:22">
      <c r="B7" s="30" t="s">
        <v>22</v>
      </c>
      <c r="C7" s="30"/>
      <c r="D7" s="1">
        <v>150</v>
      </c>
      <c r="E7" s="1">
        <v>300</v>
      </c>
      <c r="F7" s="1">
        <v>150</v>
      </c>
      <c r="G7" s="1">
        <v>300</v>
      </c>
      <c r="H7" s="4">
        <v>0</v>
      </c>
      <c r="I7" s="4">
        <v>120</v>
      </c>
      <c r="J7" s="4">
        <v>0</v>
      </c>
      <c r="K7" s="4">
        <v>120</v>
      </c>
      <c r="L7" s="4">
        <v>0</v>
      </c>
      <c r="M7" s="4">
        <v>120</v>
      </c>
      <c r="N7" s="4">
        <v>0</v>
      </c>
      <c r="O7" s="4">
        <v>120</v>
      </c>
      <c r="P7" s="1">
        <f>H7+J7+L7+N7</f>
        <v>0</v>
      </c>
      <c r="Q7" s="1">
        <f t="shared" ref="Q7:Q13" si="0">I7+K7+M7+O7</f>
        <v>480</v>
      </c>
      <c r="R7" s="1">
        <f>(Q7/3600)*F7</f>
        <v>20</v>
      </c>
      <c r="S7" s="3">
        <f>(Q7/3600)*G7</f>
        <v>40</v>
      </c>
      <c r="T7" s="25" t="s">
        <v>23</v>
      </c>
      <c r="U7" s="26"/>
      <c r="V7" s="27"/>
    </row>
    <row r="8" spans="2:22">
      <c r="B8" s="30" t="s">
        <v>24</v>
      </c>
      <c r="C8" s="30"/>
      <c r="D8" s="1">
        <v>100</v>
      </c>
      <c r="E8" s="1">
        <v>160</v>
      </c>
      <c r="F8" s="1">
        <v>100</v>
      </c>
      <c r="G8" s="1">
        <v>160</v>
      </c>
      <c r="H8" s="4">
        <v>0</v>
      </c>
      <c r="I8" s="4">
        <v>120</v>
      </c>
      <c r="J8" s="4">
        <v>0</v>
      </c>
      <c r="K8" s="4">
        <v>120</v>
      </c>
      <c r="L8" s="4">
        <v>0</v>
      </c>
      <c r="M8" s="4">
        <v>120</v>
      </c>
      <c r="N8" s="4">
        <v>0</v>
      </c>
      <c r="O8" s="4">
        <v>120</v>
      </c>
      <c r="P8" s="1">
        <f t="shared" ref="P7:P13" si="1">H8+J8+L8+N8</f>
        <v>0</v>
      </c>
      <c r="Q8" s="1">
        <f t="shared" si="0"/>
        <v>480</v>
      </c>
      <c r="R8" s="1">
        <f>(Q8/3600)*F8</f>
        <v>13.333333333333334</v>
      </c>
      <c r="S8" s="3">
        <f>(Q8/3600)*G8</f>
        <v>21.333333333333332</v>
      </c>
      <c r="T8" s="25" t="s">
        <v>25</v>
      </c>
      <c r="U8" s="26"/>
      <c r="V8" s="27"/>
    </row>
    <row r="9" spans="2:22">
      <c r="B9" s="30" t="s">
        <v>26</v>
      </c>
      <c r="C9" s="30"/>
      <c r="D9" s="1">
        <v>6.0000000000000001E-3</v>
      </c>
      <c r="E9" s="6">
        <v>16</v>
      </c>
      <c r="F9" s="1">
        <v>6.0000000000000001E-3</v>
      </c>
      <c r="G9" s="6">
        <v>16</v>
      </c>
      <c r="H9" s="4">
        <v>0</v>
      </c>
      <c r="I9" s="4">
        <v>120</v>
      </c>
      <c r="J9" s="4">
        <v>0</v>
      </c>
      <c r="K9" s="4">
        <v>120</v>
      </c>
      <c r="L9" s="4">
        <v>0</v>
      </c>
      <c r="M9" s="4">
        <v>120</v>
      </c>
      <c r="N9" s="4">
        <v>0</v>
      </c>
      <c r="O9" s="4">
        <v>120</v>
      </c>
      <c r="P9" s="1">
        <f>H9+J9+L9+N9</f>
        <v>0</v>
      </c>
      <c r="Q9" s="1">
        <f t="shared" si="0"/>
        <v>480</v>
      </c>
      <c r="R9" s="1">
        <f>(Q9/3600)*F9</f>
        <v>8.0000000000000004E-4</v>
      </c>
      <c r="S9" s="3">
        <f>(Q9/3600)*G9</f>
        <v>2.1333333333333333</v>
      </c>
      <c r="T9" s="25" t="s">
        <v>25</v>
      </c>
      <c r="U9" s="26"/>
      <c r="V9" s="27"/>
    </row>
    <row r="10" spans="2:22">
      <c r="B10" s="29" t="s">
        <v>27</v>
      </c>
      <c r="C10" s="29"/>
      <c r="D10" s="2">
        <v>0</v>
      </c>
      <c r="E10" s="2">
        <v>0</v>
      </c>
      <c r="F10" s="2">
        <v>214</v>
      </c>
      <c r="G10" s="2">
        <v>286</v>
      </c>
      <c r="H10" s="5">
        <v>0</v>
      </c>
      <c r="I10" s="5">
        <v>0</v>
      </c>
      <c r="J10" s="5">
        <v>0</v>
      </c>
      <c r="K10" s="5">
        <v>3</v>
      </c>
      <c r="L10" s="5">
        <v>0</v>
      </c>
      <c r="M10" s="5">
        <v>0</v>
      </c>
      <c r="N10" s="5">
        <v>0</v>
      </c>
      <c r="O10" s="5">
        <v>3</v>
      </c>
      <c r="P10" s="1">
        <f t="shared" si="1"/>
        <v>0</v>
      </c>
      <c r="Q10" s="1">
        <f t="shared" si="0"/>
        <v>6</v>
      </c>
      <c r="R10" s="1">
        <f>(Q10/3600)*F10</f>
        <v>0.35666666666666669</v>
      </c>
      <c r="S10" s="3">
        <f>(Q10/3600)*G10</f>
        <v>0.47666666666666668</v>
      </c>
      <c r="T10" s="25" t="s">
        <v>28</v>
      </c>
      <c r="U10" s="26"/>
      <c r="V10" s="27"/>
    </row>
    <row r="11" spans="2:22">
      <c r="B11" s="30" t="s">
        <v>29</v>
      </c>
      <c r="C11" s="30"/>
      <c r="D11" s="1">
        <v>0</v>
      </c>
      <c r="E11" s="1">
        <v>0</v>
      </c>
      <c r="F11" s="1">
        <v>30</v>
      </c>
      <c r="G11" s="1">
        <v>67</v>
      </c>
      <c r="H11" s="4">
        <v>0</v>
      </c>
      <c r="I11" s="4">
        <v>0</v>
      </c>
      <c r="J11" s="4">
        <v>0</v>
      </c>
      <c r="K11" s="4">
        <v>0</v>
      </c>
      <c r="L11" s="4">
        <v>0</v>
      </c>
      <c r="M11" s="4">
        <v>60</v>
      </c>
      <c r="N11" s="4">
        <v>0</v>
      </c>
      <c r="O11" s="4">
        <v>0</v>
      </c>
      <c r="P11" s="1">
        <f t="shared" si="1"/>
        <v>0</v>
      </c>
      <c r="Q11" s="1">
        <f t="shared" si="0"/>
        <v>60</v>
      </c>
      <c r="R11" s="1">
        <f>(Q11/3600)*F11</f>
        <v>0.5</v>
      </c>
      <c r="S11" s="3">
        <f>(Q11/3600)*G11</f>
        <v>1.1166666666666667</v>
      </c>
      <c r="T11" s="25" t="s">
        <v>30</v>
      </c>
      <c r="U11" s="26"/>
      <c r="V11" s="27"/>
    </row>
    <row r="12" spans="2:22">
      <c r="B12" s="29" t="s">
        <v>31</v>
      </c>
      <c r="C12" s="29"/>
      <c r="D12" s="2">
        <v>0</v>
      </c>
      <c r="E12" s="2">
        <v>0</v>
      </c>
      <c r="F12" s="2">
        <v>0.93</v>
      </c>
      <c r="G12" s="2">
        <v>1.35</v>
      </c>
      <c r="H12" s="5">
        <v>0</v>
      </c>
      <c r="I12" s="5">
        <v>0</v>
      </c>
      <c r="J12" s="5">
        <v>0</v>
      </c>
      <c r="K12" s="5">
        <v>3</v>
      </c>
      <c r="L12" s="5">
        <v>0</v>
      </c>
      <c r="M12" s="5">
        <v>0</v>
      </c>
      <c r="N12" s="5">
        <v>0</v>
      </c>
      <c r="O12" s="5">
        <v>3</v>
      </c>
      <c r="P12" s="1">
        <f t="shared" si="1"/>
        <v>0</v>
      </c>
      <c r="Q12" s="1">
        <f t="shared" si="0"/>
        <v>6</v>
      </c>
      <c r="R12" s="1">
        <f>(Q12/3600)*F12</f>
        <v>1.5500000000000002E-3</v>
      </c>
      <c r="S12" s="3">
        <f>(Q12/3600)*G12</f>
        <v>2.2500000000000003E-3</v>
      </c>
      <c r="T12" s="25" t="s">
        <v>28</v>
      </c>
      <c r="U12" s="26"/>
      <c r="V12" s="27"/>
    </row>
    <row r="13" spans="2:22">
      <c r="B13" s="30" t="s">
        <v>32</v>
      </c>
      <c r="C13" s="30"/>
      <c r="D13" s="1">
        <v>0</v>
      </c>
      <c r="E13" s="1">
        <v>0</v>
      </c>
      <c r="F13" s="1">
        <v>10</v>
      </c>
      <c r="G13" s="1">
        <v>20</v>
      </c>
      <c r="H13" s="4">
        <v>0</v>
      </c>
      <c r="I13" s="4">
        <v>0</v>
      </c>
      <c r="J13" s="4">
        <v>0</v>
      </c>
      <c r="K13" s="4">
        <v>1</v>
      </c>
      <c r="L13" s="4">
        <v>0</v>
      </c>
      <c r="M13" s="4">
        <v>0</v>
      </c>
      <c r="N13" s="4">
        <v>0</v>
      </c>
      <c r="O13" s="4">
        <v>1</v>
      </c>
      <c r="P13" s="1">
        <f t="shared" si="1"/>
        <v>0</v>
      </c>
      <c r="Q13" s="1">
        <f t="shared" si="0"/>
        <v>2</v>
      </c>
      <c r="R13" s="2">
        <f>(Q13/3600)*F13*4</f>
        <v>2.2222222222222223E-2</v>
      </c>
      <c r="S13" s="10">
        <f>(Q13/3600)*G13*4</f>
        <v>4.4444444444444446E-2</v>
      </c>
      <c r="T13" s="25" t="s">
        <v>30</v>
      </c>
      <c r="U13" s="26"/>
      <c r="V13" s="27"/>
    </row>
    <row r="14" spans="2:22">
      <c r="P14" s="28" t="s">
        <v>33</v>
      </c>
      <c r="Q14" s="28"/>
      <c r="R14" s="20">
        <f>SUM(R6:R13)</f>
        <v>34.547905555555559</v>
      </c>
      <c r="S14" s="20">
        <f>SUM(S6:S13)</f>
        <v>66.106694444444457</v>
      </c>
    </row>
    <row r="15" spans="2:22">
      <c r="P15" s="28"/>
      <c r="Q15" s="28"/>
      <c r="R15" s="21"/>
      <c r="S15" s="21"/>
    </row>
    <row r="16" spans="2:22">
      <c r="P16" s="28" t="s">
        <v>34</v>
      </c>
      <c r="Q16" s="28"/>
      <c r="R16" s="16">
        <v>1300</v>
      </c>
      <c r="S16" s="17"/>
    </row>
    <row r="17" spans="2:19">
      <c r="P17" s="28"/>
      <c r="Q17" s="28"/>
      <c r="R17" s="18"/>
      <c r="S17" s="19"/>
    </row>
    <row r="18" spans="2:19">
      <c r="P18" s="13" t="s">
        <v>35</v>
      </c>
      <c r="Q18" s="14"/>
      <c r="R18" s="9">
        <f>(R16-(R14*37))*61</f>
        <v>1325.3771611111051</v>
      </c>
      <c r="S18" s="9">
        <f>(R16-(S14*19))*60</f>
        <v>2638.3683333333238</v>
      </c>
    </row>
    <row r="22" spans="2:19">
      <c r="B22" t="s">
        <v>36</v>
      </c>
      <c r="G22" t="s">
        <v>37</v>
      </c>
    </row>
    <row r="23" spans="2:19">
      <c r="B23" t="s">
        <v>38</v>
      </c>
      <c r="G23" t="s">
        <v>39</v>
      </c>
    </row>
    <row r="24" spans="2:19">
      <c r="B24" t="s">
        <v>40</v>
      </c>
      <c r="G24" t="s">
        <v>41</v>
      </c>
      <c r="L24" t="s">
        <v>42</v>
      </c>
    </row>
    <row r="26" spans="2:19">
      <c r="B26" t="s">
        <v>43</v>
      </c>
    </row>
    <row r="27" spans="2:19">
      <c r="B27" t="s">
        <v>44</v>
      </c>
    </row>
    <row r="29" spans="2:19">
      <c r="B29" t="s">
        <v>45</v>
      </c>
    </row>
    <row r="30" spans="2:19">
      <c r="B30" t="s">
        <v>46</v>
      </c>
    </row>
    <row r="31" spans="2:19">
      <c r="B31" t="s">
        <v>47</v>
      </c>
    </row>
    <row r="32" spans="2:19">
      <c r="B32" t="s">
        <v>48</v>
      </c>
    </row>
    <row r="33" spans="2:2">
      <c r="B33" t="s">
        <v>49</v>
      </c>
    </row>
  </sheetData>
  <mergeCells count="30">
    <mergeCell ref="J4:K4"/>
    <mergeCell ref="L4:M4"/>
    <mergeCell ref="P4:Q4"/>
    <mergeCell ref="H4:I4"/>
    <mergeCell ref="B4:G4"/>
    <mergeCell ref="N4:O4"/>
    <mergeCell ref="B12:C12"/>
    <mergeCell ref="B13:C13"/>
    <mergeCell ref="P14:Q15"/>
    <mergeCell ref="B5:C5"/>
    <mergeCell ref="B6:C6"/>
    <mergeCell ref="B7:C7"/>
    <mergeCell ref="B8:C8"/>
    <mergeCell ref="B9:C9"/>
    <mergeCell ref="B10:C10"/>
    <mergeCell ref="B11:C11"/>
    <mergeCell ref="P18:Q18"/>
    <mergeCell ref="T4:V5"/>
    <mergeCell ref="R16:S17"/>
    <mergeCell ref="R14:R15"/>
    <mergeCell ref="S14:S15"/>
    <mergeCell ref="T6:V6"/>
    <mergeCell ref="T7:V7"/>
    <mergeCell ref="T8:V8"/>
    <mergeCell ref="T9:V9"/>
    <mergeCell ref="T10:V10"/>
    <mergeCell ref="T11:V11"/>
    <mergeCell ref="T12:V12"/>
    <mergeCell ref="T13:V13"/>
    <mergeCell ref="P16:Q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0A426-01DE-43CA-B16F-1BB5385CA844}">
  <dimension ref="B2:V30"/>
  <sheetViews>
    <sheetView tabSelected="1" topLeftCell="A13" workbookViewId="0">
      <selection activeCell="R10" sqref="R10"/>
    </sheetView>
  </sheetViews>
  <sheetFormatPr defaultRowHeight="15"/>
  <sheetData>
    <row r="2" spans="2:22">
      <c r="B2" s="15" t="s">
        <v>1</v>
      </c>
      <c r="C2" s="15"/>
      <c r="D2" s="15"/>
      <c r="E2" s="15"/>
      <c r="F2" s="15"/>
      <c r="G2" s="15"/>
      <c r="H2" s="15" t="s">
        <v>2</v>
      </c>
      <c r="I2" s="15"/>
      <c r="J2" s="15" t="s">
        <v>3</v>
      </c>
      <c r="K2" s="15"/>
      <c r="L2" s="15" t="s">
        <v>4</v>
      </c>
      <c r="M2" s="15"/>
      <c r="N2" s="15" t="s">
        <v>5</v>
      </c>
      <c r="O2" s="15"/>
      <c r="P2" s="15" t="s">
        <v>6</v>
      </c>
      <c r="Q2" s="15"/>
      <c r="R2" s="8" t="s">
        <v>7</v>
      </c>
      <c r="S2" s="11"/>
      <c r="T2" s="15" t="s">
        <v>8</v>
      </c>
      <c r="U2" s="15"/>
      <c r="V2" s="15"/>
    </row>
    <row r="3" spans="2:22">
      <c r="B3" s="31" t="s">
        <v>9</v>
      </c>
      <c r="C3" s="31"/>
      <c r="D3" s="7" t="s">
        <v>10</v>
      </c>
      <c r="E3" s="7" t="s">
        <v>11</v>
      </c>
      <c r="F3" s="7" t="s">
        <v>12</v>
      </c>
      <c r="G3" s="7" t="s">
        <v>13</v>
      </c>
      <c r="H3" s="7" t="s">
        <v>14</v>
      </c>
      <c r="I3" s="7" t="s">
        <v>15</v>
      </c>
      <c r="J3" s="7" t="s">
        <v>14</v>
      </c>
      <c r="K3" s="7" t="s">
        <v>15</v>
      </c>
      <c r="L3" s="7" t="s">
        <v>14</v>
      </c>
      <c r="M3" s="7" t="s">
        <v>15</v>
      </c>
      <c r="N3" s="7" t="s">
        <v>14</v>
      </c>
      <c r="O3" s="7" t="s">
        <v>15</v>
      </c>
      <c r="P3" s="7" t="s">
        <v>16</v>
      </c>
      <c r="Q3" s="7" t="s">
        <v>17</v>
      </c>
      <c r="R3" s="7" t="s">
        <v>18</v>
      </c>
      <c r="S3" s="12" t="s">
        <v>19</v>
      </c>
      <c r="T3" s="15"/>
      <c r="U3" s="15"/>
      <c r="V3" s="15"/>
    </row>
    <row r="4" spans="2:22">
      <c r="B4" s="30" t="s">
        <v>20</v>
      </c>
      <c r="C4" s="30"/>
      <c r="D4" s="1">
        <v>6</v>
      </c>
      <c r="E4" s="1">
        <v>26</v>
      </c>
      <c r="F4" s="1">
        <v>10</v>
      </c>
      <c r="G4" s="1">
        <v>30</v>
      </c>
      <c r="H4" s="4">
        <v>5</v>
      </c>
      <c r="I4" s="4">
        <v>5</v>
      </c>
      <c r="J4" s="4">
        <v>5</v>
      </c>
      <c r="K4" s="4">
        <v>25</v>
      </c>
      <c r="L4" s="4">
        <v>5</v>
      </c>
      <c r="M4" s="4">
        <v>5</v>
      </c>
      <c r="N4" s="4">
        <v>5</v>
      </c>
      <c r="O4" s="4">
        <v>5</v>
      </c>
      <c r="P4" s="1">
        <f>H4+J4+L4+N4</f>
        <v>20</v>
      </c>
      <c r="Q4" s="1">
        <f>I4+K4+M4+O4</f>
        <v>40</v>
      </c>
      <c r="R4" s="1">
        <f>(Q4/3600)*F4</f>
        <v>0.11111111111111112</v>
      </c>
      <c r="S4" s="3">
        <f>(Q4/3600)*G4</f>
        <v>0.33333333333333337</v>
      </c>
      <c r="T4" s="22" t="s">
        <v>21</v>
      </c>
      <c r="U4" s="23"/>
      <c r="V4" s="24"/>
    </row>
    <row r="5" spans="2:22">
      <c r="B5" s="30" t="s">
        <v>22</v>
      </c>
      <c r="C5" s="30"/>
      <c r="D5" s="1">
        <v>150</v>
      </c>
      <c r="E5" s="1">
        <v>300</v>
      </c>
      <c r="F5" s="1">
        <v>150</v>
      </c>
      <c r="G5" s="1">
        <v>300</v>
      </c>
      <c r="H5" s="4">
        <v>0</v>
      </c>
      <c r="I5" s="4">
        <v>5</v>
      </c>
      <c r="J5" s="4">
        <v>0</v>
      </c>
      <c r="K5" s="4">
        <v>25</v>
      </c>
      <c r="L5" s="4">
        <v>0</v>
      </c>
      <c r="M5" s="4">
        <v>5</v>
      </c>
      <c r="N5" s="4">
        <v>0</v>
      </c>
      <c r="O5" s="4">
        <v>5</v>
      </c>
      <c r="P5" s="1">
        <f>H5+J5+L5+N5</f>
        <v>0</v>
      </c>
      <c r="Q5" s="1">
        <f t="shared" ref="Q5:Q10" si="0">I5+K5+M5+O5</f>
        <v>40</v>
      </c>
      <c r="R5" s="1">
        <f>(Q5/3600)*F5</f>
        <v>1.6666666666666667</v>
      </c>
      <c r="S5" s="3">
        <f>(Q5/3600)*G5</f>
        <v>3.3333333333333335</v>
      </c>
      <c r="T5" s="25" t="s">
        <v>23</v>
      </c>
      <c r="U5" s="26"/>
      <c r="V5" s="27"/>
    </row>
    <row r="6" spans="2:22">
      <c r="B6" s="30" t="s">
        <v>24</v>
      </c>
      <c r="C6" s="30"/>
      <c r="D6" s="1">
        <v>100</v>
      </c>
      <c r="E6" s="1">
        <v>160</v>
      </c>
      <c r="F6" s="1">
        <v>100</v>
      </c>
      <c r="G6" s="1">
        <v>160</v>
      </c>
      <c r="H6" s="4">
        <v>0</v>
      </c>
      <c r="I6" s="4">
        <v>5</v>
      </c>
      <c r="J6" s="4">
        <v>0</v>
      </c>
      <c r="K6" s="4">
        <v>25</v>
      </c>
      <c r="L6" s="4">
        <v>0</v>
      </c>
      <c r="M6" s="4">
        <v>5</v>
      </c>
      <c r="N6" s="4">
        <v>0</v>
      </c>
      <c r="O6" s="4">
        <v>5</v>
      </c>
      <c r="P6" s="1">
        <f t="shared" ref="P6:P10" si="1">H6+J6+L6+N6</f>
        <v>0</v>
      </c>
      <c r="Q6" s="1">
        <f t="shared" si="0"/>
        <v>40</v>
      </c>
      <c r="R6" s="1">
        <f>(Q6/3600)*F6</f>
        <v>1.1111111111111112</v>
      </c>
      <c r="S6" s="3">
        <f>(Q6/3600)*G6</f>
        <v>1.7777777777777779</v>
      </c>
      <c r="T6" s="25" t="s">
        <v>25</v>
      </c>
      <c r="U6" s="26"/>
      <c r="V6" s="27"/>
    </row>
    <row r="7" spans="2:22">
      <c r="B7" s="30" t="s">
        <v>26</v>
      </c>
      <c r="C7" s="30"/>
      <c r="D7" s="1">
        <v>6.0000000000000001E-3</v>
      </c>
      <c r="E7" s="6">
        <v>16</v>
      </c>
      <c r="F7" s="1">
        <v>6.0000000000000001E-3</v>
      </c>
      <c r="G7" s="6">
        <v>16</v>
      </c>
      <c r="H7" s="4">
        <v>0</v>
      </c>
      <c r="I7" s="4">
        <v>5</v>
      </c>
      <c r="J7" s="4">
        <v>0</v>
      </c>
      <c r="K7" s="4">
        <v>25</v>
      </c>
      <c r="L7" s="4">
        <v>0</v>
      </c>
      <c r="M7" s="4">
        <v>5</v>
      </c>
      <c r="N7" s="4">
        <v>0</v>
      </c>
      <c r="O7" s="4">
        <v>5</v>
      </c>
      <c r="P7" s="1">
        <f>H7+J7+L7+N7</f>
        <v>0</v>
      </c>
      <c r="Q7" s="1">
        <f t="shared" si="0"/>
        <v>40</v>
      </c>
      <c r="R7" s="1">
        <f>(Q7/3600)*F7</f>
        <v>6.666666666666667E-5</v>
      </c>
      <c r="S7" s="3">
        <f>(Q7/3600)*G7</f>
        <v>0.17777777777777778</v>
      </c>
      <c r="T7" s="25" t="s">
        <v>25</v>
      </c>
      <c r="U7" s="26"/>
      <c r="V7" s="27"/>
    </row>
    <row r="8" spans="2:22">
      <c r="B8" s="29" t="s">
        <v>27</v>
      </c>
      <c r="C8" s="29"/>
      <c r="D8" s="2">
        <v>0</v>
      </c>
      <c r="E8" s="2">
        <v>0</v>
      </c>
      <c r="F8" s="2">
        <v>214</v>
      </c>
      <c r="G8" s="2">
        <v>286</v>
      </c>
      <c r="H8" s="5">
        <v>0</v>
      </c>
      <c r="I8" s="5">
        <v>0</v>
      </c>
      <c r="J8" s="5">
        <v>0</v>
      </c>
      <c r="K8" s="5">
        <v>3</v>
      </c>
      <c r="L8" s="5">
        <v>0</v>
      </c>
      <c r="M8" s="5">
        <v>0</v>
      </c>
      <c r="N8" s="5">
        <v>0</v>
      </c>
      <c r="O8" s="5">
        <v>3</v>
      </c>
      <c r="P8" s="1">
        <f t="shared" si="1"/>
        <v>0</v>
      </c>
      <c r="Q8" s="1">
        <f t="shared" si="0"/>
        <v>6</v>
      </c>
      <c r="R8" s="1">
        <f>(Q8/3600)*F8</f>
        <v>0.35666666666666669</v>
      </c>
      <c r="S8" s="3">
        <f>(Q8/3600)*G8</f>
        <v>0.47666666666666668</v>
      </c>
      <c r="T8" s="25" t="s">
        <v>28</v>
      </c>
      <c r="U8" s="26"/>
      <c r="V8" s="27"/>
    </row>
    <row r="9" spans="2:22">
      <c r="B9" s="29" t="s">
        <v>31</v>
      </c>
      <c r="C9" s="29"/>
      <c r="D9" s="2">
        <v>0</v>
      </c>
      <c r="E9" s="2">
        <v>0</v>
      </c>
      <c r="F9" s="2">
        <v>0.93</v>
      </c>
      <c r="G9" s="2">
        <v>1.35</v>
      </c>
      <c r="H9" s="5">
        <v>0</v>
      </c>
      <c r="I9" s="5">
        <v>0</v>
      </c>
      <c r="J9" s="5">
        <v>0</v>
      </c>
      <c r="K9" s="5">
        <v>2</v>
      </c>
      <c r="L9" s="5">
        <v>0</v>
      </c>
      <c r="M9" s="5">
        <v>0</v>
      </c>
      <c r="N9" s="5">
        <v>0</v>
      </c>
      <c r="O9" s="5">
        <v>2</v>
      </c>
      <c r="P9" s="1">
        <f t="shared" si="1"/>
        <v>0</v>
      </c>
      <c r="Q9" s="1">
        <f t="shared" si="0"/>
        <v>4</v>
      </c>
      <c r="R9" s="1">
        <f>(Q9/3600)*F9</f>
        <v>1.0333333333333334E-3</v>
      </c>
      <c r="S9" s="3">
        <f>(Q9/3600)*G9</f>
        <v>1.5E-3</v>
      </c>
      <c r="T9" s="25" t="s">
        <v>28</v>
      </c>
      <c r="U9" s="26"/>
      <c r="V9" s="27"/>
    </row>
    <row r="10" spans="2:22">
      <c r="B10" s="30" t="s">
        <v>32</v>
      </c>
      <c r="C10" s="30"/>
      <c r="D10" s="1">
        <v>0</v>
      </c>
      <c r="E10" s="1">
        <v>0</v>
      </c>
      <c r="F10" s="2">
        <v>10</v>
      </c>
      <c r="G10" s="2">
        <v>20</v>
      </c>
      <c r="H10" s="4">
        <v>0</v>
      </c>
      <c r="I10" s="4">
        <v>0</v>
      </c>
      <c r="J10" s="4">
        <v>0</v>
      </c>
      <c r="K10" s="4">
        <v>1</v>
      </c>
      <c r="L10" s="4">
        <v>0</v>
      </c>
      <c r="M10" s="4">
        <v>0</v>
      </c>
      <c r="N10" s="4">
        <v>0</v>
      </c>
      <c r="O10" s="4">
        <v>1</v>
      </c>
      <c r="P10" s="1">
        <f t="shared" si="1"/>
        <v>0</v>
      </c>
      <c r="Q10" s="1">
        <f t="shared" si="0"/>
        <v>2</v>
      </c>
      <c r="R10" s="2">
        <f>(Q10/3600)*F10*4</f>
        <v>2.2222222222222223E-2</v>
      </c>
      <c r="S10" s="10">
        <f>(Q10/3600)*G10*4</f>
        <v>4.4444444444444446E-2</v>
      </c>
      <c r="T10" s="25" t="s">
        <v>30</v>
      </c>
      <c r="U10" s="26"/>
      <c r="V10" s="27"/>
    </row>
    <row r="11" spans="2:22">
      <c r="F11" s="33" t="s">
        <v>50</v>
      </c>
      <c r="G11" s="33" t="s">
        <v>51</v>
      </c>
      <c r="P11" s="28" t="s">
        <v>33</v>
      </c>
      <c r="Q11" s="28"/>
      <c r="R11" s="20">
        <f>SUM(R4:R10)</f>
        <v>3.2688777777777784</v>
      </c>
      <c r="S11" s="20">
        <f>SUM(S4:S10)</f>
        <v>6.1448333333333336</v>
      </c>
    </row>
    <row r="12" spans="2:22">
      <c r="F12" s="32">
        <f>SUM(F4:F10)</f>
        <v>484.93599999999998</v>
      </c>
      <c r="G12" s="32">
        <f>SUM(G4:G10)</f>
        <v>813.35</v>
      </c>
      <c r="P12" s="28"/>
      <c r="Q12" s="28"/>
      <c r="R12" s="21"/>
      <c r="S12" s="21"/>
    </row>
    <row r="13" spans="2:22">
      <c r="P13" s="28" t="s">
        <v>34</v>
      </c>
      <c r="Q13" s="28"/>
      <c r="R13" s="16">
        <v>1300</v>
      </c>
      <c r="S13" s="17"/>
    </row>
    <row r="14" spans="2:22">
      <c r="P14" s="28"/>
      <c r="Q14" s="28"/>
      <c r="R14" s="18"/>
      <c r="S14" s="19"/>
    </row>
    <row r="15" spans="2:22">
      <c r="P15" s="13" t="s">
        <v>52</v>
      </c>
      <c r="Q15" s="14"/>
      <c r="R15" s="9">
        <f>(R13/SUM(F4:F10))</f>
        <v>2.6807661217150307</v>
      </c>
      <c r="S15" s="9">
        <f>(R13/SUM(G4:G10))</f>
        <v>1.5983279031167394</v>
      </c>
    </row>
    <row r="17" spans="2:12">
      <c r="B17" t="s">
        <v>36</v>
      </c>
      <c r="G17" t="s">
        <v>37</v>
      </c>
    </row>
    <row r="18" spans="2:12">
      <c r="B18" t="s">
        <v>38</v>
      </c>
      <c r="G18" t="s">
        <v>39</v>
      </c>
    </row>
    <row r="19" spans="2:12">
      <c r="B19" t="s">
        <v>40</v>
      </c>
      <c r="G19" t="s">
        <v>41</v>
      </c>
      <c r="L19" t="s">
        <v>42</v>
      </c>
    </row>
    <row r="21" spans="2:12">
      <c r="B21" t="s">
        <v>43</v>
      </c>
    </row>
    <row r="22" spans="2:12">
      <c r="B22" t="s">
        <v>44</v>
      </c>
    </row>
    <row r="24" spans="2:12">
      <c r="B24" t="s">
        <v>45</v>
      </c>
    </row>
    <row r="25" spans="2:12">
      <c r="B25" t="s">
        <v>46</v>
      </c>
    </row>
    <row r="26" spans="2:12">
      <c r="B26" t="s">
        <v>47</v>
      </c>
    </row>
    <row r="27" spans="2:12">
      <c r="B27" t="s">
        <v>48</v>
      </c>
    </row>
    <row r="28" spans="2:12">
      <c r="B28" t="s">
        <v>49</v>
      </c>
    </row>
    <row r="30" spans="2:12">
      <c r="B30" t="s">
        <v>53</v>
      </c>
    </row>
  </sheetData>
  <mergeCells count="28">
    <mergeCell ref="T4:V4"/>
    <mergeCell ref="T5:V5"/>
    <mergeCell ref="J2:K2"/>
    <mergeCell ref="L2:M2"/>
    <mergeCell ref="N2:O2"/>
    <mergeCell ref="P2:Q2"/>
    <mergeCell ref="T2:V3"/>
    <mergeCell ref="B3:C3"/>
    <mergeCell ref="B4:C4"/>
    <mergeCell ref="B5:C5"/>
    <mergeCell ref="B2:G2"/>
    <mergeCell ref="H2:I2"/>
    <mergeCell ref="B6:C6"/>
    <mergeCell ref="B7:C7"/>
    <mergeCell ref="B8:C8"/>
    <mergeCell ref="T6:V6"/>
    <mergeCell ref="T7:V7"/>
    <mergeCell ref="T8:V8"/>
    <mergeCell ref="B9:C9"/>
    <mergeCell ref="T9:V9"/>
    <mergeCell ref="B10:C10"/>
    <mergeCell ref="T10:V10"/>
    <mergeCell ref="P15:Q15"/>
    <mergeCell ref="P11:Q12"/>
    <mergeCell ref="R11:R12"/>
    <mergeCell ref="S11:S12"/>
    <mergeCell ref="P13:Q14"/>
    <mergeCell ref="R13:S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Thao, Joshua N.</cp:lastModifiedBy>
  <cp:revision/>
  <dcterms:created xsi:type="dcterms:W3CDTF">2022-12-14T16:54:28Z</dcterms:created>
  <dcterms:modified xsi:type="dcterms:W3CDTF">2022-12-20T05:46:17Z</dcterms:modified>
  <cp:category/>
  <cp:contentStatus/>
</cp:coreProperties>
</file>