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ovel\Desktop\Project 2.2\"/>
    </mc:Choice>
  </mc:AlternateContent>
  <xr:revisionPtr revIDLastSave="0" documentId="13_ncr:1_{66CF5149-9C6C-49BF-B4C6-ECD84F09D6B5}" xr6:coauthVersionLast="47" xr6:coauthVersionMax="47" xr10:uidLastSave="{00000000-0000-0000-0000-000000000000}"/>
  <bookViews>
    <workbookView xWindow="-120" yWindow="-120" windowWidth="20730" windowHeight="11040" xr2:uid="{CB4A6FF9-D59B-4CEC-804A-6F604101B054}"/>
  </bookViews>
  <sheets>
    <sheet name="Journal" sheetId="1" r:id="rId1"/>
    <sheet name="Ledger" sheetId="2" r:id="rId2"/>
    <sheet name="Trial_Balance" sheetId="4" r:id="rId3"/>
    <sheet name="Income_Statement" sheetId="5" r:id="rId4"/>
    <sheet name="Balance Sheet" sheetId="6" r:id="rId5"/>
    <sheet name="Accounts" sheetId="3" r:id="rId6"/>
  </sheets>
  <definedNames>
    <definedName name="Slicer_Account">#N/A</definedName>
  </definedNames>
  <calcPr calcId="191029"/>
  <pivotCaches>
    <pivotCache cacheId="34"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C2" i="2" s="1"/>
  <c r="E16" i="5"/>
  <c r="J19" i="6"/>
  <c r="E14" i="5"/>
  <c r="E5" i="5"/>
  <c r="J15" i="6"/>
  <c r="J14" i="6"/>
  <c r="E20" i="6"/>
  <c r="E19" i="6"/>
  <c r="E18" i="6"/>
  <c r="E17" i="6"/>
  <c r="E10" i="6"/>
  <c r="F11" i="6" s="1"/>
  <c r="F16" i="4"/>
  <c r="G16" i="4" s="1"/>
  <c r="F14" i="4"/>
  <c r="G14" i="4" s="1"/>
  <c r="F15" i="4"/>
  <c r="G15" i="4" s="1"/>
  <c r="D12" i="5"/>
  <c r="D11" i="5"/>
  <c r="E6" i="5"/>
  <c r="F5" i="4"/>
  <c r="G5" i="4" s="1"/>
  <c r="F6" i="4"/>
  <c r="G6" i="4" s="1"/>
  <c r="F7" i="4"/>
  <c r="F8" i="4"/>
  <c r="G8" i="4" s="1"/>
  <c r="F9" i="4"/>
  <c r="G9" i="4" s="1"/>
  <c r="F10" i="4"/>
  <c r="G10" i="4" s="1"/>
  <c r="F11" i="4"/>
  <c r="G11" i="4" s="1"/>
  <c r="F12" i="4"/>
  <c r="G12" i="4" s="1"/>
  <c r="F13" i="4"/>
  <c r="G13" i="4" s="1"/>
  <c r="G7" i="4"/>
  <c r="F4" i="4"/>
  <c r="G4" i="4" s="1"/>
  <c r="K16" i="6" l="1"/>
  <c r="F21" i="6"/>
  <c r="F23" i="6" s="1"/>
  <c r="E13" i="5"/>
  <c r="E7" i="5"/>
  <c r="E15" i="5" l="1"/>
  <c r="J20" i="6" l="1"/>
  <c r="K21" i="6" l="1"/>
  <c r="K23" i="6" s="1"/>
</calcChain>
</file>

<file path=xl/sharedStrings.xml><?xml version="1.0" encoding="utf-8"?>
<sst xmlns="http://schemas.openxmlformats.org/spreadsheetml/2006/main" count="245" uniqueCount="75">
  <si>
    <t>Date</t>
  </si>
  <si>
    <t>Description</t>
  </si>
  <si>
    <t>Account</t>
  </si>
  <si>
    <t>Debit</t>
  </si>
  <si>
    <t>Credit</t>
  </si>
  <si>
    <t>Comments</t>
  </si>
  <si>
    <t>Initial investment</t>
  </si>
  <si>
    <t>Cash</t>
  </si>
  <si>
    <t>Equity - Owner: Chia</t>
  </si>
  <si>
    <t>Cash Deposit</t>
  </si>
  <si>
    <t>Bank - Metro Bank</t>
  </si>
  <si>
    <t>Purchase Inventory on Account</t>
  </si>
  <si>
    <t>Inventory</t>
  </si>
  <si>
    <t>Accounts Payable - Supplier: Oreo</t>
  </si>
  <si>
    <t>Purchase Inventory Bank Transfer</t>
  </si>
  <si>
    <t>Sold Inventory for Cash</t>
  </si>
  <si>
    <t>Sales</t>
  </si>
  <si>
    <t>Inventory adjustment</t>
  </si>
  <si>
    <t>Cost of Goods Sold</t>
  </si>
  <si>
    <t>Sold Inventory on Credit</t>
  </si>
  <si>
    <t>Accounts Recievable - Customer: Cloudy</t>
  </si>
  <si>
    <t>Paid Electricty Bank Transfer</t>
  </si>
  <si>
    <t>Electricity</t>
  </si>
  <si>
    <t xml:space="preserve">Paid Salaries </t>
  </si>
  <si>
    <t>Salary</t>
  </si>
  <si>
    <t>Paid to Chia</t>
  </si>
  <si>
    <t>Received from Customer: Cloudy</t>
  </si>
  <si>
    <t>Grand Total</t>
  </si>
  <si>
    <t>Sum of Debit</t>
  </si>
  <si>
    <t>Sum of Credit</t>
  </si>
  <si>
    <t>Sum of Balance</t>
  </si>
  <si>
    <t>Accounts</t>
  </si>
  <si>
    <t>Sub Accounts</t>
  </si>
  <si>
    <t>Financial Statements</t>
  </si>
  <si>
    <t>Individual Accounts</t>
  </si>
  <si>
    <t>Assests</t>
  </si>
  <si>
    <t>Assets</t>
  </si>
  <si>
    <t>Current Assets</t>
  </si>
  <si>
    <t>Balance Sheet</t>
  </si>
  <si>
    <t>Liabilities</t>
  </si>
  <si>
    <t>Fixed Assets</t>
  </si>
  <si>
    <t>Equity</t>
  </si>
  <si>
    <t>Current Liabilities</t>
  </si>
  <si>
    <t>Expenses</t>
  </si>
  <si>
    <t>Fixed Liabilities</t>
  </si>
  <si>
    <t>Revenue</t>
  </si>
  <si>
    <t>Income Statement</t>
  </si>
  <si>
    <t>Contra Revenue</t>
  </si>
  <si>
    <t>Trial Balance</t>
  </si>
  <si>
    <t>CHIA LTD</t>
  </si>
  <si>
    <t>1st Quarter 2025</t>
  </si>
  <si>
    <t xml:space="preserve"> </t>
  </si>
  <si>
    <t>Gross Profit</t>
  </si>
  <si>
    <t>Operating Expenses</t>
  </si>
  <si>
    <t>Total of Operating Expenses</t>
  </si>
  <si>
    <t>Taxes (12%)</t>
  </si>
  <si>
    <t>Net Profit</t>
  </si>
  <si>
    <t>Taxes</t>
  </si>
  <si>
    <t>Accounts Payable - Government</t>
  </si>
  <si>
    <t>Payable Taxes</t>
  </si>
  <si>
    <t>30th March 2025</t>
  </si>
  <si>
    <t>Purchase Shop</t>
  </si>
  <si>
    <t>Shop</t>
  </si>
  <si>
    <t>Total of Fixed Assets</t>
  </si>
  <si>
    <t>Total of Current Assets</t>
  </si>
  <si>
    <t>Total Assets</t>
  </si>
  <si>
    <t>Total Current Liabilites</t>
  </si>
  <si>
    <r>
      <rPr>
        <b/>
        <i/>
        <sz val="11"/>
        <color theme="1"/>
        <rFont val="Aptos Narrow"/>
        <family val="2"/>
        <scheme val="minor"/>
      </rPr>
      <t xml:space="preserve">  </t>
    </r>
    <r>
      <rPr>
        <b/>
        <i/>
        <u/>
        <sz val="11"/>
        <color theme="1"/>
        <rFont val="Aptos Narrow"/>
        <family val="2"/>
        <scheme val="minor"/>
      </rPr>
      <t>Current Liabilites</t>
    </r>
  </si>
  <si>
    <r>
      <rPr>
        <b/>
        <i/>
        <sz val="11"/>
        <color theme="1"/>
        <rFont val="Aptos Narrow"/>
        <family val="2"/>
        <scheme val="minor"/>
      </rPr>
      <t xml:space="preserve">  </t>
    </r>
    <r>
      <rPr>
        <b/>
        <i/>
        <u/>
        <sz val="11"/>
        <color theme="1"/>
        <rFont val="Aptos Narrow"/>
        <family val="2"/>
        <scheme val="minor"/>
      </rPr>
      <t>Non Current Liabilites</t>
    </r>
  </si>
  <si>
    <t>Total Equity</t>
  </si>
  <si>
    <t>Liabilities &amp; Equity</t>
  </si>
  <si>
    <t>Total Liabilities &amp; Equity</t>
  </si>
  <si>
    <t>Retained Earnings</t>
  </si>
  <si>
    <r>
      <rPr>
        <b/>
        <i/>
        <sz val="11"/>
        <color theme="1"/>
        <rFont val="Aptos Narrow"/>
        <family val="2"/>
        <scheme val="minor"/>
      </rPr>
      <t xml:space="preserve">  </t>
    </r>
    <r>
      <rPr>
        <b/>
        <i/>
        <u/>
        <sz val="11"/>
        <color theme="1"/>
        <rFont val="Aptos Narrow"/>
        <family val="2"/>
        <scheme val="minor"/>
      </rPr>
      <t>Fixed Assets</t>
    </r>
  </si>
  <si>
    <r>
      <rPr>
        <b/>
        <i/>
        <sz val="11"/>
        <color theme="1"/>
        <rFont val="Aptos Narrow"/>
        <family val="2"/>
        <scheme val="minor"/>
      </rPr>
      <t xml:space="preserve">  </t>
    </r>
    <r>
      <rPr>
        <b/>
        <i/>
        <u/>
        <sz val="11"/>
        <color theme="1"/>
        <rFont val="Aptos Narrow"/>
        <family val="2"/>
        <scheme val="minor"/>
      </rPr>
      <t>Current Assets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</si>
</sst>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C09]dd\-mmmm\-yyyy;@"/>
  </numFmts>
  <fonts count="15"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24"/>
      <color theme="1"/>
      <name val="Aptos Narrow"/>
      <family val="2"/>
      <scheme val="minor"/>
    </font>
    <font>
      <i/>
      <u/>
      <sz val="11"/>
      <color theme="1"/>
      <name val="Aptos Narrow"/>
      <family val="2"/>
      <scheme val="minor"/>
    </font>
    <font>
      <i/>
      <sz val="11"/>
      <color theme="1"/>
      <name val="Aptos Narrow"/>
      <family val="2"/>
      <scheme val="minor"/>
    </font>
    <font>
      <b/>
      <sz val="22"/>
      <color theme="1"/>
      <name val="Aptos Narrow"/>
      <family val="2"/>
      <scheme val="minor"/>
    </font>
    <font>
      <i/>
      <sz val="14"/>
      <color theme="1"/>
      <name val="Aptos Narrow"/>
      <family val="2"/>
      <scheme val="minor"/>
    </font>
    <font>
      <b/>
      <i/>
      <sz val="11"/>
      <color theme="1"/>
      <name val="Aptos Narrow"/>
      <family val="2"/>
      <scheme val="minor"/>
    </font>
    <font>
      <b/>
      <i/>
      <u/>
      <sz val="11"/>
      <color theme="1"/>
      <name val="Aptos Narrow"/>
      <family val="2"/>
      <scheme val="minor"/>
    </font>
    <font>
      <b/>
      <i/>
      <sz val="20"/>
      <color theme="1"/>
      <name val="Aptos Narrow"/>
      <family val="2"/>
      <scheme val="minor"/>
    </font>
    <font>
      <b/>
      <i/>
      <u/>
      <sz val="14"/>
      <color theme="1"/>
      <name val="Aptos Narrow"/>
      <family val="2"/>
      <scheme val="minor"/>
    </font>
    <font>
      <b/>
      <u/>
      <sz val="16"/>
      <color theme="1"/>
      <name val="Aptos Narrow"/>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tint="-4.9989318521683403E-2"/>
        <bgColor theme="0" tint="-4.9989318521683403E-2"/>
      </patternFill>
    </fill>
  </fills>
  <borders count="28">
    <border>
      <left/>
      <right/>
      <top/>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1"/>
      </bottom>
      <diagonal/>
    </border>
    <border>
      <left/>
      <right/>
      <top style="thin">
        <color theme="1"/>
      </top>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0" tint="-0.1499984740745262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tint="-0.14999847407452621"/>
      </right>
      <top/>
      <bottom/>
      <diagonal/>
    </border>
    <border>
      <left/>
      <right style="medium">
        <color indexed="64"/>
      </right>
      <top style="thin">
        <color indexed="64"/>
      </top>
      <bottom style="double">
        <color indexed="64"/>
      </bottom>
      <diagonal/>
    </border>
  </borders>
  <cellStyleXfs count="2">
    <xf numFmtId="0" fontId="0" fillId="0" borderId="0"/>
    <xf numFmtId="44" fontId="1" fillId="0" borderId="0" applyFont="0" applyFill="0" applyBorder="0" applyAlignment="0" applyProtection="0"/>
  </cellStyleXfs>
  <cellXfs count="76">
    <xf numFmtId="0" fontId="0" fillId="0" borderId="0" xfId="0"/>
    <xf numFmtId="0" fontId="2" fillId="2" borderId="1" xfId="0" applyFont="1" applyFill="1" applyBorder="1"/>
    <xf numFmtId="44" fontId="2" fillId="2" borderId="2" xfId="1" applyFont="1" applyFill="1" applyBorder="1"/>
    <xf numFmtId="0" fontId="0" fillId="3" borderId="1" xfId="0" applyFill="1" applyBorder="1"/>
    <xf numFmtId="44" fontId="0" fillId="3" borderId="2" xfId="1" applyFont="1" applyFill="1" applyBorder="1"/>
    <xf numFmtId="0" fontId="0" fillId="0" borderId="1" xfId="0" applyBorder="1"/>
    <xf numFmtId="44" fontId="0" fillId="0" borderId="2" xfId="1" applyFont="1" applyBorder="1"/>
    <xf numFmtId="44" fontId="0" fillId="0" borderId="3" xfId="1" applyFont="1" applyBorder="1"/>
    <xf numFmtId="44" fontId="0" fillId="3" borderId="3" xfId="1" applyFont="1" applyFill="1" applyBorder="1"/>
    <xf numFmtId="164" fontId="2" fillId="2" borderId="1" xfId="0" applyNumberFormat="1" applyFont="1" applyFill="1" applyBorder="1"/>
    <xf numFmtId="164" fontId="0" fillId="3" borderId="1" xfId="0" applyNumberFormat="1" applyFill="1" applyBorder="1"/>
    <xf numFmtId="164" fontId="0" fillId="0" borderId="1" xfId="0" applyNumberFormat="1" applyBorder="1"/>
    <xf numFmtId="164" fontId="0" fillId="3" borderId="1" xfId="0" applyNumberFormat="1" applyFill="1" applyBorder="1" applyAlignment="1">
      <alignment horizontal="right"/>
    </xf>
    <xf numFmtId="164" fontId="0" fillId="0" borderId="1" xfId="0" applyNumberFormat="1" applyBorder="1" applyAlignment="1">
      <alignment horizontal="right"/>
    </xf>
    <xf numFmtId="164" fontId="0" fillId="0" borderId="4" xfId="0" applyNumberFormat="1" applyBorder="1"/>
    <xf numFmtId="0" fontId="0" fillId="0" borderId="4" xfId="0" applyBorder="1"/>
    <xf numFmtId="44" fontId="0" fillId="0" borderId="5" xfId="1" applyFont="1" applyBorder="1"/>
    <xf numFmtId="0" fontId="0" fillId="0" borderId="0" xfId="0" pivotButton="1"/>
    <xf numFmtId="164" fontId="0" fillId="0" borderId="0" xfId="0" applyNumberFormat="1"/>
    <xf numFmtId="0" fontId="0" fillId="4" borderId="6" xfId="0" applyFont="1" applyFill="1" applyBorder="1"/>
    <xf numFmtId="44" fontId="5" fillId="0" borderId="0" xfId="0" applyNumberFormat="1" applyFont="1" applyAlignment="1">
      <alignment horizontal="center"/>
    </xf>
    <xf numFmtId="44" fontId="0" fillId="0" borderId="0" xfId="0" applyNumberFormat="1"/>
    <xf numFmtId="0" fontId="0" fillId="0" borderId="0" xfId="0" applyNumberFormat="1"/>
    <xf numFmtId="0" fontId="5" fillId="0" borderId="0" xfId="0" applyFont="1" applyAlignment="1">
      <alignment horizontal="center" wrapText="1"/>
    </xf>
    <xf numFmtId="44" fontId="0" fillId="0" borderId="0" xfId="1" applyFont="1"/>
    <xf numFmtId="44" fontId="0" fillId="0" borderId="7" xfId="1" applyFont="1" applyBorder="1"/>
    <xf numFmtId="44" fontId="0" fillId="0" borderId="8" xfId="1" applyFont="1" applyBorder="1"/>
    <xf numFmtId="44" fontId="4" fillId="0" borderId="8" xfId="1" applyFont="1" applyBorder="1"/>
    <xf numFmtId="44" fontId="0" fillId="0" borderId="12" xfId="1" applyFont="1" applyBorder="1"/>
    <xf numFmtId="44" fontId="0" fillId="0" borderId="0" xfId="1" applyFont="1" applyBorder="1"/>
    <xf numFmtId="44" fontId="0" fillId="0" borderId="14" xfId="1" applyFont="1" applyBorder="1"/>
    <xf numFmtId="0" fontId="0" fillId="0" borderId="13" xfId="0" applyBorder="1"/>
    <xf numFmtId="0" fontId="0" fillId="0" borderId="15" xfId="0" applyBorder="1"/>
    <xf numFmtId="0" fontId="0" fillId="0" borderId="0" xfId="0" applyBorder="1"/>
    <xf numFmtId="44" fontId="7" fillId="0" borderId="12" xfId="1" applyFont="1" applyBorder="1"/>
    <xf numFmtId="44" fontId="6" fillId="0" borderId="12" xfId="1" applyFont="1" applyBorder="1"/>
    <xf numFmtId="44" fontId="7" fillId="4" borderId="16" xfId="1" applyFont="1" applyFill="1" applyBorder="1"/>
    <xf numFmtId="44" fontId="4" fillId="0" borderId="12" xfId="1" applyFont="1" applyBorder="1"/>
    <xf numFmtId="44" fontId="8" fillId="0" borderId="9" xfId="1" applyFont="1" applyBorder="1" applyAlignment="1">
      <alignment horizontal="center"/>
    </xf>
    <xf numFmtId="44" fontId="8" fillId="0" borderId="10" xfId="1" applyFont="1" applyBorder="1" applyAlignment="1">
      <alignment horizontal="center"/>
    </xf>
    <xf numFmtId="44" fontId="8" fillId="0" borderId="11" xfId="1" applyFont="1" applyBorder="1" applyAlignment="1">
      <alignment horizontal="center"/>
    </xf>
    <xf numFmtId="44" fontId="9" fillId="0" borderId="12" xfId="1" applyFont="1" applyBorder="1" applyAlignment="1">
      <alignment horizontal="center"/>
    </xf>
    <xf numFmtId="44" fontId="9" fillId="0" borderId="0" xfId="1" applyFont="1" applyBorder="1" applyAlignment="1">
      <alignment horizontal="center"/>
    </xf>
    <xf numFmtId="44" fontId="9" fillId="0" borderId="13" xfId="1" applyFont="1" applyBorder="1" applyAlignment="1">
      <alignment horizontal="center"/>
    </xf>
    <xf numFmtId="44" fontId="0" fillId="0" borderId="18" xfId="1" applyFont="1" applyBorder="1"/>
    <xf numFmtId="44" fontId="0" fillId="0" borderId="19" xfId="1" applyFont="1" applyBorder="1"/>
    <xf numFmtId="44" fontId="0" fillId="0" borderId="21" xfId="1" applyFont="1" applyBorder="1"/>
    <xf numFmtId="44" fontId="0" fillId="0" borderId="20" xfId="1" applyFont="1" applyBorder="1"/>
    <xf numFmtId="44" fontId="0" fillId="0" borderId="22" xfId="1" applyFont="1" applyBorder="1"/>
    <xf numFmtId="44" fontId="4" fillId="0" borderId="22" xfId="1" applyFont="1" applyBorder="1"/>
    <xf numFmtId="44" fontId="0" fillId="0" borderId="24" xfId="1" applyFont="1" applyBorder="1"/>
    <xf numFmtId="44" fontId="0" fillId="0" borderId="25" xfId="1"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xf numFmtId="0" fontId="0" fillId="0" borderId="24" xfId="0" applyBorder="1"/>
    <xf numFmtId="0" fontId="0" fillId="0" borderId="25" xfId="0" applyBorder="1"/>
    <xf numFmtId="0" fontId="0" fillId="0" borderId="17" xfId="1" applyNumberFormat="1" applyFont="1" applyBorder="1"/>
    <xf numFmtId="0" fontId="0" fillId="0" borderId="20" xfId="1" applyNumberFormat="1" applyFont="1" applyBorder="1"/>
    <xf numFmtId="0" fontId="0" fillId="0" borderId="23" xfId="1" applyNumberFormat="1" applyFont="1" applyBorder="1"/>
    <xf numFmtId="0" fontId="11" fillId="0" borderId="20" xfId="1" applyNumberFormat="1" applyFont="1" applyBorder="1"/>
    <xf numFmtId="0" fontId="12" fillId="0" borderId="20" xfId="1" applyNumberFormat="1" applyFont="1" applyBorder="1"/>
    <xf numFmtId="0" fontId="12" fillId="0" borderId="20" xfId="0" applyFont="1" applyBorder="1"/>
    <xf numFmtId="0" fontId="11" fillId="0" borderId="20" xfId="0" applyFont="1" applyBorder="1"/>
    <xf numFmtId="0" fontId="0" fillId="4" borderId="26" xfId="0" applyNumberFormat="1" applyFont="1" applyFill="1" applyBorder="1"/>
    <xf numFmtId="0" fontId="0" fillId="0" borderId="0" xfId="1" applyNumberFormat="1" applyFont="1" applyBorder="1"/>
    <xf numFmtId="0" fontId="10" fillId="0" borderId="0" xfId="1" applyNumberFormat="1" applyFont="1" applyBorder="1"/>
    <xf numFmtId="0" fontId="10" fillId="0" borderId="0" xfId="0" applyFont="1" applyBorder="1"/>
    <xf numFmtId="0" fontId="13" fillId="0" borderId="20" xfId="0" applyFont="1" applyBorder="1"/>
    <xf numFmtId="0" fontId="3" fillId="0" borderId="0" xfId="0" applyFont="1"/>
    <xf numFmtId="44" fontId="8" fillId="0" borderId="18" xfId="1" applyFont="1" applyBorder="1" applyAlignment="1">
      <alignment horizontal="center"/>
    </xf>
    <xf numFmtId="44" fontId="4" fillId="0" borderId="27" xfId="1" applyFont="1" applyBorder="1"/>
    <xf numFmtId="0" fontId="14" fillId="0" borderId="20" xfId="1" applyNumberFormat="1" applyFont="1" applyBorder="1"/>
  </cellXfs>
  <cellStyles count="2">
    <cellStyle name="Currency" xfId="1" builtinId="4"/>
    <cellStyle name="Normal" xfId="0" builtinId="0"/>
  </cellStyles>
  <dxfs count="4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style="thin">
          <color theme="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style="thin">
          <color theme="1"/>
        </bottom>
        <vertical/>
        <horizontal/>
      </border>
    </dxf>
    <dxf>
      <border diagonalUp="0" diagonalDown="0">
        <left/>
        <right/>
        <top style="thin">
          <color theme="1"/>
        </top>
        <bottom style="thin">
          <color theme="1"/>
        </bottom>
        <vertical/>
        <horizontal/>
      </border>
    </dxf>
    <dxf>
      <border diagonalUp="0" diagonalDown="0">
        <left/>
        <right/>
        <top style="thin">
          <color theme="1"/>
        </top>
        <bottom style="thin">
          <color theme="1"/>
        </bottom>
        <vertical/>
        <horizontal/>
      </border>
    </dxf>
    <dxf>
      <border outline="0">
        <left style="thin">
          <color theme="1"/>
        </left>
        <right style="thin">
          <color theme="1"/>
        </right>
        <bottom style="thin">
          <color theme="1"/>
        </bottom>
      </border>
    </dxf>
    <dxf>
      <font>
        <b/>
        <i val="0"/>
        <strike val="0"/>
        <condense val="0"/>
        <extend val="0"/>
        <outline val="0"/>
        <shadow val="0"/>
        <u val="none"/>
        <vertAlign val="baseline"/>
        <sz val="11"/>
        <color theme="0"/>
        <name val="Aptos Narrow"/>
        <family val="2"/>
        <scheme val="minor"/>
      </font>
      <fill>
        <patternFill patternType="solid">
          <fgColor theme="1"/>
          <bgColor theme="1"/>
        </patternFill>
      </fill>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20170</xdr:colOff>
      <xdr:row>1</xdr:row>
      <xdr:rowOff>381000</xdr:rowOff>
    </xdr:from>
    <xdr:to>
      <xdr:col>9</xdr:col>
      <xdr:colOff>33617</xdr:colOff>
      <xdr:row>15</xdr:row>
      <xdr:rowOff>168088</xdr:rowOff>
    </xdr:to>
    <mc:AlternateContent xmlns:mc="http://schemas.openxmlformats.org/markup-compatibility/2006">
      <mc:Choice xmlns:a14="http://schemas.microsoft.com/office/drawing/2010/main" Requires="a14">
        <xdr:graphicFrame macro="">
          <xdr:nvGraphicFramePr>
            <xdr:cNvPr id="2" name="Account">
              <a:extLst>
                <a:ext uri="{FF2B5EF4-FFF2-40B4-BE49-F238E27FC236}">
                  <a16:creationId xmlns:a16="http://schemas.microsoft.com/office/drawing/2014/main" id="{5E2974ED-DE80-C9D7-B236-D6F45AF69EB4}"/>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6911788" y="5715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cee Ca" refreshedDate="45586.688861458337" createdVersion="8" refreshedVersion="8" minRefreshableVersion="3" recordCount="28" xr:uid="{3DDE3943-DFD3-4654-A7DA-793B5BE512D3}">
  <cacheSource type="worksheet">
    <worksheetSource name="Journal"/>
  </cacheSource>
  <cacheFields count="9">
    <cacheField name="Date" numFmtId="164">
      <sharedItems containsSemiMixedTypes="0" containsNonDate="0" containsDate="1" containsString="0" minDate="2025-01-01T00:00:00" maxDate="2025-03-31T00:00:00" count="11">
        <d v="2025-01-01T00:00:00"/>
        <d v="2025-01-02T00:00:00"/>
        <d v="2025-01-03T00:00:00"/>
        <d v="2025-01-04T00:00:00"/>
        <d v="2025-01-10T00:00:00"/>
        <d v="2025-01-15T00:00:00"/>
        <d v="2025-01-18T00:00:00"/>
        <d v="2025-01-30T00:00:00"/>
        <d v="2025-02-02T00:00:00"/>
        <d v="2025-02-05T00:00:00"/>
        <d v="2025-03-30T00:00:00"/>
      </sharedItems>
      <fieldGroup par="7"/>
    </cacheField>
    <cacheField name="Description" numFmtId="0">
      <sharedItems count="13">
        <s v="Initial investment"/>
        <s v="Purchase Shop"/>
        <s v="Cash Deposit"/>
        <s v="Purchase Inventory on Account"/>
        <s v="Purchase Inventory Bank Transfer"/>
        <s v="Sold Inventory for Cash"/>
        <s v="Inventory adjustment"/>
        <s v="Sold Inventory on Credit"/>
        <s v="Paid Electricty Bank Transfer"/>
        <s v="Paid Salaries "/>
        <s v="Paid to Chia"/>
        <s v="Received from Customer: Cloudy"/>
        <s v="Payable Taxes"/>
      </sharedItems>
    </cacheField>
    <cacheField name="Account" numFmtId="0">
      <sharedItems count="13">
        <s v="Cash"/>
        <s v="Equity - Owner: Chia"/>
        <s v="Shop"/>
        <s v="Bank - Metro Bank"/>
        <s v="Inventory"/>
        <s v="Accounts Payable - Supplier: Oreo"/>
        <s v="Sales"/>
        <s v="Cost of Goods Sold"/>
        <s v="Accounts Recievable - Customer: Cloudy"/>
        <s v="Electricity"/>
        <s v="Salary"/>
        <s v="Taxes"/>
        <s v="Accounts Payable - Government"/>
      </sharedItems>
    </cacheField>
    <cacheField name="Debit" numFmtId="44">
      <sharedItems containsString="0" containsBlank="1" containsNumber="1" containsInteger="1" minValue="15000" maxValue="1000000"/>
    </cacheField>
    <cacheField name="Credit" numFmtId="44">
      <sharedItems containsString="0" containsBlank="1" containsNumber="1" containsInteger="1" minValue="15000" maxValue="1000000"/>
    </cacheField>
    <cacheField name="Comments" numFmtId="0">
      <sharedItems containsNonDate="0" containsString="0" containsBlank="1"/>
    </cacheField>
    <cacheField name="Days (Date)" numFmtId="0" databaseField="0">
      <fieldGroup base="0">
        <rangePr groupBy="days" startDate="2025-01-01T00:00:00" endDate="2025-03-31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5"/>
        </groupItems>
      </fieldGroup>
    </cacheField>
    <cacheField name="Months (Date)" numFmtId="0" databaseField="0">
      <fieldGroup base="0">
        <rangePr groupBy="months" startDate="2025-01-01T00:00:00" endDate="2025-03-31T00:00:00"/>
        <groupItems count="14">
          <s v="&lt;1/1/2025"/>
          <s v="Jan"/>
          <s v="Feb"/>
          <s v="Mar"/>
          <s v="Apr"/>
          <s v="May"/>
          <s v="Jun"/>
          <s v="Jul"/>
          <s v="Aug"/>
          <s v="Sep"/>
          <s v="Oct"/>
          <s v="Nov"/>
          <s v="Dec"/>
          <s v="&gt;3/31/2025"/>
        </groupItems>
      </fieldGroup>
    </cacheField>
    <cacheField name="Balance" numFmtId="0" formula="Debit -Credit" databaseField="0"/>
  </cacheFields>
  <extLst>
    <ext xmlns:x14="http://schemas.microsoft.com/office/spreadsheetml/2009/9/main" uri="{725AE2AE-9491-48be-B2B4-4EB974FC3084}">
      <x14:pivotCacheDefinition pivotCacheId="21314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m/>
  </r>
  <r>
    <x v="0"/>
    <x v="0"/>
    <x v="1"/>
    <m/>
    <n v="1000000"/>
    <m/>
  </r>
  <r>
    <x v="0"/>
    <x v="1"/>
    <x v="2"/>
    <n v="200000"/>
    <m/>
    <m/>
  </r>
  <r>
    <x v="0"/>
    <x v="1"/>
    <x v="0"/>
    <m/>
    <n v="200000"/>
    <m/>
  </r>
  <r>
    <x v="1"/>
    <x v="2"/>
    <x v="3"/>
    <n v="500000"/>
    <m/>
    <m/>
  </r>
  <r>
    <x v="1"/>
    <x v="2"/>
    <x v="0"/>
    <m/>
    <n v="500000"/>
    <m/>
  </r>
  <r>
    <x v="2"/>
    <x v="3"/>
    <x v="4"/>
    <n v="600000"/>
    <m/>
    <m/>
  </r>
  <r>
    <x v="2"/>
    <x v="3"/>
    <x v="5"/>
    <m/>
    <n v="600000"/>
    <m/>
  </r>
  <r>
    <x v="3"/>
    <x v="4"/>
    <x v="4"/>
    <n v="200000"/>
    <m/>
    <m/>
  </r>
  <r>
    <x v="3"/>
    <x v="4"/>
    <x v="3"/>
    <m/>
    <n v="200000"/>
    <m/>
  </r>
  <r>
    <x v="4"/>
    <x v="5"/>
    <x v="0"/>
    <n v="400000"/>
    <m/>
    <m/>
  </r>
  <r>
    <x v="4"/>
    <x v="5"/>
    <x v="6"/>
    <m/>
    <n v="400000"/>
    <m/>
  </r>
  <r>
    <x v="4"/>
    <x v="6"/>
    <x v="7"/>
    <n v="200000"/>
    <m/>
    <m/>
  </r>
  <r>
    <x v="4"/>
    <x v="6"/>
    <x v="4"/>
    <m/>
    <n v="200000"/>
    <m/>
  </r>
  <r>
    <x v="5"/>
    <x v="7"/>
    <x v="8"/>
    <n v="300000"/>
    <m/>
    <m/>
  </r>
  <r>
    <x v="5"/>
    <x v="7"/>
    <x v="6"/>
    <m/>
    <n v="300000"/>
    <m/>
  </r>
  <r>
    <x v="5"/>
    <x v="6"/>
    <x v="7"/>
    <n v="150000"/>
    <m/>
    <m/>
  </r>
  <r>
    <x v="5"/>
    <x v="6"/>
    <x v="4"/>
    <m/>
    <n v="150000"/>
    <m/>
  </r>
  <r>
    <x v="6"/>
    <x v="8"/>
    <x v="9"/>
    <n v="15000"/>
    <m/>
    <m/>
  </r>
  <r>
    <x v="6"/>
    <x v="8"/>
    <x v="3"/>
    <m/>
    <n v="15000"/>
    <m/>
  </r>
  <r>
    <x v="7"/>
    <x v="9"/>
    <x v="10"/>
    <n v="100000"/>
    <m/>
    <m/>
  </r>
  <r>
    <x v="7"/>
    <x v="9"/>
    <x v="0"/>
    <m/>
    <n v="100000"/>
    <m/>
  </r>
  <r>
    <x v="8"/>
    <x v="10"/>
    <x v="1"/>
    <n v="100000"/>
    <m/>
    <m/>
  </r>
  <r>
    <x v="8"/>
    <x v="10"/>
    <x v="0"/>
    <m/>
    <n v="100000"/>
    <m/>
  </r>
  <r>
    <x v="9"/>
    <x v="11"/>
    <x v="3"/>
    <n v="150000"/>
    <m/>
    <m/>
  </r>
  <r>
    <x v="9"/>
    <x v="11"/>
    <x v="8"/>
    <m/>
    <n v="150000"/>
    <m/>
  </r>
  <r>
    <x v="10"/>
    <x v="12"/>
    <x v="11"/>
    <n v="28200"/>
    <m/>
    <m/>
  </r>
  <r>
    <x v="10"/>
    <x v="12"/>
    <x v="12"/>
    <m/>
    <n v="282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6905D-3695-4528-9C06-3C7A3006C116}" name="PivotTable4"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32" firstHeaderRow="0" firstDataRow="1" firstDataCol="3"/>
  <pivotFields count="9">
    <pivotField axis="axisRow" compact="0" numFmtId="164"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axis="axisRow" compact="0" outline="0" showAll="0" defaultSubtotal="0">
      <items count="13">
        <item x="2"/>
        <item x="0"/>
        <item x="6"/>
        <item x="8"/>
        <item x="9"/>
        <item x="10"/>
        <item x="12"/>
        <item x="4"/>
        <item x="3"/>
        <item x="1"/>
        <item x="11"/>
        <item x="5"/>
        <item x="7"/>
      </items>
      <extLst>
        <ext xmlns:x14="http://schemas.microsoft.com/office/spreadsheetml/2009/9/main" uri="{2946ED86-A175-432a-8AC1-64E0C546D7DE}">
          <x14:pivotField fillDownLabels="1"/>
        </ext>
      </extLst>
    </pivotField>
    <pivotField axis="axisRow" compact="0" outline="0" showAll="0" defaultSubtotal="0">
      <items count="13">
        <item x="5"/>
        <item x="8"/>
        <item x="3"/>
        <item x="0"/>
        <item x="7"/>
        <item x="9"/>
        <item x="1"/>
        <item x="4"/>
        <item x="10"/>
        <item x="6"/>
        <item x="11"/>
        <item x="12"/>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9">
    <i>
      <x/>
      <x v="3"/>
      <x v="1"/>
    </i>
    <i r="2">
      <x v="9"/>
    </i>
    <i r="1">
      <x v="6"/>
      <x v="1"/>
    </i>
    <i r="1">
      <x v="12"/>
      <x v="9"/>
    </i>
    <i>
      <x v="1"/>
      <x v="2"/>
      <x/>
    </i>
    <i r="1">
      <x v="3"/>
      <x/>
    </i>
    <i>
      <x v="2"/>
      <x/>
      <x v="8"/>
    </i>
    <i r="1">
      <x v="7"/>
      <x v="8"/>
    </i>
    <i>
      <x v="3"/>
      <x v="2"/>
      <x v="7"/>
    </i>
    <i r="1">
      <x v="7"/>
      <x v="7"/>
    </i>
    <i>
      <x v="4"/>
      <x v="3"/>
      <x v="11"/>
    </i>
    <i r="1">
      <x v="4"/>
      <x v="2"/>
    </i>
    <i r="1">
      <x v="7"/>
      <x v="2"/>
    </i>
    <i r="1">
      <x v="9"/>
      <x v="11"/>
    </i>
    <i>
      <x v="5"/>
      <x v="1"/>
      <x v="12"/>
    </i>
    <i r="1">
      <x v="4"/>
      <x v="2"/>
    </i>
    <i r="1">
      <x v="7"/>
      <x v="2"/>
    </i>
    <i r="1">
      <x v="9"/>
      <x v="12"/>
    </i>
    <i>
      <x v="6"/>
      <x v="2"/>
      <x v="3"/>
    </i>
    <i r="1">
      <x v="5"/>
      <x v="3"/>
    </i>
    <i>
      <x v="7"/>
      <x v="3"/>
      <x v="4"/>
    </i>
    <i r="1">
      <x v="8"/>
      <x v="4"/>
    </i>
    <i>
      <x v="8"/>
      <x v="3"/>
      <x v="5"/>
    </i>
    <i r="1">
      <x v="6"/>
      <x v="5"/>
    </i>
    <i>
      <x v="9"/>
      <x v="1"/>
      <x v="10"/>
    </i>
    <i r="1">
      <x v="2"/>
      <x v="10"/>
    </i>
    <i>
      <x v="10"/>
      <x v="10"/>
      <x v="6"/>
    </i>
    <i r="1">
      <x v="11"/>
      <x v="6"/>
    </i>
    <i t="grand">
      <x/>
    </i>
  </rowItems>
  <colFields count="1">
    <field x="-2"/>
  </colFields>
  <colItems count="3">
    <i>
      <x/>
    </i>
    <i i="1">
      <x v="1"/>
    </i>
    <i i="2">
      <x v="2"/>
    </i>
  </colItems>
  <dataFields count="3">
    <dataField name="Sum of Debit" fld="3" baseField="0" baseItem="0"/>
    <dataField name="Sum of Credit" fld="4" baseField="0" baseItem="0"/>
    <dataField name="Sum of Balance" fld="8" baseField="0" baseItem="0"/>
  </dataFields>
  <formats count="1">
    <format dxfId="2">
      <pivotArea outline="0" fieldPosition="0">
        <references count="2">
          <reference field="0" count="0" selected="0"/>
          <reference field="2" count="0" selected="0"/>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F6D13-8381-42B3-9F67-3AA7CFB155AA}" name="PivotTable4"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17" firstHeaderRow="0" firstDataRow="1" firstDataCol="1"/>
  <pivotFields count="9">
    <pivotField compact="0" numFmtId="164"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5"/>
        <item x="8"/>
        <item x="3"/>
        <item x="0"/>
        <item x="7"/>
        <item x="9"/>
        <item x="1"/>
        <item x="4"/>
        <item x="10"/>
        <item x="6"/>
        <item x="11"/>
        <item x="12"/>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fld="3" baseField="0" baseItem="0"/>
    <dataField name="Sum of Credit" fld="4" baseField="0" baseItem="0"/>
    <dataField name="Sum of Balance" fld="8" baseField="0" baseItem="0"/>
  </dataFields>
  <formats count="1">
    <format dxfId="42">
      <pivotArea outline="0" fieldPosition="0">
        <references count="1">
          <reference field="2" count="0" selected="0"/>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5DEB68F0-8D21-4612-BD58-AF00FD43515E}" sourceName="Account">
  <pivotTables>
    <pivotTable tabId="2" name="PivotTable4"/>
  </pivotTables>
  <data>
    <tabular pivotCacheId="213141145">
      <items count="13">
        <i x="12" s="1"/>
        <i x="5" s="1"/>
        <i x="8" s="1"/>
        <i x="3" s="1"/>
        <i x="0" s="1"/>
        <i x="7" s="1"/>
        <i x="9" s="1"/>
        <i x="1" s="1"/>
        <i x="4" s="1"/>
        <i x="10" s="1"/>
        <i x="6" s="1"/>
        <i x="2"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415BBC1E-F274-4DD8-9E2E-66B8FDC015B6}" cache="Slicer_Account" caption="Accou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6EC885-2F7C-43DC-A837-6A7798F59818}" name="Journal" displayName="Journal" ref="A1:F29" totalsRowShown="0" headerRowDxfId="41" tableBorderDxfId="40">
  <autoFilter ref="A1:F29" xr:uid="{5E6EC885-2F7C-43DC-A837-6A7798F59818}"/>
  <tableColumns count="6">
    <tableColumn id="1" xr3:uid="{7A290C8C-3CA2-4793-A03B-A5B32DB4F39D}" name="Date"/>
    <tableColumn id="2" xr3:uid="{A0081B5B-EAFF-42E7-BA25-D7079BFC9B36}" name="Description" dataDxfId="39"/>
    <tableColumn id="3" xr3:uid="{89A307FE-465B-437F-B3BF-600175604485}" name="Account" dataDxfId="38"/>
    <tableColumn id="4" xr3:uid="{BCAC5AA6-39DE-4D5D-B611-6F779FD8BD0F}" name="Debit" dataDxfId="37" dataCellStyle="Currency"/>
    <tableColumn id="5" xr3:uid="{0EA4B821-930F-4CA9-A94E-5AD9044B1A17}" name="Credit" dataDxfId="36" dataCellStyle="Currency"/>
    <tableColumn id="6" xr3:uid="{08D17A2A-8FEB-405D-B643-B57CB9B341E3}" name="Comments" dataDxfId="3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9C3E31-43CE-43EE-B4B8-A5823508B9B9}" name="Individual_Accounts" displayName="Individual_Accounts" ref="G1:H15" totalsRowShown="0">
  <autoFilter ref="G1:H15" xr:uid="{1E9C3E31-43CE-43EE-B4B8-A5823508B9B9}"/>
  <tableColumns count="2">
    <tableColumn id="1" xr3:uid="{94344304-19A2-4D50-B825-3D7D63AD4AA0}" name="Individual Accounts"/>
    <tableColumn id="2" xr3:uid="{D1D947E7-3B08-480E-AC04-6AB4CBD91893}" name="Accou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55F9B3-5680-4163-BC44-3B83BE0407FC}" name="Accounts_Sub_Accounts" displayName="Accounts_Sub_Accounts" ref="C1:E9" totalsRowShown="0">
  <autoFilter ref="C1:E9" xr:uid="{C355F9B3-5680-4163-BC44-3B83BE0407FC}"/>
  <tableColumns count="3">
    <tableColumn id="1" xr3:uid="{44937459-4960-4FD4-9CFF-9B379229403D}" name="Accounts"/>
    <tableColumn id="2" xr3:uid="{D1767A66-6EC3-419F-B15C-2E0336CCFE62}" name="Sub Accounts"/>
    <tableColumn id="3" xr3:uid="{3BED0273-D1DE-48CF-82C3-84FDB6C00502}" name="Financial Statemen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A7F2E5-2FAD-4A8C-97BE-65AAFD9BBFCF}" name="Table4" displayName="Table4" ref="A1:A6" totalsRowShown="0">
  <autoFilter ref="A1:A6" xr:uid="{88A7F2E5-2FAD-4A8C-97BE-65AAFD9BBFCF}"/>
  <tableColumns count="1">
    <tableColumn id="1" xr3:uid="{A8406749-519F-40C9-8E8D-1C3889ED39D8}" name="Accou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C73D-0D37-41C2-A156-A07812F6BFC6}">
  <sheetPr>
    <pageSetUpPr fitToPage="1"/>
  </sheetPr>
  <dimension ref="A1:F29"/>
  <sheetViews>
    <sheetView tabSelected="1" zoomScale="85" zoomScaleNormal="85" workbookViewId="0">
      <selection activeCell="N17" sqref="N17"/>
    </sheetView>
  </sheetViews>
  <sheetFormatPr defaultRowHeight="15" x14ac:dyDescent="0.25"/>
  <cols>
    <col min="1" max="1" width="16.28515625" bestFit="1" customWidth="1"/>
    <col min="2" max="2" width="31" bestFit="1" customWidth="1"/>
    <col min="3" max="3" width="36.85546875" bestFit="1" customWidth="1"/>
    <col min="4" max="5" width="14.28515625" bestFit="1" customWidth="1"/>
    <col min="6" max="6" width="13.140625" customWidth="1"/>
  </cols>
  <sheetData>
    <row r="1" spans="1:6" x14ac:dyDescent="0.25">
      <c r="A1" s="9" t="s">
        <v>0</v>
      </c>
      <c r="B1" s="1" t="s">
        <v>1</v>
      </c>
      <c r="C1" s="1" t="s">
        <v>2</v>
      </c>
      <c r="D1" s="2" t="s">
        <v>3</v>
      </c>
      <c r="E1" s="2" t="s">
        <v>4</v>
      </c>
      <c r="F1" s="1" t="s">
        <v>5</v>
      </c>
    </row>
    <row r="2" spans="1:6" x14ac:dyDescent="0.25">
      <c r="A2" s="10">
        <v>45658</v>
      </c>
      <c r="B2" s="3" t="s">
        <v>6</v>
      </c>
      <c r="C2" s="3" t="s">
        <v>7</v>
      </c>
      <c r="D2" s="4">
        <v>1000000</v>
      </c>
      <c r="E2" s="4"/>
      <c r="F2" s="3"/>
    </row>
    <row r="3" spans="1:6" x14ac:dyDescent="0.25">
      <c r="A3" s="11">
        <v>45658</v>
      </c>
      <c r="B3" s="5" t="s">
        <v>6</v>
      </c>
      <c r="C3" s="5" t="s">
        <v>8</v>
      </c>
      <c r="D3" s="6"/>
      <c r="E3" s="6">
        <v>1000000</v>
      </c>
      <c r="F3" s="5"/>
    </row>
    <row r="4" spans="1:6" x14ac:dyDescent="0.25">
      <c r="A4" s="10">
        <v>45658</v>
      </c>
      <c r="B4" s="5" t="s">
        <v>61</v>
      </c>
      <c r="C4" s="5" t="s">
        <v>62</v>
      </c>
      <c r="D4" s="7">
        <v>200000</v>
      </c>
      <c r="E4" s="7"/>
      <c r="F4" s="5"/>
    </row>
    <row r="5" spans="1:6" x14ac:dyDescent="0.25">
      <c r="A5" s="10">
        <v>45658</v>
      </c>
      <c r="B5" s="5" t="s">
        <v>61</v>
      </c>
      <c r="C5" s="5" t="s">
        <v>7</v>
      </c>
      <c r="D5" s="7"/>
      <c r="E5" s="7">
        <v>200000</v>
      </c>
      <c r="F5" s="5"/>
    </row>
    <row r="6" spans="1:6" x14ac:dyDescent="0.25">
      <c r="A6" s="10">
        <v>45659</v>
      </c>
      <c r="B6" s="3" t="s">
        <v>9</v>
      </c>
      <c r="C6" s="3" t="s">
        <v>10</v>
      </c>
      <c r="D6" s="4">
        <v>500000</v>
      </c>
      <c r="E6" s="4"/>
      <c r="F6" s="3"/>
    </row>
    <row r="7" spans="1:6" x14ac:dyDescent="0.25">
      <c r="A7" s="11">
        <v>45659</v>
      </c>
      <c r="B7" s="5" t="s">
        <v>9</v>
      </c>
      <c r="C7" s="5" t="s">
        <v>7</v>
      </c>
      <c r="D7" s="6"/>
      <c r="E7" s="6">
        <v>500000</v>
      </c>
      <c r="F7" s="5"/>
    </row>
    <row r="8" spans="1:6" x14ac:dyDescent="0.25">
      <c r="A8" s="10">
        <v>45660</v>
      </c>
      <c r="B8" s="3" t="s">
        <v>11</v>
      </c>
      <c r="C8" s="3" t="s">
        <v>12</v>
      </c>
      <c r="D8" s="4">
        <v>600000</v>
      </c>
      <c r="E8" s="4"/>
      <c r="F8" s="3"/>
    </row>
    <row r="9" spans="1:6" x14ac:dyDescent="0.25">
      <c r="A9" s="11">
        <v>45660</v>
      </c>
      <c r="B9" s="5" t="s">
        <v>11</v>
      </c>
      <c r="C9" s="5" t="s">
        <v>13</v>
      </c>
      <c r="D9" s="6"/>
      <c r="E9" s="6">
        <v>600000</v>
      </c>
      <c r="F9" s="5"/>
    </row>
    <row r="10" spans="1:6" x14ac:dyDescent="0.25">
      <c r="A10" s="10">
        <v>45661</v>
      </c>
      <c r="B10" s="3" t="s">
        <v>14</v>
      </c>
      <c r="C10" s="3" t="s">
        <v>12</v>
      </c>
      <c r="D10" s="4">
        <v>200000</v>
      </c>
      <c r="E10" s="4"/>
      <c r="F10" s="3"/>
    </row>
    <row r="11" spans="1:6" x14ac:dyDescent="0.25">
      <c r="A11" s="11">
        <v>45661</v>
      </c>
      <c r="B11" s="5" t="s">
        <v>14</v>
      </c>
      <c r="C11" s="5" t="s">
        <v>10</v>
      </c>
      <c r="D11" s="6"/>
      <c r="E11" s="6">
        <v>200000</v>
      </c>
      <c r="F11" s="5"/>
    </row>
    <row r="12" spans="1:6" x14ac:dyDescent="0.25">
      <c r="A12" s="10">
        <v>45667</v>
      </c>
      <c r="B12" s="3" t="s">
        <v>15</v>
      </c>
      <c r="C12" s="3" t="s">
        <v>7</v>
      </c>
      <c r="D12" s="4">
        <v>400000</v>
      </c>
      <c r="E12" s="4"/>
      <c r="F12" s="3"/>
    </row>
    <row r="13" spans="1:6" x14ac:dyDescent="0.25">
      <c r="A13" s="11">
        <v>45667</v>
      </c>
      <c r="B13" s="5" t="s">
        <v>15</v>
      </c>
      <c r="C13" s="5" t="s">
        <v>16</v>
      </c>
      <c r="D13" s="6"/>
      <c r="E13" s="6">
        <v>400000</v>
      </c>
      <c r="F13" s="5"/>
    </row>
    <row r="14" spans="1:6" x14ac:dyDescent="0.25">
      <c r="A14" s="10">
        <v>45667</v>
      </c>
      <c r="B14" s="3" t="s">
        <v>17</v>
      </c>
      <c r="C14" s="3" t="s">
        <v>18</v>
      </c>
      <c r="D14" s="4">
        <v>200000</v>
      </c>
      <c r="E14" s="4"/>
      <c r="F14" s="3"/>
    </row>
    <row r="15" spans="1:6" x14ac:dyDescent="0.25">
      <c r="A15" s="11">
        <v>45667</v>
      </c>
      <c r="B15" s="5" t="s">
        <v>17</v>
      </c>
      <c r="C15" s="5" t="s">
        <v>12</v>
      </c>
      <c r="D15" s="6"/>
      <c r="E15" s="6">
        <v>200000</v>
      </c>
      <c r="F15" s="5"/>
    </row>
    <row r="16" spans="1:6" x14ac:dyDescent="0.25">
      <c r="A16" s="10">
        <v>45672</v>
      </c>
      <c r="B16" s="3" t="s">
        <v>19</v>
      </c>
      <c r="C16" s="3" t="s">
        <v>20</v>
      </c>
      <c r="D16" s="4">
        <v>300000</v>
      </c>
      <c r="E16" s="4"/>
      <c r="F16" s="3"/>
    </row>
    <row r="17" spans="1:6" x14ac:dyDescent="0.25">
      <c r="A17" s="11">
        <v>45672</v>
      </c>
      <c r="B17" s="5" t="s">
        <v>19</v>
      </c>
      <c r="C17" s="5" t="s">
        <v>16</v>
      </c>
      <c r="D17" s="6"/>
      <c r="E17" s="6">
        <v>300000</v>
      </c>
      <c r="F17" s="5"/>
    </row>
    <row r="18" spans="1:6" x14ac:dyDescent="0.25">
      <c r="A18" s="10">
        <v>45672</v>
      </c>
      <c r="B18" s="3" t="s">
        <v>17</v>
      </c>
      <c r="C18" s="3" t="s">
        <v>18</v>
      </c>
      <c r="D18" s="4">
        <v>150000</v>
      </c>
      <c r="E18" s="4"/>
      <c r="F18" s="3"/>
    </row>
    <row r="19" spans="1:6" x14ac:dyDescent="0.25">
      <c r="A19" s="11">
        <v>45672</v>
      </c>
      <c r="B19" s="5" t="s">
        <v>17</v>
      </c>
      <c r="C19" s="5" t="s">
        <v>12</v>
      </c>
      <c r="D19" s="6"/>
      <c r="E19" s="6">
        <v>150000</v>
      </c>
      <c r="F19" s="5"/>
    </row>
    <row r="20" spans="1:6" x14ac:dyDescent="0.25">
      <c r="A20" s="10">
        <v>45675</v>
      </c>
      <c r="B20" s="3" t="s">
        <v>21</v>
      </c>
      <c r="C20" s="3" t="s">
        <v>22</v>
      </c>
      <c r="D20" s="4">
        <v>15000</v>
      </c>
      <c r="E20" s="4"/>
      <c r="F20" s="3"/>
    </row>
    <row r="21" spans="1:6" x14ac:dyDescent="0.25">
      <c r="A21" s="11">
        <v>45675</v>
      </c>
      <c r="B21" s="5" t="s">
        <v>21</v>
      </c>
      <c r="C21" s="5" t="s">
        <v>10</v>
      </c>
      <c r="D21" s="6"/>
      <c r="E21" s="6">
        <v>15000</v>
      </c>
      <c r="F21" s="5"/>
    </row>
    <row r="22" spans="1:6" x14ac:dyDescent="0.25">
      <c r="A22" s="12">
        <v>45687</v>
      </c>
      <c r="B22" s="3" t="s">
        <v>23</v>
      </c>
      <c r="C22" s="3" t="s">
        <v>24</v>
      </c>
      <c r="D22" s="4">
        <v>100000</v>
      </c>
      <c r="E22" s="4"/>
      <c r="F22" s="3"/>
    </row>
    <row r="23" spans="1:6" x14ac:dyDescent="0.25">
      <c r="A23" s="13">
        <v>45687</v>
      </c>
      <c r="B23" s="5" t="s">
        <v>23</v>
      </c>
      <c r="C23" s="5" t="s">
        <v>7</v>
      </c>
      <c r="D23" s="7"/>
      <c r="E23" s="7">
        <v>100000</v>
      </c>
      <c r="F23" s="5"/>
    </row>
    <row r="24" spans="1:6" x14ac:dyDescent="0.25">
      <c r="A24" s="10">
        <v>45690</v>
      </c>
      <c r="B24" s="3" t="s">
        <v>25</v>
      </c>
      <c r="C24" s="3" t="s">
        <v>8</v>
      </c>
      <c r="D24" s="8">
        <v>100000</v>
      </c>
      <c r="E24" s="8"/>
      <c r="F24" s="3"/>
    </row>
    <row r="25" spans="1:6" x14ac:dyDescent="0.25">
      <c r="A25" s="11">
        <v>45690</v>
      </c>
      <c r="B25" s="5" t="s">
        <v>25</v>
      </c>
      <c r="C25" s="5" t="s">
        <v>7</v>
      </c>
      <c r="D25" s="7"/>
      <c r="E25" s="7">
        <v>100000</v>
      </c>
      <c r="F25" s="5"/>
    </row>
    <row r="26" spans="1:6" x14ac:dyDescent="0.25">
      <c r="A26" s="10">
        <v>45693</v>
      </c>
      <c r="B26" s="3" t="s">
        <v>26</v>
      </c>
      <c r="C26" s="3" t="s">
        <v>10</v>
      </c>
      <c r="D26" s="8">
        <v>150000</v>
      </c>
      <c r="E26" s="8"/>
      <c r="F26" s="3"/>
    </row>
    <row r="27" spans="1:6" x14ac:dyDescent="0.25">
      <c r="A27" s="14">
        <v>45693</v>
      </c>
      <c r="B27" s="15" t="s">
        <v>26</v>
      </c>
      <c r="C27" s="15" t="s">
        <v>20</v>
      </c>
      <c r="D27" s="16"/>
      <c r="E27" s="16">
        <v>150000</v>
      </c>
      <c r="F27" s="15"/>
    </row>
    <row r="28" spans="1:6" x14ac:dyDescent="0.25">
      <c r="A28" s="14">
        <v>45746</v>
      </c>
      <c r="B28" s="15" t="s">
        <v>59</v>
      </c>
      <c r="C28" s="15" t="s">
        <v>57</v>
      </c>
      <c r="D28" s="16">
        <v>28200</v>
      </c>
      <c r="E28" s="16"/>
      <c r="F28" s="15"/>
    </row>
    <row r="29" spans="1:6" x14ac:dyDescent="0.25">
      <c r="A29" s="14">
        <v>45746</v>
      </c>
      <c r="B29" s="15" t="s">
        <v>59</v>
      </c>
      <c r="C29" s="15" t="s">
        <v>58</v>
      </c>
      <c r="D29" s="16"/>
      <c r="E29" s="16">
        <v>28200</v>
      </c>
      <c r="F29" s="15"/>
    </row>
  </sheetData>
  <pageMargins left="0.7" right="0.7" top="0.75" bottom="0.75" header="0.3" footer="0.3"/>
  <pageSetup scale="71"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1434C435-4C37-4E61-B97A-BDBADA677AB2}">
          <x14:formula1>
            <xm:f>Accounts!$G:$G</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8D4C7-F9BD-4F24-8F10-57480C152220}">
  <dimension ref="A2:F32"/>
  <sheetViews>
    <sheetView zoomScale="85" zoomScaleNormal="85" workbookViewId="0">
      <selection activeCell="C12" sqref="C12"/>
    </sheetView>
  </sheetViews>
  <sheetFormatPr defaultRowHeight="15" x14ac:dyDescent="0.25"/>
  <cols>
    <col min="1" max="1" width="18.28515625" bestFit="1" customWidth="1"/>
    <col min="2" max="2" width="10.5703125" bestFit="1" customWidth="1"/>
    <col min="3" max="3" width="31" bestFit="1" customWidth="1"/>
    <col min="4" max="5" width="14.28515625" bestFit="1" customWidth="1"/>
    <col min="6" max="6" width="15" bestFit="1" customWidth="1"/>
  </cols>
  <sheetData>
    <row r="2" spans="1:6" ht="31.5" x14ac:dyDescent="0.5">
      <c r="A2" s="23" t="str">
        <f>B4</f>
        <v>Cash</v>
      </c>
      <c r="B2" s="23"/>
      <c r="C2" s="20" t="str">
        <f>VLOOKUP(A2,Individual_Accounts[],2,0)</f>
        <v>Current Assets</v>
      </c>
      <c r="D2" s="20"/>
      <c r="E2" s="20"/>
    </row>
    <row r="3" spans="1:6" x14ac:dyDescent="0.25">
      <c r="A3" s="17" t="s">
        <v>0</v>
      </c>
      <c r="B3" s="17" t="s">
        <v>2</v>
      </c>
      <c r="C3" s="17" t="s">
        <v>1</v>
      </c>
      <c r="D3" t="s">
        <v>28</v>
      </c>
      <c r="E3" t="s">
        <v>29</v>
      </c>
      <c r="F3" t="s">
        <v>30</v>
      </c>
    </row>
    <row r="4" spans="1:6" x14ac:dyDescent="0.25">
      <c r="A4" s="18">
        <v>45658</v>
      </c>
      <c r="B4" t="s">
        <v>7</v>
      </c>
      <c r="C4" t="s">
        <v>6</v>
      </c>
      <c r="D4" s="21">
        <v>1000000</v>
      </c>
      <c r="E4" s="21"/>
      <c r="F4" s="21">
        <v>1000000</v>
      </c>
    </row>
    <row r="5" spans="1:6" x14ac:dyDescent="0.25">
      <c r="A5" s="18">
        <v>45658</v>
      </c>
      <c r="B5" t="s">
        <v>7</v>
      </c>
      <c r="C5" t="s">
        <v>61</v>
      </c>
      <c r="D5" s="21"/>
      <c r="E5" s="21">
        <v>200000</v>
      </c>
      <c r="F5" s="21">
        <v>-200000</v>
      </c>
    </row>
    <row r="6" spans="1:6" x14ac:dyDescent="0.25">
      <c r="A6" s="18">
        <v>45658</v>
      </c>
      <c r="B6" t="s">
        <v>8</v>
      </c>
      <c r="C6" t="s">
        <v>6</v>
      </c>
      <c r="D6" s="21"/>
      <c r="E6" s="21">
        <v>1000000</v>
      </c>
      <c r="F6" s="21">
        <v>-1000000</v>
      </c>
    </row>
    <row r="7" spans="1:6" x14ac:dyDescent="0.25">
      <c r="A7" s="18">
        <v>45658</v>
      </c>
      <c r="B7" t="s">
        <v>62</v>
      </c>
      <c r="C7" t="s">
        <v>61</v>
      </c>
      <c r="D7" s="21">
        <v>200000</v>
      </c>
      <c r="E7" s="21"/>
      <c r="F7" s="21">
        <v>200000</v>
      </c>
    </row>
    <row r="8" spans="1:6" x14ac:dyDescent="0.25">
      <c r="A8" s="18">
        <v>45659</v>
      </c>
      <c r="B8" t="s">
        <v>10</v>
      </c>
      <c r="C8" t="s">
        <v>9</v>
      </c>
      <c r="D8" s="21">
        <v>500000</v>
      </c>
      <c r="E8" s="21"/>
      <c r="F8" s="21">
        <v>500000</v>
      </c>
    </row>
    <row r="9" spans="1:6" x14ac:dyDescent="0.25">
      <c r="A9" s="18">
        <v>45659</v>
      </c>
      <c r="B9" t="s">
        <v>7</v>
      </c>
      <c r="C9" t="s">
        <v>9</v>
      </c>
      <c r="D9" s="21"/>
      <c r="E9" s="21">
        <v>500000</v>
      </c>
      <c r="F9" s="21">
        <v>-500000</v>
      </c>
    </row>
    <row r="10" spans="1:6" x14ac:dyDescent="0.25">
      <c r="A10" s="18">
        <v>45660</v>
      </c>
      <c r="B10" t="s">
        <v>13</v>
      </c>
      <c r="C10" t="s">
        <v>11</v>
      </c>
      <c r="D10" s="21"/>
      <c r="E10" s="21">
        <v>600000</v>
      </c>
      <c r="F10" s="21">
        <v>-600000</v>
      </c>
    </row>
    <row r="11" spans="1:6" x14ac:dyDescent="0.25">
      <c r="A11" s="18">
        <v>45660</v>
      </c>
      <c r="B11" t="s">
        <v>12</v>
      </c>
      <c r="C11" t="s">
        <v>11</v>
      </c>
      <c r="D11" s="21">
        <v>600000</v>
      </c>
      <c r="E11" s="21"/>
      <c r="F11" s="21">
        <v>600000</v>
      </c>
    </row>
    <row r="12" spans="1:6" x14ac:dyDescent="0.25">
      <c r="A12" s="18">
        <v>45661</v>
      </c>
      <c r="B12" t="s">
        <v>10</v>
      </c>
      <c r="C12" t="s">
        <v>14</v>
      </c>
      <c r="D12" s="21"/>
      <c r="E12" s="21">
        <v>200000</v>
      </c>
      <c r="F12" s="21">
        <v>-200000</v>
      </c>
    </row>
    <row r="13" spans="1:6" x14ac:dyDescent="0.25">
      <c r="A13" s="18">
        <v>45661</v>
      </c>
      <c r="B13" t="s">
        <v>12</v>
      </c>
      <c r="C13" t="s">
        <v>14</v>
      </c>
      <c r="D13" s="21">
        <v>200000</v>
      </c>
      <c r="E13" s="21"/>
      <c r="F13" s="21">
        <v>200000</v>
      </c>
    </row>
    <row r="14" spans="1:6" x14ac:dyDescent="0.25">
      <c r="A14" s="18">
        <v>45667</v>
      </c>
      <c r="B14" t="s">
        <v>7</v>
      </c>
      <c r="C14" t="s">
        <v>15</v>
      </c>
      <c r="D14" s="21">
        <v>400000</v>
      </c>
      <c r="E14" s="21"/>
      <c r="F14" s="21">
        <v>400000</v>
      </c>
    </row>
    <row r="15" spans="1:6" x14ac:dyDescent="0.25">
      <c r="A15" s="18">
        <v>45667</v>
      </c>
      <c r="B15" t="s">
        <v>18</v>
      </c>
      <c r="C15" t="s">
        <v>17</v>
      </c>
      <c r="D15" s="21">
        <v>200000</v>
      </c>
      <c r="E15" s="21"/>
      <c r="F15" s="21">
        <v>200000</v>
      </c>
    </row>
    <row r="16" spans="1:6" x14ac:dyDescent="0.25">
      <c r="A16" s="18">
        <v>45667</v>
      </c>
      <c r="B16" t="s">
        <v>12</v>
      </c>
      <c r="C16" t="s">
        <v>17</v>
      </c>
      <c r="D16" s="21"/>
      <c r="E16" s="21">
        <v>200000</v>
      </c>
      <c r="F16" s="21">
        <v>-200000</v>
      </c>
    </row>
    <row r="17" spans="1:6" x14ac:dyDescent="0.25">
      <c r="A17" s="18">
        <v>45667</v>
      </c>
      <c r="B17" t="s">
        <v>16</v>
      </c>
      <c r="C17" t="s">
        <v>15</v>
      </c>
      <c r="D17" s="21"/>
      <c r="E17" s="21">
        <v>400000</v>
      </c>
      <c r="F17" s="21">
        <v>-400000</v>
      </c>
    </row>
    <row r="18" spans="1:6" x14ac:dyDescent="0.25">
      <c r="A18" s="18">
        <v>45672</v>
      </c>
      <c r="B18" t="s">
        <v>20</v>
      </c>
      <c r="C18" t="s">
        <v>19</v>
      </c>
      <c r="D18" s="21">
        <v>300000</v>
      </c>
      <c r="E18" s="21"/>
      <c r="F18" s="21">
        <v>300000</v>
      </c>
    </row>
    <row r="19" spans="1:6" x14ac:dyDescent="0.25">
      <c r="A19" s="18">
        <v>45672</v>
      </c>
      <c r="B19" t="s">
        <v>18</v>
      </c>
      <c r="C19" t="s">
        <v>17</v>
      </c>
      <c r="D19" s="21">
        <v>150000</v>
      </c>
      <c r="E19" s="21"/>
      <c r="F19" s="21">
        <v>150000</v>
      </c>
    </row>
    <row r="20" spans="1:6" x14ac:dyDescent="0.25">
      <c r="A20" s="18">
        <v>45672</v>
      </c>
      <c r="B20" t="s">
        <v>12</v>
      </c>
      <c r="C20" t="s">
        <v>17</v>
      </c>
      <c r="D20" s="21"/>
      <c r="E20" s="21">
        <v>150000</v>
      </c>
      <c r="F20" s="21">
        <v>-150000</v>
      </c>
    </row>
    <row r="21" spans="1:6" x14ac:dyDescent="0.25">
      <c r="A21" s="18">
        <v>45672</v>
      </c>
      <c r="B21" t="s">
        <v>16</v>
      </c>
      <c r="C21" t="s">
        <v>19</v>
      </c>
      <c r="D21" s="21"/>
      <c r="E21" s="21">
        <v>300000</v>
      </c>
      <c r="F21" s="21">
        <v>-300000</v>
      </c>
    </row>
    <row r="22" spans="1:6" x14ac:dyDescent="0.25">
      <c r="A22" s="18">
        <v>45675</v>
      </c>
      <c r="B22" t="s">
        <v>10</v>
      </c>
      <c r="C22" t="s">
        <v>21</v>
      </c>
      <c r="D22" s="21"/>
      <c r="E22" s="21">
        <v>15000</v>
      </c>
      <c r="F22" s="21">
        <v>-15000</v>
      </c>
    </row>
    <row r="23" spans="1:6" x14ac:dyDescent="0.25">
      <c r="A23" s="18">
        <v>45675</v>
      </c>
      <c r="B23" t="s">
        <v>22</v>
      </c>
      <c r="C23" t="s">
        <v>21</v>
      </c>
      <c r="D23" s="21">
        <v>15000</v>
      </c>
      <c r="E23" s="21"/>
      <c r="F23" s="21">
        <v>15000</v>
      </c>
    </row>
    <row r="24" spans="1:6" x14ac:dyDescent="0.25">
      <c r="A24" s="18">
        <v>45687</v>
      </c>
      <c r="B24" t="s">
        <v>7</v>
      </c>
      <c r="C24" t="s">
        <v>23</v>
      </c>
      <c r="D24" s="21"/>
      <c r="E24" s="21">
        <v>100000</v>
      </c>
      <c r="F24" s="21">
        <v>-100000</v>
      </c>
    </row>
    <row r="25" spans="1:6" x14ac:dyDescent="0.25">
      <c r="A25" s="18">
        <v>45687</v>
      </c>
      <c r="B25" t="s">
        <v>24</v>
      </c>
      <c r="C25" t="s">
        <v>23</v>
      </c>
      <c r="D25" s="21">
        <v>100000</v>
      </c>
      <c r="E25" s="21"/>
      <c r="F25" s="21">
        <v>100000</v>
      </c>
    </row>
    <row r="26" spans="1:6" x14ac:dyDescent="0.25">
      <c r="A26" s="18">
        <v>45690</v>
      </c>
      <c r="B26" t="s">
        <v>7</v>
      </c>
      <c r="C26" t="s">
        <v>25</v>
      </c>
      <c r="D26" s="21"/>
      <c r="E26" s="21">
        <v>100000</v>
      </c>
      <c r="F26" s="21">
        <v>-100000</v>
      </c>
    </row>
    <row r="27" spans="1:6" x14ac:dyDescent="0.25">
      <c r="A27" s="18">
        <v>45690</v>
      </c>
      <c r="B27" t="s">
        <v>8</v>
      </c>
      <c r="C27" t="s">
        <v>25</v>
      </c>
      <c r="D27" s="21">
        <v>100000</v>
      </c>
      <c r="E27" s="21"/>
      <c r="F27" s="21">
        <v>100000</v>
      </c>
    </row>
    <row r="28" spans="1:6" x14ac:dyDescent="0.25">
      <c r="A28" s="18">
        <v>45693</v>
      </c>
      <c r="B28" t="s">
        <v>20</v>
      </c>
      <c r="C28" t="s">
        <v>26</v>
      </c>
      <c r="D28" s="21"/>
      <c r="E28" s="21">
        <v>150000</v>
      </c>
      <c r="F28" s="21">
        <v>-150000</v>
      </c>
    </row>
    <row r="29" spans="1:6" x14ac:dyDescent="0.25">
      <c r="A29" s="18">
        <v>45693</v>
      </c>
      <c r="B29" t="s">
        <v>10</v>
      </c>
      <c r="C29" t="s">
        <v>26</v>
      </c>
      <c r="D29" s="21">
        <v>150000</v>
      </c>
      <c r="E29" s="21"/>
      <c r="F29" s="21">
        <v>150000</v>
      </c>
    </row>
    <row r="30" spans="1:6" x14ac:dyDescent="0.25">
      <c r="A30" s="18">
        <v>45746</v>
      </c>
      <c r="B30" t="s">
        <v>57</v>
      </c>
      <c r="C30" t="s">
        <v>59</v>
      </c>
      <c r="D30" s="21">
        <v>28200</v>
      </c>
      <c r="E30" s="21"/>
      <c r="F30" s="21">
        <v>28200</v>
      </c>
    </row>
    <row r="31" spans="1:6" x14ac:dyDescent="0.25">
      <c r="A31" s="18">
        <v>45746</v>
      </c>
      <c r="B31" t="s">
        <v>58</v>
      </c>
      <c r="C31" t="s">
        <v>59</v>
      </c>
      <c r="D31" s="21"/>
      <c r="E31" s="21">
        <v>28200</v>
      </c>
      <c r="F31" s="21">
        <v>-28200</v>
      </c>
    </row>
    <row r="32" spans="1:6" x14ac:dyDescent="0.25">
      <c r="A32" s="18" t="s">
        <v>27</v>
      </c>
      <c r="D32" s="22">
        <v>3943200</v>
      </c>
      <c r="E32" s="22">
        <v>3943200</v>
      </c>
      <c r="F32" s="22">
        <v>0</v>
      </c>
    </row>
  </sheetData>
  <mergeCells count="2">
    <mergeCell ref="A2:B2"/>
    <mergeCell ref="C2:E2"/>
  </mergeCells>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1B37-802D-4DA8-B3C2-61DF096F30C8}">
  <dimension ref="A2:G17"/>
  <sheetViews>
    <sheetView zoomScale="85" zoomScaleNormal="85" workbookViewId="0">
      <selection activeCell="C22" sqref="C22"/>
    </sheetView>
  </sheetViews>
  <sheetFormatPr defaultRowHeight="15" x14ac:dyDescent="0.25"/>
  <cols>
    <col min="1" max="1" width="36.85546875" bestFit="1" customWidth="1"/>
    <col min="2" max="3" width="14.28515625" bestFit="1" customWidth="1"/>
    <col min="4" max="4" width="14.7109375" bestFit="1" customWidth="1"/>
    <col min="5" max="5" width="15" bestFit="1" customWidth="1"/>
    <col min="6" max="6" width="16.5703125" hidden="1" customWidth="1"/>
    <col min="7" max="7" width="16.85546875" hidden="1" customWidth="1"/>
  </cols>
  <sheetData>
    <row r="2" spans="1:7" ht="31.5" x14ac:dyDescent="0.5">
      <c r="A2" s="23" t="s">
        <v>48</v>
      </c>
      <c r="B2" s="23"/>
      <c r="C2" s="20"/>
      <c r="D2" s="20"/>
      <c r="E2" s="20"/>
    </row>
    <row r="3" spans="1:7" x14ac:dyDescent="0.25">
      <c r="A3" s="17" t="s">
        <v>2</v>
      </c>
      <c r="B3" t="s">
        <v>28</v>
      </c>
      <c r="C3" t="s">
        <v>29</v>
      </c>
      <c r="D3" t="s">
        <v>30</v>
      </c>
    </row>
    <row r="4" spans="1:7" x14ac:dyDescent="0.25">
      <c r="A4" t="s">
        <v>13</v>
      </c>
      <c r="B4" s="21"/>
      <c r="C4" s="21">
        <v>600000</v>
      </c>
      <c r="D4" s="21">
        <v>-600000</v>
      </c>
      <c r="F4" t="str">
        <f>VLOOKUP(A4,Individual_Accounts[],2,0)</f>
        <v>Current Liabilities</v>
      </c>
      <c r="G4" t="str">
        <f>VLOOKUP(F4,Accounts_Sub_Accounts[[Sub Accounts]:[Financial Statements]],2,0)</f>
        <v>Balance Sheet</v>
      </c>
    </row>
    <row r="5" spans="1:7" x14ac:dyDescent="0.25">
      <c r="A5" t="s">
        <v>20</v>
      </c>
      <c r="B5" s="21">
        <v>300000</v>
      </c>
      <c r="C5" s="21">
        <v>150000</v>
      </c>
      <c r="D5" s="21">
        <v>150000</v>
      </c>
      <c r="F5" s="72" t="str">
        <f>VLOOKUP(A5,Individual_Accounts[],2,0)</f>
        <v>Current Assets</v>
      </c>
      <c r="G5" t="str">
        <f>VLOOKUP(F5,Accounts_Sub_Accounts[[Sub Accounts]:[Financial Statements]],2,0)</f>
        <v>Balance Sheet</v>
      </c>
    </row>
    <row r="6" spans="1:7" x14ac:dyDescent="0.25">
      <c r="A6" t="s">
        <v>10</v>
      </c>
      <c r="B6" s="21">
        <v>650000</v>
      </c>
      <c r="C6" s="21">
        <v>215000</v>
      </c>
      <c r="D6" s="21">
        <v>435000</v>
      </c>
      <c r="F6" s="72" t="str">
        <f>VLOOKUP(A6,Individual_Accounts[],2,0)</f>
        <v>Current Assets</v>
      </c>
      <c r="G6" t="str">
        <f>VLOOKUP(F6,Accounts_Sub_Accounts[[Sub Accounts]:[Financial Statements]],2,0)</f>
        <v>Balance Sheet</v>
      </c>
    </row>
    <row r="7" spans="1:7" x14ac:dyDescent="0.25">
      <c r="A7" t="s">
        <v>7</v>
      </c>
      <c r="B7" s="21">
        <v>1400000</v>
      </c>
      <c r="C7" s="21">
        <v>900000</v>
      </c>
      <c r="D7" s="21">
        <v>500000</v>
      </c>
      <c r="F7" s="72" t="str">
        <f>VLOOKUP(A7,Individual_Accounts[],2,0)</f>
        <v>Current Assets</v>
      </c>
      <c r="G7" t="str">
        <f>VLOOKUP(F7,Accounts_Sub_Accounts[[Sub Accounts]:[Financial Statements]],2,0)</f>
        <v>Balance Sheet</v>
      </c>
    </row>
    <row r="8" spans="1:7" x14ac:dyDescent="0.25">
      <c r="A8" t="s">
        <v>18</v>
      </c>
      <c r="B8" s="21">
        <v>350000</v>
      </c>
      <c r="C8" s="21"/>
      <c r="D8" s="21">
        <v>350000</v>
      </c>
      <c r="F8" s="72" t="str">
        <f>VLOOKUP(A8,Individual_Accounts[],2,0)</f>
        <v>Expenses</v>
      </c>
      <c r="G8" t="str">
        <f>VLOOKUP(F8,Accounts_Sub_Accounts[[Sub Accounts]:[Financial Statements]],2,0)</f>
        <v>Income Statement</v>
      </c>
    </row>
    <row r="9" spans="1:7" x14ac:dyDescent="0.25">
      <c r="A9" t="s">
        <v>22</v>
      </c>
      <c r="B9" s="21">
        <v>15000</v>
      </c>
      <c r="C9" s="21"/>
      <c r="D9" s="21">
        <v>15000</v>
      </c>
      <c r="F9" s="72" t="str">
        <f>VLOOKUP(A9,Individual_Accounts[],2,0)</f>
        <v>Expenses</v>
      </c>
      <c r="G9" t="str">
        <f>VLOOKUP(F9,Accounts_Sub_Accounts[[Sub Accounts]:[Financial Statements]],2,0)</f>
        <v>Income Statement</v>
      </c>
    </row>
    <row r="10" spans="1:7" x14ac:dyDescent="0.25">
      <c r="A10" t="s">
        <v>8</v>
      </c>
      <c r="B10" s="21">
        <v>100000</v>
      </c>
      <c r="C10" s="21">
        <v>1000000</v>
      </c>
      <c r="D10" s="21">
        <v>-900000</v>
      </c>
      <c r="F10" t="str">
        <f>VLOOKUP(A10,Individual_Accounts[],2,0)</f>
        <v>Equity</v>
      </c>
      <c r="G10" t="str">
        <f>VLOOKUP(F10,Accounts_Sub_Accounts[[Sub Accounts]:[Financial Statements]],2,0)</f>
        <v>Balance Sheet</v>
      </c>
    </row>
    <row r="11" spans="1:7" x14ac:dyDescent="0.25">
      <c r="A11" t="s">
        <v>12</v>
      </c>
      <c r="B11" s="21">
        <v>800000</v>
      </c>
      <c r="C11" s="21">
        <v>350000</v>
      </c>
      <c r="D11" s="21">
        <v>450000</v>
      </c>
      <c r="F11" s="72" t="str">
        <f>VLOOKUP(A11,Individual_Accounts[],2,0)</f>
        <v>Current Assets</v>
      </c>
      <c r="G11" t="str">
        <f>VLOOKUP(F11,Accounts_Sub_Accounts[[Sub Accounts]:[Financial Statements]],2,0)</f>
        <v>Balance Sheet</v>
      </c>
    </row>
    <row r="12" spans="1:7" x14ac:dyDescent="0.25">
      <c r="A12" t="s">
        <v>24</v>
      </c>
      <c r="B12" s="21">
        <v>100000</v>
      </c>
      <c r="C12" s="21"/>
      <c r="D12" s="21">
        <v>100000</v>
      </c>
      <c r="F12" s="72" t="str">
        <f>VLOOKUP(A12,Individual_Accounts[],2,0)</f>
        <v>Expenses</v>
      </c>
      <c r="G12" t="str">
        <f>VLOOKUP(F12,Accounts_Sub_Accounts[[Sub Accounts]:[Financial Statements]],2,0)</f>
        <v>Income Statement</v>
      </c>
    </row>
    <row r="13" spans="1:7" x14ac:dyDescent="0.25">
      <c r="A13" t="s">
        <v>16</v>
      </c>
      <c r="B13" s="21"/>
      <c r="C13" s="21">
        <v>700000</v>
      </c>
      <c r="D13" s="21">
        <v>-700000</v>
      </c>
      <c r="F13" s="72" t="str">
        <f>VLOOKUP(A13,Individual_Accounts[],2,0)</f>
        <v>Revenue</v>
      </c>
      <c r="G13" t="str">
        <f>VLOOKUP(F13,Accounts_Sub_Accounts[[Sub Accounts]:[Financial Statements]],2,0)</f>
        <v>Income Statement</v>
      </c>
    </row>
    <row r="14" spans="1:7" x14ac:dyDescent="0.25">
      <c r="A14" t="s">
        <v>57</v>
      </c>
      <c r="B14" s="21">
        <v>28200</v>
      </c>
      <c r="C14" s="21"/>
      <c r="D14" s="21">
        <v>28200</v>
      </c>
      <c r="F14" s="72" t="str">
        <f>VLOOKUP(A14,Individual_Accounts[],2,0)</f>
        <v>Expenses</v>
      </c>
      <c r="G14" t="str">
        <f>VLOOKUP(F14,Accounts_Sub_Accounts[[Sub Accounts]:[Financial Statements]],2,0)</f>
        <v>Income Statement</v>
      </c>
    </row>
    <row r="15" spans="1:7" x14ac:dyDescent="0.25">
      <c r="A15" t="s">
        <v>58</v>
      </c>
      <c r="B15" s="21"/>
      <c r="C15" s="21">
        <v>28200</v>
      </c>
      <c r="D15" s="21">
        <v>-28200</v>
      </c>
      <c r="F15" t="str">
        <f>VLOOKUP(A15,Individual_Accounts[],2,0)</f>
        <v>Current Liabilities</v>
      </c>
      <c r="G15" t="str">
        <f>VLOOKUP(F15,Accounts_Sub_Accounts[[Sub Accounts]:[Financial Statements]],2,0)</f>
        <v>Balance Sheet</v>
      </c>
    </row>
    <row r="16" spans="1:7" x14ac:dyDescent="0.25">
      <c r="A16" t="s">
        <v>62</v>
      </c>
      <c r="B16" s="21">
        <v>200000</v>
      </c>
      <c r="C16" s="21"/>
      <c r="D16" s="21">
        <v>200000</v>
      </c>
      <c r="F16" s="72" t="str">
        <f>VLOOKUP(A16,Individual_Accounts[],2,0)</f>
        <v>Fixed Assets</v>
      </c>
      <c r="G16" t="str">
        <f>VLOOKUP(F16,Accounts_Sub_Accounts[[Sub Accounts]:[Financial Statements]],2,0)</f>
        <v>Balance Sheet</v>
      </c>
    </row>
    <row r="17" spans="1:4" x14ac:dyDescent="0.25">
      <c r="A17" t="s">
        <v>27</v>
      </c>
      <c r="B17" s="22">
        <v>3943200</v>
      </c>
      <c r="C17" s="22">
        <v>3943200</v>
      </c>
      <c r="D17" s="22">
        <v>0</v>
      </c>
    </row>
  </sheetData>
  <mergeCells count="2">
    <mergeCell ref="A2:B2"/>
    <mergeCell ref="C2:E2"/>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2809D-73E0-466F-9F94-B5E5AF7F5250}">
  <dimension ref="A1:F20"/>
  <sheetViews>
    <sheetView showGridLines="0" showRowColHeaders="0" zoomScaleNormal="100" workbookViewId="0">
      <selection activeCell="E17" sqref="E17"/>
    </sheetView>
  </sheetViews>
  <sheetFormatPr defaultRowHeight="15" x14ac:dyDescent="0.25"/>
  <cols>
    <col min="1" max="1" width="27.85546875" style="24" bestFit="1" customWidth="1"/>
    <col min="2" max="3" width="9.140625" style="24"/>
    <col min="4" max="4" width="12.5703125" style="24" bestFit="1" customWidth="1"/>
    <col min="5" max="5" width="13.42578125" style="24" bestFit="1" customWidth="1"/>
  </cols>
  <sheetData>
    <row r="1" spans="1:6" ht="28.5" x14ac:dyDescent="0.45">
      <c r="A1" s="38" t="s">
        <v>49</v>
      </c>
      <c r="B1" s="39"/>
      <c r="C1" s="39"/>
      <c r="D1" s="39"/>
      <c r="E1" s="39"/>
      <c r="F1" s="40"/>
    </row>
    <row r="2" spans="1:6" ht="18.75" x14ac:dyDescent="0.3">
      <c r="A2" s="41" t="s">
        <v>46</v>
      </c>
      <c r="B2" s="42"/>
      <c r="C2" s="42"/>
      <c r="D2" s="42"/>
      <c r="E2" s="42"/>
      <c r="F2" s="43"/>
    </row>
    <row r="3" spans="1:6" ht="18.75" x14ac:dyDescent="0.3">
      <c r="A3" s="41" t="s">
        <v>50</v>
      </c>
      <c r="B3" s="42"/>
      <c r="C3" s="42"/>
      <c r="D3" s="42"/>
      <c r="E3" s="42"/>
      <c r="F3" s="43"/>
    </row>
    <row r="4" spans="1:6" x14ac:dyDescent="0.25">
      <c r="A4" s="28"/>
      <c r="B4" s="29"/>
      <c r="C4" s="29"/>
      <c r="D4" s="29"/>
      <c r="E4" s="29"/>
      <c r="F4" s="31"/>
    </row>
    <row r="5" spans="1:6" x14ac:dyDescent="0.25">
      <c r="A5" s="28" t="s">
        <v>16</v>
      </c>
      <c r="B5" s="29"/>
      <c r="C5" s="29"/>
      <c r="D5" s="29" t="s">
        <v>51</v>
      </c>
      <c r="E5" s="29">
        <f>(VLOOKUP(A5,Trial_Balance!$A$4:$D$13,4,0))*-1</f>
        <v>700000</v>
      </c>
      <c r="F5" s="31"/>
    </row>
    <row r="6" spans="1:6" x14ac:dyDescent="0.25">
      <c r="A6" s="34" t="s">
        <v>18</v>
      </c>
      <c r="B6" s="29"/>
      <c r="C6" s="29"/>
      <c r="D6" s="29"/>
      <c r="E6" s="25">
        <f>(VLOOKUP(A6,Trial_Balance!$A$4:$D$13,4,0))*-1</f>
        <v>-350000</v>
      </c>
      <c r="F6" s="31"/>
    </row>
    <row r="7" spans="1:6" ht="15.75" thickBot="1" x14ac:dyDescent="0.3">
      <c r="A7" s="28" t="s">
        <v>52</v>
      </c>
      <c r="B7" s="29"/>
      <c r="C7" s="29"/>
      <c r="D7" s="29"/>
      <c r="E7" s="26">
        <f>SUM(E5:E6)</f>
        <v>350000</v>
      </c>
      <c r="F7" s="31"/>
    </row>
    <row r="8" spans="1:6" ht="15.75" thickTop="1" x14ac:dyDescent="0.25">
      <c r="A8" s="28"/>
      <c r="B8" s="29"/>
      <c r="C8" s="29"/>
      <c r="D8" s="29"/>
      <c r="E8" s="29"/>
      <c r="F8" s="31"/>
    </row>
    <row r="9" spans="1:6" x14ac:dyDescent="0.25">
      <c r="A9" s="35" t="s">
        <v>53</v>
      </c>
      <c r="B9" s="29"/>
      <c r="C9" s="29"/>
      <c r="D9" s="29"/>
      <c r="E9" s="29"/>
      <c r="F9" s="31"/>
    </row>
    <row r="10" spans="1:6" x14ac:dyDescent="0.25">
      <c r="A10" s="28"/>
      <c r="B10" s="29"/>
      <c r="C10" s="29"/>
      <c r="D10" s="29"/>
      <c r="E10" s="29"/>
      <c r="F10" s="31"/>
    </row>
    <row r="11" spans="1:6" x14ac:dyDescent="0.25">
      <c r="A11" s="34" t="s">
        <v>24</v>
      </c>
      <c r="B11" s="29"/>
      <c r="C11" s="29"/>
      <c r="D11" s="29">
        <f>(VLOOKUP(A11,Trial_Balance!$A$4:$D$13,4,0))</f>
        <v>100000</v>
      </c>
      <c r="E11" s="29"/>
      <c r="F11" s="31"/>
    </row>
    <row r="12" spans="1:6" x14ac:dyDescent="0.25">
      <c r="A12" s="36" t="s">
        <v>22</v>
      </c>
      <c r="B12" s="29"/>
      <c r="C12" s="29"/>
      <c r="D12" s="25">
        <f>(VLOOKUP(A12,Trial_Balance!$A$4:$D$13,4,0))</f>
        <v>15000</v>
      </c>
      <c r="E12" s="29"/>
      <c r="F12" s="31"/>
    </row>
    <row r="13" spans="1:6" x14ac:dyDescent="0.25">
      <c r="A13" s="34" t="s">
        <v>54</v>
      </c>
      <c r="B13" s="29"/>
      <c r="C13" s="29"/>
      <c r="D13" s="29"/>
      <c r="E13" s="25">
        <f>SUM(D11:D12)*-1</f>
        <v>-115000</v>
      </c>
      <c r="F13" s="31"/>
    </row>
    <row r="14" spans="1:6" ht="15.75" thickBot="1" x14ac:dyDescent="0.3">
      <c r="A14" s="37" t="s">
        <v>52</v>
      </c>
      <c r="B14" s="29"/>
      <c r="C14" s="29"/>
      <c r="D14" s="29"/>
      <c r="E14" s="26">
        <f>SUM(E7,E13)</f>
        <v>235000</v>
      </c>
      <c r="F14" s="31"/>
    </row>
    <row r="15" spans="1:6" ht="15.75" thickTop="1" x14ac:dyDescent="0.25">
      <c r="A15" s="28" t="s">
        <v>55</v>
      </c>
      <c r="B15" s="29"/>
      <c r="C15" s="29"/>
      <c r="D15" s="29"/>
      <c r="E15" s="29">
        <f>E14*0.12*-1</f>
        <v>-28200</v>
      </c>
      <c r="F15" s="31"/>
    </row>
    <row r="16" spans="1:6" ht="15.75" thickBot="1" x14ac:dyDescent="0.3">
      <c r="A16" s="37" t="s">
        <v>56</v>
      </c>
      <c r="B16" s="29"/>
      <c r="C16" s="29"/>
      <c r="D16" s="29"/>
      <c r="E16" s="27">
        <f>SUM(E14:E15)</f>
        <v>206800</v>
      </c>
      <c r="F16" s="31"/>
    </row>
    <row r="17" spans="1:6" ht="15.75" thickTop="1" x14ac:dyDescent="0.25">
      <c r="A17" s="28"/>
      <c r="B17" s="29"/>
      <c r="C17" s="29"/>
      <c r="D17" s="29"/>
      <c r="E17" s="29"/>
      <c r="F17" s="31"/>
    </row>
    <row r="18" spans="1:6" x14ac:dyDescent="0.25">
      <c r="A18" s="28"/>
      <c r="B18" s="29"/>
      <c r="C18" s="29"/>
      <c r="D18" s="29"/>
      <c r="E18" s="29"/>
      <c r="F18" s="31"/>
    </row>
    <row r="19" spans="1:6" x14ac:dyDescent="0.25">
      <c r="A19" s="28"/>
      <c r="B19" s="29"/>
      <c r="C19" s="29"/>
      <c r="D19" s="29"/>
      <c r="E19" s="29"/>
      <c r="F19" s="31"/>
    </row>
    <row r="20" spans="1:6" x14ac:dyDescent="0.25">
      <c r="A20" s="30"/>
      <c r="B20" s="25"/>
      <c r="C20" s="25"/>
      <c r="D20" s="25"/>
      <c r="E20" s="25"/>
      <c r="F20" s="32"/>
    </row>
  </sheetData>
  <mergeCells count="3">
    <mergeCell ref="A1:F1"/>
    <mergeCell ref="A2:F2"/>
    <mergeCell ref="A3: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DB71-FBC4-48CC-9745-91A7BB175381}">
  <sheetPr>
    <pageSetUpPr fitToPage="1"/>
  </sheetPr>
  <dimension ref="A1:N25"/>
  <sheetViews>
    <sheetView showGridLines="0" showRowColHeaders="0" zoomScale="85" zoomScaleNormal="85" workbookViewId="0">
      <selection activeCell="M18" sqref="M18"/>
    </sheetView>
  </sheetViews>
  <sheetFormatPr defaultRowHeight="15" x14ac:dyDescent="0.25"/>
  <cols>
    <col min="1" max="1" width="2.85546875" customWidth="1"/>
    <col min="2" max="2" width="11.5703125" style="24" customWidth="1"/>
    <col min="3" max="3" width="13" style="24" customWidth="1"/>
    <col min="4" max="4" width="25" style="24" customWidth="1"/>
    <col min="5" max="5" width="12.5703125" style="24" bestFit="1" customWidth="1"/>
    <col min="6" max="6" width="14.28515625" style="24" bestFit="1" customWidth="1"/>
    <col min="9" max="9" width="20.140625" customWidth="1"/>
    <col min="10" max="10" width="13.42578125" style="24" bestFit="1" customWidth="1"/>
    <col min="11" max="11" width="14.28515625" style="24" bestFit="1" customWidth="1"/>
    <col min="12" max="12" width="5.5703125" customWidth="1"/>
    <col min="14" max="14" width="12.28515625" bestFit="1" customWidth="1"/>
  </cols>
  <sheetData>
    <row r="1" spans="1:12" ht="28.5" customHeight="1" x14ac:dyDescent="0.45">
      <c r="A1" s="52"/>
      <c r="B1" s="73" t="s">
        <v>49</v>
      </c>
      <c r="C1" s="73"/>
      <c r="D1" s="73"/>
      <c r="E1" s="73"/>
      <c r="F1" s="73"/>
      <c r="G1" s="73"/>
      <c r="H1" s="73"/>
      <c r="I1" s="73"/>
      <c r="J1" s="73"/>
      <c r="K1" s="73"/>
      <c r="L1" s="54"/>
    </row>
    <row r="2" spans="1:12" ht="18.75" customHeight="1" x14ac:dyDescent="0.3">
      <c r="A2" s="55"/>
      <c r="B2" s="42" t="s">
        <v>38</v>
      </c>
      <c r="C2" s="42"/>
      <c r="D2" s="42"/>
      <c r="E2" s="42"/>
      <c r="F2" s="42"/>
      <c r="G2" s="42"/>
      <c r="H2" s="42"/>
      <c r="I2" s="42"/>
      <c r="J2" s="42"/>
      <c r="K2" s="42"/>
      <c r="L2" s="56"/>
    </row>
    <row r="3" spans="1:12" ht="18.75" customHeight="1" thickBot="1" x14ac:dyDescent="0.35">
      <c r="A3" s="55"/>
      <c r="B3" s="42" t="s">
        <v>60</v>
      </c>
      <c r="C3" s="42"/>
      <c r="D3" s="42"/>
      <c r="E3" s="42"/>
      <c r="F3" s="42"/>
      <c r="G3" s="42"/>
      <c r="H3" s="42"/>
      <c r="I3" s="42"/>
      <c r="J3" s="42"/>
      <c r="K3" s="42"/>
      <c r="L3" s="56"/>
    </row>
    <row r="4" spans="1:12" x14ac:dyDescent="0.25">
      <c r="A4" s="55"/>
      <c r="B4" s="60"/>
      <c r="C4" s="44"/>
      <c r="D4" s="44"/>
      <c r="E4" s="44"/>
      <c r="F4" s="45"/>
      <c r="G4" s="52"/>
      <c r="H4" s="53"/>
      <c r="I4" s="53"/>
      <c r="J4" s="44"/>
      <c r="K4" s="45"/>
      <c r="L4" s="56"/>
    </row>
    <row r="5" spans="1:12" ht="26.25" x14ac:dyDescent="0.4">
      <c r="A5" s="55"/>
      <c r="B5" s="64" t="s">
        <v>36</v>
      </c>
      <c r="C5" s="29"/>
      <c r="D5" s="29"/>
      <c r="E5" s="29"/>
      <c r="F5" s="46"/>
      <c r="G5" s="65" t="s">
        <v>70</v>
      </c>
      <c r="H5" s="33"/>
      <c r="I5" s="33"/>
      <c r="J5" s="29"/>
      <c r="K5" s="46"/>
      <c r="L5" s="56"/>
    </row>
    <row r="6" spans="1:12" ht="15" customHeight="1" x14ac:dyDescent="0.4">
      <c r="A6" s="55"/>
      <c r="B6" s="64"/>
      <c r="C6" s="29"/>
      <c r="D6" s="29"/>
      <c r="E6" s="29"/>
      <c r="F6" s="46"/>
      <c r="G6" s="65"/>
      <c r="H6" s="33"/>
      <c r="I6" s="33"/>
      <c r="J6" s="29"/>
      <c r="K6" s="46"/>
      <c r="L6" s="56"/>
    </row>
    <row r="7" spans="1:12" ht="18.75" x14ac:dyDescent="0.3">
      <c r="A7" s="55"/>
      <c r="B7" s="61"/>
      <c r="C7" s="29"/>
      <c r="D7" s="29"/>
      <c r="E7" s="29"/>
      <c r="F7" s="46"/>
      <c r="G7" s="71" t="s">
        <v>39</v>
      </c>
      <c r="H7" s="33"/>
      <c r="I7" s="33"/>
      <c r="J7" s="29"/>
      <c r="K7" s="46"/>
      <c r="L7" s="56"/>
    </row>
    <row r="8" spans="1:12" x14ac:dyDescent="0.25">
      <c r="A8" s="55"/>
      <c r="B8" s="63" t="s">
        <v>73</v>
      </c>
      <c r="C8" s="29"/>
      <c r="D8" s="29"/>
      <c r="E8" s="29"/>
      <c r="F8" s="46"/>
      <c r="G8" s="66" t="s">
        <v>68</v>
      </c>
      <c r="H8" s="33"/>
      <c r="I8" s="33"/>
      <c r="J8" s="29"/>
      <c r="K8" s="46"/>
      <c r="L8" s="56"/>
    </row>
    <row r="9" spans="1:12" x14ac:dyDescent="0.25">
      <c r="A9" s="55"/>
      <c r="B9" s="61"/>
      <c r="C9" s="29"/>
      <c r="D9" s="29"/>
      <c r="E9" s="29"/>
      <c r="F9" s="46"/>
      <c r="G9" s="55"/>
      <c r="H9" s="33"/>
      <c r="I9" s="33"/>
      <c r="J9" s="29"/>
      <c r="K9" s="46"/>
      <c r="L9" s="56"/>
    </row>
    <row r="10" spans="1:12" x14ac:dyDescent="0.25">
      <c r="A10" s="55"/>
      <c r="B10" s="47"/>
      <c r="C10" s="68" t="s">
        <v>62</v>
      </c>
      <c r="D10" s="29"/>
      <c r="E10" s="25">
        <f>VLOOKUP(C10,Trial_Balance!$A$4:$D$16,4,0)</f>
        <v>200000</v>
      </c>
      <c r="F10" s="46"/>
      <c r="G10" s="55"/>
      <c r="H10" s="33"/>
      <c r="I10" s="33"/>
      <c r="J10" s="29"/>
      <c r="K10" s="46"/>
      <c r="L10" s="56"/>
    </row>
    <row r="11" spans="1:12" ht="15.75" thickBot="1" x14ac:dyDescent="0.3">
      <c r="A11" s="55"/>
      <c r="B11" s="47"/>
      <c r="C11" s="69" t="s">
        <v>63</v>
      </c>
      <c r="D11" s="29"/>
      <c r="E11" s="29"/>
      <c r="F11" s="48">
        <f>SUM(E10)</f>
        <v>200000</v>
      </c>
      <c r="G11" s="55"/>
      <c r="H11" s="33"/>
      <c r="I11" s="33"/>
      <c r="J11" s="29"/>
      <c r="K11" s="46"/>
      <c r="L11" s="56"/>
    </row>
    <row r="12" spans="1:12" ht="15.75" thickTop="1" x14ac:dyDescent="0.25">
      <c r="A12" s="55"/>
      <c r="B12" s="61"/>
      <c r="C12" s="29"/>
      <c r="D12" s="29"/>
      <c r="E12" s="29"/>
      <c r="F12" s="46"/>
      <c r="G12" s="66" t="s">
        <v>67</v>
      </c>
      <c r="H12" s="33"/>
      <c r="I12" s="33"/>
      <c r="J12" s="29"/>
      <c r="K12" s="46"/>
      <c r="L12" s="56"/>
    </row>
    <row r="13" spans="1:12" x14ac:dyDescent="0.25">
      <c r="A13" s="55"/>
      <c r="B13" s="61"/>
      <c r="C13" s="29"/>
      <c r="D13" s="29"/>
      <c r="E13" s="29"/>
      <c r="F13" s="46"/>
      <c r="G13" s="55"/>
      <c r="H13" s="33"/>
      <c r="I13" s="33"/>
      <c r="J13" s="29"/>
      <c r="K13" s="46"/>
      <c r="L13" s="56"/>
    </row>
    <row r="14" spans="1:12" x14ac:dyDescent="0.25">
      <c r="A14" s="55"/>
      <c r="B14" s="61"/>
      <c r="C14" s="29"/>
      <c r="D14" s="29"/>
      <c r="E14" s="29"/>
      <c r="F14" s="46"/>
      <c r="G14" s="55"/>
      <c r="H14" s="19" t="s">
        <v>13</v>
      </c>
      <c r="I14" s="33"/>
      <c r="J14" s="29">
        <f>VLOOKUP('Balance Sheet'!H14,Trial_Balance!$A$4:$D$16,4,0)*-1</f>
        <v>600000</v>
      </c>
      <c r="K14" s="46"/>
      <c r="L14" s="56"/>
    </row>
    <row r="15" spans="1:12" x14ac:dyDescent="0.25">
      <c r="A15" s="55"/>
      <c r="B15" s="63" t="s">
        <v>74</v>
      </c>
      <c r="C15" s="29"/>
      <c r="D15" s="29"/>
      <c r="E15" s="29"/>
      <c r="F15" s="46"/>
      <c r="G15" s="55"/>
      <c r="H15" s="19" t="s">
        <v>58</v>
      </c>
      <c r="I15" s="33"/>
      <c r="J15" s="25">
        <f>VLOOKUP('Balance Sheet'!H15,Trial_Balance!$A$4:$D$16,4,0)*-1</f>
        <v>28200</v>
      </c>
      <c r="K15" s="46"/>
      <c r="L15" s="56"/>
    </row>
    <row r="16" spans="1:12" ht="15.75" thickBot="1" x14ac:dyDescent="0.3">
      <c r="A16" s="55"/>
      <c r="B16" s="61"/>
      <c r="C16" s="29"/>
      <c r="D16" s="29"/>
      <c r="E16" s="29"/>
      <c r="F16" s="46"/>
      <c r="G16" s="55"/>
      <c r="H16" s="70" t="s">
        <v>66</v>
      </c>
      <c r="I16" s="33"/>
      <c r="J16" s="29"/>
      <c r="K16" s="48">
        <f>SUM(J14:J15)</f>
        <v>628200</v>
      </c>
      <c r="L16" s="56"/>
    </row>
    <row r="17" spans="1:14" ht="15.75" thickTop="1" x14ac:dyDescent="0.25">
      <c r="A17" s="55"/>
      <c r="B17" s="47"/>
      <c r="C17" s="67" t="s">
        <v>7</v>
      </c>
      <c r="D17" s="29"/>
      <c r="E17" s="29">
        <f>VLOOKUP(C17,Trial_Balance!$A$4:$D$16,4,0)</f>
        <v>500000</v>
      </c>
      <c r="F17" s="46"/>
      <c r="G17" s="55"/>
      <c r="H17" s="33"/>
      <c r="I17" s="33"/>
      <c r="J17" s="29"/>
      <c r="K17" s="46"/>
      <c r="L17" s="56"/>
    </row>
    <row r="18" spans="1:14" ht="18.75" x14ac:dyDescent="0.3">
      <c r="A18" s="55"/>
      <c r="B18" s="47"/>
      <c r="C18" s="67" t="s">
        <v>10</v>
      </c>
      <c r="D18" s="29"/>
      <c r="E18" s="29">
        <f>VLOOKUP(C18,Trial_Balance!$A$4:$D$16,4,0)</f>
        <v>435000</v>
      </c>
      <c r="F18" s="46"/>
      <c r="G18" s="71" t="s">
        <v>41</v>
      </c>
      <c r="H18" s="33"/>
      <c r="I18" s="33"/>
      <c r="J18" s="29"/>
      <c r="K18" s="46"/>
      <c r="L18" s="56"/>
    </row>
    <row r="19" spans="1:14" x14ac:dyDescent="0.25">
      <c r="A19" s="55"/>
      <c r="B19" s="47"/>
      <c r="C19" s="67" t="s">
        <v>20</v>
      </c>
      <c r="D19" s="29"/>
      <c r="E19" s="29">
        <f>VLOOKUP(C19,Trial_Balance!$A$4:$D$16,4,0)</f>
        <v>150000</v>
      </c>
      <c r="F19" s="46"/>
      <c r="G19" s="55"/>
      <c r="H19" s="19" t="s">
        <v>8</v>
      </c>
      <c r="I19" s="33"/>
      <c r="J19" s="29">
        <f>VLOOKUP(H19,Trial_Balance!$A$4:$D$16,4,0)*-1</f>
        <v>900000</v>
      </c>
      <c r="K19" s="46"/>
      <c r="L19" s="56"/>
    </row>
    <row r="20" spans="1:14" x14ac:dyDescent="0.25">
      <c r="A20" s="55"/>
      <c r="B20" s="47"/>
      <c r="C20" s="67" t="s">
        <v>12</v>
      </c>
      <c r="D20" s="29"/>
      <c r="E20" s="25">
        <f>VLOOKUP(C20,Trial_Balance!$A$4:$D$16,4,0)</f>
        <v>450000</v>
      </c>
      <c r="F20" s="46"/>
      <c r="G20" s="55"/>
      <c r="H20" s="33" t="s">
        <v>72</v>
      </c>
      <c r="I20" s="33"/>
      <c r="J20" s="25">
        <f>Income_Statement!E16</f>
        <v>206800</v>
      </c>
      <c r="K20" s="46"/>
      <c r="L20" s="56"/>
    </row>
    <row r="21" spans="1:14" ht="15.75" thickBot="1" x14ac:dyDescent="0.3">
      <c r="A21" s="55"/>
      <c r="B21" s="47"/>
      <c r="C21" s="69" t="s">
        <v>64</v>
      </c>
      <c r="D21" s="29"/>
      <c r="E21" s="29"/>
      <c r="F21" s="48">
        <f>SUM(E17:E20)</f>
        <v>1535000</v>
      </c>
      <c r="G21" s="55"/>
      <c r="H21" s="70" t="s">
        <v>69</v>
      </c>
      <c r="I21" s="33"/>
      <c r="J21" s="29"/>
      <c r="K21" s="48">
        <f>SUM(J19:J20)</f>
        <v>1106800</v>
      </c>
      <c r="L21" s="56"/>
    </row>
    <row r="22" spans="1:14" ht="15.75" thickTop="1" x14ac:dyDescent="0.25">
      <c r="A22" s="55"/>
      <c r="B22" s="61"/>
      <c r="C22" s="29"/>
      <c r="D22" s="29"/>
      <c r="E22" s="29"/>
      <c r="F22" s="46"/>
      <c r="G22" s="55"/>
      <c r="H22" s="33"/>
      <c r="I22" s="33"/>
      <c r="J22" s="29"/>
      <c r="K22" s="46"/>
      <c r="L22" s="56"/>
    </row>
    <row r="23" spans="1:14" ht="21.75" thickBot="1" x14ac:dyDescent="0.4">
      <c r="A23" s="55"/>
      <c r="B23" s="75" t="s">
        <v>65</v>
      </c>
      <c r="C23" s="29"/>
      <c r="D23" s="29"/>
      <c r="E23" s="29"/>
      <c r="F23" s="49">
        <f>SUM(F8:F22)</f>
        <v>1735000</v>
      </c>
      <c r="G23" s="75" t="s">
        <v>71</v>
      </c>
      <c r="H23" s="33"/>
      <c r="I23" s="33"/>
      <c r="J23" s="29"/>
      <c r="K23" s="74">
        <f>SUM(K5:K21)</f>
        <v>1735000</v>
      </c>
      <c r="L23" s="56"/>
      <c r="N23" s="21"/>
    </row>
    <row r="24" spans="1:14" ht="16.5" thickTop="1" thickBot="1" x14ac:dyDescent="0.3">
      <c r="A24" s="55"/>
      <c r="B24" s="62"/>
      <c r="C24" s="50"/>
      <c r="D24" s="50"/>
      <c r="E24" s="50"/>
      <c r="F24" s="51"/>
      <c r="G24" s="57"/>
      <c r="H24" s="58"/>
      <c r="I24" s="58"/>
      <c r="J24" s="50"/>
      <c r="K24" s="51"/>
      <c r="L24" s="56"/>
    </row>
    <row r="25" spans="1:14" ht="15.75" thickBot="1" x14ac:dyDescent="0.3">
      <c r="A25" s="57"/>
      <c r="B25" s="50"/>
      <c r="C25" s="50"/>
      <c r="D25" s="50"/>
      <c r="E25" s="50"/>
      <c r="F25" s="50"/>
      <c r="G25" s="58"/>
      <c r="H25" s="58"/>
      <c r="I25" s="58"/>
      <c r="J25" s="50"/>
      <c r="K25" s="50"/>
      <c r="L25" s="59"/>
    </row>
  </sheetData>
  <mergeCells count="3">
    <mergeCell ref="B1:K1"/>
    <mergeCell ref="B2:K2"/>
    <mergeCell ref="B3:K3"/>
  </mergeCells>
  <pageMargins left="0.7" right="0.7" top="0.75" bottom="0.75" header="0.3" footer="0.3"/>
  <pageSetup scale="8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3116-4014-47CE-AD18-BC40980C1635}">
  <dimension ref="A1:H14"/>
  <sheetViews>
    <sheetView workbookViewId="0">
      <selection activeCell="B12" sqref="B12"/>
    </sheetView>
  </sheetViews>
  <sheetFormatPr defaultRowHeight="15" x14ac:dyDescent="0.25"/>
  <cols>
    <col min="1" max="1" width="11.5703125" bestFit="1" customWidth="1"/>
    <col min="3" max="3" width="11.5703125" bestFit="1" customWidth="1"/>
    <col min="4" max="4" width="16.5703125" bestFit="1" customWidth="1"/>
    <col min="5" max="5" width="22.42578125" bestFit="1" customWidth="1"/>
    <col min="7" max="7" width="36.85546875" bestFit="1" customWidth="1"/>
    <col min="8" max="8" width="16.5703125" bestFit="1" customWidth="1"/>
  </cols>
  <sheetData>
    <row r="1" spans="1:8" x14ac:dyDescent="0.25">
      <c r="A1" t="s">
        <v>31</v>
      </c>
      <c r="C1" t="s">
        <v>31</v>
      </c>
      <c r="D1" t="s">
        <v>32</v>
      </c>
      <c r="E1" t="s">
        <v>33</v>
      </c>
      <c r="G1" t="s">
        <v>34</v>
      </c>
      <c r="H1" t="s">
        <v>31</v>
      </c>
    </row>
    <row r="2" spans="1:8" x14ac:dyDescent="0.25">
      <c r="A2" t="s">
        <v>35</v>
      </c>
      <c r="C2" t="s">
        <v>36</v>
      </c>
      <c r="D2" t="s">
        <v>37</v>
      </c>
      <c r="E2" t="s">
        <v>38</v>
      </c>
      <c r="G2" t="s">
        <v>7</v>
      </c>
      <c r="H2" t="s">
        <v>37</v>
      </c>
    </row>
    <row r="3" spans="1:8" x14ac:dyDescent="0.25">
      <c r="A3" t="s">
        <v>39</v>
      </c>
      <c r="C3" t="s">
        <v>39</v>
      </c>
      <c r="D3" t="s">
        <v>40</v>
      </c>
      <c r="E3" t="s">
        <v>38</v>
      </c>
      <c r="G3" t="s">
        <v>8</v>
      </c>
      <c r="H3" t="s">
        <v>41</v>
      </c>
    </row>
    <row r="4" spans="1:8" x14ac:dyDescent="0.25">
      <c r="A4" t="s">
        <v>41</v>
      </c>
      <c r="C4" t="s">
        <v>39</v>
      </c>
      <c r="D4" t="s">
        <v>42</v>
      </c>
      <c r="E4" t="s">
        <v>38</v>
      </c>
      <c r="G4" t="s">
        <v>10</v>
      </c>
      <c r="H4" t="s">
        <v>37</v>
      </c>
    </row>
    <row r="5" spans="1:8" x14ac:dyDescent="0.25">
      <c r="A5" t="s">
        <v>43</v>
      </c>
      <c r="C5" t="s">
        <v>39</v>
      </c>
      <c r="D5" t="s">
        <v>44</v>
      </c>
      <c r="E5" t="s">
        <v>38</v>
      </c>
      <c r="G5" t="s">
        <v>12</v>
      </c>
      <c r="H5" t="s">
        <v>37</v>
      </c>
    </row>
    <row r="6" spans="1:8" x14ac:dyDescent="0.25">
      <c r="A6" t="s">
        <v>45</v>
      </c>
      <c r="C6" t="s">
        <v>43</v>
      </c>
      <c r="D6" t="s">
        <v>43</v>
      </c>
      <c r="E6" t="s">
        <v>46</v>
      </c>
      <c r="G6" t="s">
        <v>13</v>
      </c>
      <c r="H6" t="s">
        <v>42</v>
      </c>
    </row>
    <row r="7" spans="1:8" x14ac:dyDescent="0.25">
      <c r="C7" t="s">
        <v>45</v>
      </c>
      <c r="D7" t="s">
        <v>45</v>
      </c>
      <c r="E7" t="s">
        <v>46</v>
      </c>
      <c r="G7" t="s">
        <v>16</v>
      </c>
      <c r="H7" t="s">
        <v>45</v>
      </c>
    </row>
    <row r="8" spans="1:8" x14ac:dyDescent="0.25">
      <c r="C8" t="s">
        <v>45</v>
      </c>
      <c r="D8" t="s">
        <v>47</v>
      </c>
      <c r="E8" t="s">
        <v>46</v>
      </c>
      <c r="G8" t="s">
        <v>18</v>
      </c>
      <c r="H8" t="s">
        <v>43</v>
      </c>
    </row>
    <row r="9" spans="1:8" x14ac:dyDescent="0.25">
      <c r="C9" t="s">
        <v>41</v>
      </c>
      <c r="D9" t="s">
        <v>41</v>
      </c>
      <c r="E9" t="s">
        <v>38</v>
      </c>
      <c r="G9" t="s">
        <v>20</v>
      </c>
      <c r="H9" t="s">
        <v>37</v>
      </c>
    </row>
    <row r="10" spans="1:8" x14ac:dyDescent="0.25">
      <c r="G10" t="s">
        <v>22</v>
      </c>
      <c r="H10" t="s">
        <v>43</v>
      </c>
    </row>
    <row r="11" spans="1:8" x14ac:dyDescent="0.25">
      <c r="G11" t="s">
        <v>24</v>
      </c>
      <c r="H11" t="s">
        <v>43</v>
      </c>
    </row>
    <row r="12" spans="1:8" x14ac:dyDescent="0.25">
      <c r="G12" t="s">
        <v>57</v>
      </c>
      <c r="H12" t="s">
        <v>43</v>
      </c>
    </row>
    <row r="13" spans="1:8" x14ac:dyDescent="0.25">
      <c r="G13" t="s">
        <v>58</v>
      </c>
      <c r="H13" t="s">
        <v>42</v>
      </c>
    </row>
    <row r="14" spans="1:8" x14ac:dyDescent="0.25">
      <c r="G14" t="s">
        <v>62</v>
      </c>
      <c r="H14" t="s">
        <v>40</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Journal</vt:lpstr>
      <vt:lpstr>Ledger</vt:lpstr>
      <vt:lpstr>Trial_Balance</vt:lpstr>
      <vt:lpstr>Income_Statement</vt:lpstr>
      <vt:lpstr>Balance Sheet</vt:lpstr>
      <vt:lpstr>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Jaycee Ca</dc:creator>
  <cp:lastModifiedBy>Jaycee Ca</cp:lastModifiedBy>
  <cp:lastPrinted>2024-10-21T09:00:29Z</cp:lastPrinted>
  <dcterms:created xsi:type="dcterms:W3CDTF">2024-10-21T07:09:30Z</dcterms:created>
  <dcterms:modified xsi:type="dcterms:W3CDTF">2024-10-21T09:02:00Z</dcterms:modified>
</cp:coreProperties>
</file>