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Course_Information\MEGN540-Mechatroncis\Tank-Lab\"/>
    </mc:Choice>
  </mc:AlternateContent>
  <bookViews>
    <workbookView xWindow="0" yWindow="0" windowWidth="28800" windowHeight="11700"/>
  </bookViews>
  <sheets>
    <sheet name="Rehab Robot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20" i="3"/>
  <c r="H19" i="3"/>
  <c r="J19" i="3" s="1"/>
  <c r="I19" i="3" l="1"/>
  <c r="H18" i="3"/>
  <c r="J18" i="3" s="1"/>
  <c r="G18" i="3"/>
  <c r="I18" i="3" l="1"/>
  <c r="H13" i="3"/>
  <c r="J13" i="3" s="1"/>
  <c r="H14" i="3"/>
  <c r="J14" i="3" s="1"/>
  <c r="H15" i="3"/>
  <c r="J15" i="3" s="1"/>
  <c r="H16" i="3"/>
  <c r="J16" i="3" s="1"/>
  <c r="H17" i="3"/>
  <c r="J17" i="3" s="1"/>
  <c r="H12" i="3"/>
  <c r="J12" i="3" s="1"/>
  <c r="H6" i="3"/>
  <c r="J6" i="3" s="1"/>
  <c r="H7" i="3"/>
  <c r="J7" i="3" s="1"/>
  <c r="H8" i="3"/>
  <c r="J8" i="3" s="1"/>
  <c r="H9" i="3"/>
  <c r="J9" i="3" s="1"/>
  <c r="H4" i="3"/>
  <c r="J4" i="3" s="1"/>
  <c r="D8" i="3"/>
  <c r="D7" i="3"/>
  <c r="G7" i="3" s="1"/>
  <c r="D5" i="3"/>
  <c r="G5" i="3" s="1"/>
  <c r="G9" i="3"/>
  <c r="G8" i="3"/>
  <c r="G6" i="3"/>
  <c r="G4" i="3"/>
  <c r="G12" i="3"/>
  <c r="G13" i="3"/>
  <c r="G14" i="3"/>
  <c r="G15" i="3"/>
  <c r="G16" i="3"/>
  <c r="G17" i="3"/>
  <c r="I20" i="3" l="1"/>
  <c r="I22" i="3" s="1"/>
  <c r="H5" i="3"/>
  <c r="J5" i="3" s="1"/>
  <c r="I13" i="3"/>
  <c r="I12" i="3"/>
  <c r="I14" i="3" l="1"/>
  <c r="I15" i="3"/>
  <c r="I16" i="3"/>
  <c r="I5" i="3"/>
  <c r="I6" i="3"/>
  <c r="I7" i="3"/>
  <c r="I8" i="3"/>
  <c r="I9" i="3"/>
  <c r="I4" i="3"/>
  <c r="I17" i="3" l="1"/>
  <c r="I10" i="3" l="1"/>
  <c r="G10" i="3"/>
  <c r="I23" i="3" l="1"/>
  <c r="G22" i="3"/>
</calcChain>
</file>

<file path=xl/sharedStrings.xml><?xml version="1.0" encoding="utf-8"?>
<sst xmlns="http://schemas.openxmlformats.org/spreadsheetml/2006/main" count="63" uniqueCount="59">
  <si>
    <t>Description</t>
  </si>
  <si>
    <t>Raspberry Pi</t>
  </si>
  <si>
    <t>Part Type</t>
  </si>
  <si>
    <t>Platform</t>
  </si>
  <si>
    <t>Zumo 32U4 Robot Kit</t>
  </si>
  <si>
    <t>Rechargeable batteries</t>
  </si>
  <si>
    <t>RPi - standoffs</t>
  </si>
  <si>
    <t>Aluminum Standoff for Raspberry Pi: 11mm Length, 4mm M2.5 Thread, M-F (4-Pack)</t>
  </si>
  <si>
    <t>https://www.pololu.com/product/2713</t>
  </si>
  <si>
    <t>RPi - screws</t>
  </si>
  <si>
    <t>Machine Screw: M2.5, 6mm Length, Phillips (25-pack)</t>
  </si>
  <si>
    <t>https://www.pololu.com/product/1968</t>
  </si>
  <si>
    <t>Rpi - nuts</t>
  </si>
  <si>
    <t>Machine Hex Nut: M2.5 (25-pack)</t>
  </si>
  <si>
    <t>https://www.pololu.com/product/1967</t>
  </si>
  <si>
    <t>Battery Charger</t>
  </si>
  <si>
    <t>Link</t>
  </si>
  <si>
    <t>Subtotal</t>
  </si>
  <si>
    <t>Car - Platform</t>
  </si>
  <si>
    <t>https://www.pololu.com/product/3126</t>
  </si>
  <si>
    <t xml:space="preserve"> Samsung (MB-ME32GA/AM) 32GB 95MB/s (U1) microSDHC EVO Select Memory Card with Full-Size Adapter </t>
  </si>
  <si>
    <t>https://www.amazon.com/Raspberry-Model-2019-Quad-Bluetooth/dp/B07TD42S27/ref=sr_1_3?crid=O0KN3RH8M687&amp;dchild=1&amp;keywords=raspberry%2Bpi%2B4&amp;qid=1609976010&amp;refinements=p_36%3A1253505011&amp;rnid=386442011&amp;s=electronics&amp;sprefix=rA%2Celectronics%2C206&amp;sr=1-3&amp;th=1</t>
  </si>
  <si>
    <t>Raspberry SC15184 Pi 4 Model B 2019 Quad Core 64 Bit WiFi Bluetooth (4GB)</t>
  </si>
  <si>
    <t>TOTAL Each:</t>
  </si>
  <si>
    <t>Raspberry Pi Mem Card</t>
  </si>
  <si>
    <t>https://www.amazon.com/Samsung-MicroSDHC-Adapter-MB-ME32GA-AM/dp/B06XWN9Q99</t>
  </si>
  <si>
    <t>USB interconnect</t>
  </si>
  <si>
    <t xml:space="preserve"> Drimran Ultra Short Micro USB Cable, 6 Inch High Speed Fast Charger Cable Sync Cord Compatible with Samsung HTC Nokia LG and More, Perfect for USB Charging Station Battery Pack Charger Stand, 5-pack </t>
  </si>
  <si>
    <t>https://www.amazon.com/Drimran-Charger-Universal-Charging-Multiple/dp/B07GDRJBST/ref=sr_1_4?dchild=1&amp;keywords=micro%2Busb%2Bcable%2B6%2Bin%2B5%2Bpack&amp;qid=1610039745&amp;s=electronics&amp;sr=1-4&amp;th=1</t>
  </si>
  <si>
    <t>Total Order</t>
  </si>
  <si>
    <t>TOTAL Order:</t>
  </si>
  <si>
    <t>Total Platform QTY:</t>
  </si>
  <si>
    <t>note: MOQ 10 is assumed for Pololu parts</t>
  </si>
  <si>
    <t xml:space="preserve">MakerHawk Raspberry Pi UPS Power Supply Uninterruptible UPS HAT 18 650 Battery Charger Power Bank Power Management Expansion Board 5V for Raspberry Pi 4 Model B / 3B + / 3B </t>
  </si>
  <si>
    <t>https://www.amazon.com/MakerHawk-Raspberry-Uninterruptible-Management-Expansion/dp/B082CVWH3R/ref=sr_1_6?dchild=1&amp;keywords=raspberry%2Bpi%2B4%2Bbattery%2Bcase&amp;qid=1610055982&amp;s=electronics&amp;sr=1-6&amp;th=1</t>
  </si>
  <si>
    <t>Raspberry Pi Battery Manager</t>
  </si>
  <si>
    <t>Raspberry Pi Batteries</t>
  </si>
  <si>
    <t>Raspberry Pi Case</t>
  </si>
  <si>
    <t xml:space="preserve">Smraza Raspberry Pi 4 Case, Acrylic Case for Raspberry Pi 4 Model B with Cooling Fan, 4PCS Heatsinks for Raspberry Pi 4B Black(RPI 4 Board Not Included) </t>
  </si>
  <si>
    <t>https://www.amazon.com/dp/B07VCCS17L/ref=cm_sw_r_cp_api_glc_fabc_i.59FbX9Y9GYK</t>
  </si>
  <si>
    <t xml:space="preserve">EBL LCD Smart Individual AA AAA Rechargeable Battery Charger for Ni-MH Ni-CD </t>
  </si>
  <si>
    <t>https://www.amazon.com/EBL-Individual-Rechargeable-Battery-Charger/dp/B0148675JA/ref=sr_1_5?dchild=1&amp;keywords=AA+Charger&amp;qid=1610064824&amp;sr=8-5</t>
  </si>
  <si>
    <t>https://www.18650batterystore.com/collections/18650-batteries/products/samsung-26jm</t>
  </si>
  <si>
    <t>Samsung 26J 18650 2600mAh 5.2A Battery</t>
  </si>
  <si>
    <t>BONAI AA Rechargeable Batteries 2800mAh 1.2V Ni-MH Battery batería recargable Low Self Discharge Rechargeable Batteries 24 Pack</t>
  </si>
  <si>
    <t>https://www.amazon.com/BONAI-Rechargeable-Batteries-2800mAh-Discharge/dp/B07PJZKB8X/ref=sr_1_6?dchild=1&amp;keywords=NiMH+AA+Battery%3A+1.2+V+Rechargeable&amp;qid=1610066056&amp;s=electronics&amp;sr=1-6</t>
  </si>
  <si>
    <t>Qty Req</t>
  </si>
  <si>
    <t>Pack Cost</t>
  </si>
  <si>
    <t>Effective Cost Each:</t>
  </si>
  <si>
    <t>Pack Qty Order</t>
  </si>
  <si>
    <t>Part Spares</t>
  </si>
  <si>
    <t>Qty Per Pack</t>
  </si>
  <si>
    <t>Effective Setup Price</t>
  </si>
  <si>
    <t>GANA Micro HDMI to HDMI Adapter Cable, Micro HDMI to HDMI Cable (Male to Female) for Gopro Hero and Other Action Camera/Cam with 4K/3D Supported</t>
  </si>
  <si>
    <t>https://www.amazon.com/dp/B07RZX9MCS/ref=sspa_dk_detail_0?psc=1&amp;pd_rd_i=B07RZX9MCS&amp;pd_rd_w=imROP&amp;pf_rd_p=45e679f6-d55f-4626-99ea-f1ec7720af94&amp;pd_rd_wg=VyXtR&amp;pf_rd_r=99QE2QPRTX0AD8RVZF7J&amp;pd_rd_r=d6327750-f4e2-4998-9e5d-https://www.amazon.com/gp/product/B07K21HSQX/ref=ppx_yo_dt_b_asin_title_o00_s00?ie=UTF8&amp;psc=1</t>
  </si>
  <si>
    <t>Micro HDMI-D (male) to HDMI-A (female)</t>
  </si>
  <si>
    <t>USB-A to usb-C chage cable</t>
  </si>
  <si>
    <t>USB Type C Cable 3A Fast Charging, TAKAGI (3-Pack 6feet) USB-A to USB-C Nylon Braided Data Sync Transfer Cord Compatible with Galaxy S10 S10E S9 S8 S20 Plus, Note 10 9 8 and Other USB C Charger</t>
  </si>
  <si>
    <t>https://www.amazon.com/TAKAGI-Charging-Transfer-Charger-Compatible/dp/B07SMNZK8H/ref=sr_1_2?crid=3RSDL9T1IOOPP&amp;dchild=1&amp;keywords=usb+c+charging+cable+6ft+5+pack&amp;qid=1610739779&amp;sprefix=usb-c+charging+cable+6ft+pack%2Caps%2C224&amp;sr=8-2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</si>
</sst>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  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8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0" xfId="0" applyAlignment="1"/>
    <xf numFmtId="0" fontId="4" fillId="0" borderId="0" xfId="0" applyFont="1"/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44" fontId="2" fillId="2" borderId="0" xfId="1" applyFont="1" applyFill="1" applyAlignment="1">
      <alignment horizontal="center" vertical="center"/>
    </xf>
    <xf numFmtId="0" fontId="2" fillId="2" borderId="0" xfId="0" applyFont="1" applyFill="1" applyAlignment="1"/>
    <xf numFmtId="0" fontId="3" fillId="0" borderId="1" xfId="2" applyBorder="1" applyAlignment="1">
      <alignment vertical="center"/>
    </xf>
    <xf numFmtId="0" fontId="0" fillId="0" borderId="0" xfId="0" applyAlignment="1">
      <alignment horizontal="right"/>
    </xf>
    <xf numFmtId="0" fontId="8" fillId="2" borderId="0" xfId="0" applyFont="1" applyFill="1" applyBorder="1" applyAlignment="1">
      <alignment horizontal="center" vertical="center" textRotation="90"/>
    </xf>
    <xf numFmtId="37" fontId="4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4" fontId="2" fillId="2" borderId="0" xfId="1" applyFont="1" applyFill="1" applyAlignment="1">
      <alignment horizontal="center" vertical="center" wrapText="1"/>
    </xf>
    <xf numFmtId="44" fontId="0" fillId="0" borderId="0" xfId="1" applyFont="1" applyAlignment="1">
      <alignment horizontal="right" vertical="center"/>
    </xf>
    <xf numFmtId="0" fontId="2" fillId="2" borderId="0" xfId="0" applyFont="1" applyFill="1" applyAlignment="1">
      <alignment horizontal="center" wrapText="1"/>
    </xf>
    <xf numFmtId="0" fontId="3" fillId="0" borderId="0" xfId="2" applyBorder="1" applyAlignment="1">
      <alignment vertical="center"/>
    </xf>
    <xf numFmtId="8" fontId="2" fillId="0" borderId="0" xfId="1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8" fillId="2" borderId="2" xfId="0" applyFont="1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1967" TargetMode="External"/><Relationship Id="rId13" Type="http://schemas.openxmlformats.org/officeDocument/2006/relationships/hyperlink" Target="https://www.amazon.com/TAKAGI-Charging-Transfer-Charger-Compatible/dp/B07SMNZK8H/ref=sr_1_2?crid=3RSDL9T1IOOPP&amp;dchild=1&amp;keywords=usb+c+charging+cable+6ft+5+pack&amp;qid=1610739779&amp;sprefix=usb-c+charging+cable+6ft+pack%2Caps%2C224&amp;sr=8-2" TargetMode="External"/><Relationship Id="rId3" Type="http://schemas.openxmlformats.org/officeDocument/2006/relationships/hyperlink" Target="https://www.pololu.com/product/3126" TargetMode="External"/><Relationship Id="rId7" Type="http://schemas.openxmlformats.org/officeDocument/2006/relationships/hyperlink" Target="https://www.pololu.com/product/1968" TargetMode="External"/><Relationship Id="rId12" Type="http://schemas.openxmlformats.org/officeDocument/2006/relationships/hyperlink" Target="https://www.18650batterystore.com/collections/18650-batteries/products/samsung-26jm" TargetMode="External"/><Relationship Id="rId2" Type="http://schemas.openxmlformats.org/officeDocument/2006/relationships/hyperlink" Target="https://www.amazon.com/BONAI-Rechargeable-Batteries-2800mAh-Discharge/dp/B07PJZKB8X/ref=sr_1_6?dchild=1&amp;keywords=NiMH+AA+Battery%3A+1.2+V+Rechargeable&amp;qid=1610066056&amp;s=electronics&amp;sr=1-6" TargetMode="External"/><Relationship Id="rId1" Type="http://schemas.openxmlformats.org/officeDocument/2006/relationships/hyperlink" Target="https://www.amazon.com/EBL-Individual-Rechargeable-Battery-Charger/dp/B0148675JA/ref=sr_1_5?dchild=1&amp;keywords=AA+Charger&amp;qid=1610064824&amp;sr=8-5" TargetMode="External"/><Relationship Id="rId6" Type="http://schemas.openxmlformats.org/officeDocument/2006/relationships/hyperlink" Target="https://www.pololu.com/product/2713" TargetMode="External"/><Relationship Id="rId11" Type="http://schemas.openxmlformats.org/officeDocument/2006/relationships/hyperlink" Target="https://www.amazon.com/MakerHawk-Raspberry-Uninterruptible-Management-Expansion/dp/B082CVWH3R/ref=sr_1_6?dchild=1&amp;keywords=raspberry%2Bpi%2B4%2Bbattery%2Bcase&amp;qid=1610055982&amp;s=electronics&amp;sr=1-6&amp;th=1" TargetMode="External"/><Relationship Id="rId5" Type="http://schemas.openxmlformats.org/officeDocument/2006/relationships/hyperlink" Target="https://www.amazon.com/dp/B07VCCS17L/ref=cm_sw_r_cp_api_glc_fabc_i.59FbX9Y9GYK" TargetMode="External"/><Relationship Id="rId10" Type="http://schemas.openxmlformats.org/officeDocument/2006/relationships/hyperlink" Target="https://www.amazon.com/Drimran-Charger-Universal-Charging-Multiple/dp/B07GDRJBST/ref=sr_1_4?dchild=1&amp;keywords=micro%2Busb%2Bcable%2B6%2Bin%2B5%2Bpack&amp;qid=1610039745&amp;s=electronics&amp;sr=1-4&amp;th=1" TargetMode="External"/><Relationship Id="rId4" Type="http://schemas.openxmlformats.org/officeDocument/2006/relationships/hyperlink" Target="https://www.amazon.com/Samsung-MicroSDHC-Adapter-MB-ME32GA-AM/dp/B06XWN9Q99" TargetMode="External"/><Relationship Id="rId9" Type="http://schemas.openxmlformats.org/officeDocument/2006/relationships/hyperlink" Target="https://www.amazon.com/Raspberry-Model-2019-Quad-Bluetooth/dp/B07TD42S27/ref=sr_1_3?crid=O0KN3RH8M687&amp;dchild=1&amp;keywords=raspberry%2Bpi%2B4&amp;qid=1609976010&amp;refinements=p_36%3A1253505011&amp;rnid=386442011&amp;s=electronics&amp;sprefix=rA%2Celectronics%2C206&amp;sr=1-3&amp;th=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topLeftCell="D8" zoomScale="130" zoomScaleNormal="130" workbookViewId="0">
      <selection activeCell="H19" sqref="H19"/>
    </sheetView>
  </sheetViews>
  <sheetFormatPr defaultRowHeight="14.4"/>
  <cols>
    <col min="1" max="1" width="4.5546875" customWidth="1"/>
    <col min="2" max="2" width="19" style="13" bestFit="1" customWidth="1"/>
    <col min="3" max="3" width="46.5546875" customWidth="1"/>
    <col min="4" max="4" width="8.88671875" style="1"/>
    <col min="5" max="5" width="9.109375" style="1"/>
    <col min="6" max="6" width="11.5546875" style="1" customWidth="1"/>
    <col min="7" max="8" width="11.44140625" style="15" customWidth="1"/>
    <col min="9" max="9" width="12.44140625" style="15" bestFit="1" customWidth="1"/>
    <col min="10" max="10" width="6.88671875" style="15" bestFit="1" customWidth="1"/>
    <col min="11" max="11" width="38" style="14" bestFit="1" customWidth="1"/>
  </cols>
  <sheetData>
    <row r="1" spans="1:11">
      <c r="B1" s="13" t="s">
        <v>31</v>
      </c>
      <c r="C1" s="27">
        <v>16</v>
      </c>
    </row>
    <row r="2" spans="1:11">
      <c r="C2" t="s">
        <v>32</v>
      </c>
    </row>
    <row r="3" spans="1:11" ht="28.8">
      <c r="B3" s="22" t="s">
        <v>2</v>
      </c>
      <c r="C3" s="20" t="s">
        <v>0</v>
      </c>
      <c r="D3" s="20" t="s">
        <v>46</v>
      </c>
      <c r="E3" s="30" t="s">
        <v>51</v>
      </c>
      <c r="F3" s="20" t="s">
        <v>47</v>
      </c>
      <c r="G3" s="28" t="s">
        <v>52</v>
      </c>
      <c r="H3" s="28" t="s">
        <v>49</v>
      </c>
      <c r="I3" s="21" t="s">
        <v>29</v>
      </c>
      <c r="J3" s="28" t="s">
        <v>50</v>
      </c>
      <c r="K3" s="20" t="s">
        <v>16</v>
      </c>
    </row>
    <row r="4" spans="1:11">
      <c r="A4" s="33" t="s">
        <v>18</v>
      </c>
      <c r="B4" s="9" t="s">
        <v>3</v>
      </c>
      <c r="C4" s="5" t="s">
        <v>4</v>
      </c>
      <c r="D4" s="6">
        <v>1</v>
      </c>
      <c r="E4" s="6">
        <v>1</v>
      </c>
      <c r="F4" s="7">
        <v>134.96</v>
      </c>
      <c r="G4" s="19">
        <f t="shared" ref="G4:G8" si="0">D4/E4*F4</f>
        <v>134.96</v>
      </c>
      <c r="H4" s="26">
        <f>_xlfn.CEILING.MATH(D4/E4*$C$1,1)</f>
        <v>16</v>
      </c>
      <c r="I4" s="7">
        <f>H4*F4</f>
        <v>2159.36</v>
      </c>
      <c r="J4" s="26">
        <f>H4*E4-D4*$C$1</f>
        <v>0</v>
      </c>
      <c r="K4" s="23" t="s">
        <v>19</v>
      </c>
    </row>
    <row r="5" spans="1:11">
      <c r="A5" s="33"/>
      <c r="B5" s="11" t="s">
        <v>5</v>
      </c>
      <c r="C5" s="10" t="s">
        <v>44</v>
      </c>
      <c r="D5" s="6">
        <f>4</f>
        <v>4</v>
      </c>
      <c r="E5" s="6">
        <v>24</v>
      </c>
      <c r="F5" s="7">
        <v>32.97</v>
      </c>
      <c r="G5" s="19">
        <f t="shared" si="0"/>
        <v>5.4949999999999992</v>
      </c>
      <c r="H5" s="26">
        <f t="shared" ref="H5:H9" si="1">_xlfn.CEILING.MATH(D5/E5*$C$1,1)</f>
        <v>3</v>
      </c>
      <c r="I5" s="7">
        <f t="shared" ref="I5:I9" si="2">H5*F5</f>
        <v>98.91</v>
      </c>
      <c r="J5" s="26">
        <f t="shared" ref="J5:J9" si="3">H5*E5-D5*$C$1</f>
        <v>8</v>
      </c>
      <c r="K5" s="23" t="s">
        <v>45</v>
      </c>
    </row>
    <row r="6" spans="1:11" ht="24">
      <c r="A6" s="33"/>
      <c r="B6" s="9" t="s">
        <v>6</v>
      </c>
      <c r="C6" s="8" t="s">
        <v>7</v>
      </c>
      <c r="D6" s="6">
        <v>1</v>
      </c>
      <c r="E6" s="6">
        <v>4</v>
      </c>
      <c r="F6" s="7">
        <v>1.25</v>
      </c>
      <c r="G6" s="19">
        <f t="shared" si="0"/>
        <v>0.3125</v>
      </c>
      <c r="H6" s="26">
        <f t="shared" si="1"/>
        <v>4</v>
      </c>
      <c r="I6" s="7">
        <f t="shared" si="2"/>
        <v>5</v>
      </c>
      <c r="J6" s="26">
        <f t="shared" si="3"/>
        <v>0</v>
      </c>
      <c r="K6" s="23" t="s">
        <v>8</v>
      </c>
    </row>
    <row r="7" spans="1:11">
      <c r="A7" s="33"/>
      <c r="B7" s="9" t="s">
        <v>9</v>
      </c>
      <c r="C7" s="10" t="s">
        <v>10</v>
      </c>
      <c r="D7" s="6">
        <f>4</f>
        <v>4</v>
      </c>
      <c r="E7" s="6">
        <v>25</v>
      </c>
      <c r="F7" s="7">
        <v>0.89</v>
      </c>
      <c r="G7" s="19">
        <f t="shared" si="0"/>
        <v>0.1424</v>
      </c>
      <c r="H7" s="26">
        <f t="shared" si="1"/>
        <v>3</v>
      </c>
      <c r="I7" s="7">
        <f t="shared" si="2"/>
        <v>2.67</v>
      </c>
      <c r="J7" s="26">
        <f t="shared" si="3"/>
        <v>11</v>
      </c>
      <c r="K7" s="23" t="s">
        <v>11</v>
      </c>
    </row>
    <row r="8" spans="1:11">
      <c r="A8" s="33"/>
      <c r="B8" s="9" t="s">
        <v>12</v>
      </c>
      <c r="C8" s="12" t="s">
        <v>13</v>
      </c>
      <c r="D8" s="6">
        <f>4</f>
        <v>4</v>
      </c>
      <c r="E8" s="6">
        <v>25</v>
      </c>
      <c r="F8" s="7">
        <v>0.89</v>
      </c>
      <c r="G8" s="19">
        <f t="shared" si="0"/>
        <v>0.1424</v>
      </c>
      <c r="H8" s="26">
        <f t="shared" si="1"/>
        <v>3</v>
      </c>
      <c r="I8" s="7">
        <f t="shared" si="2"/>
        <v>2.67</v>
      </c>
      <c r="J8" s="26">
        <f t="shared" si="3"/>
        <v>11</v>
      </c>
      <c r="K8" s="23" t="s">
        <v>14</v>
      </c>
    </row>
    <row r="9" spans="1:11">
      <c r="A9" s="33"/>
      <c r="B9" s="9" t="s">
        <v>15</v>
      </c>
      <c r="C9" s="12" t="s">
        <v>40</v>
      </c>
      <c r="D9" s="6">
        <v>1</v>
      </c>
      <c r="E9" s="6">
        <v>1</v>
      </c>
      <c r="F9" s="7">
        <v>9.99</v>
      </c>
      <c r="G9" s="19">
        <f>D9/E9*F9</f>
        <v>9.99</v>
      </c>
      <c r="H9" s="26">
        <f t="shared" si="1"/>
        <v>16</v>
      </c>
      <c r="I9" s="7">
        <f t="shared" si="2"/>
        <v>159.84</v>
      </c>
      <c r="J9" s="26">
        <f t="shared" si="3"/>
        <v>0</v>
      </c>
      <c r="K9" s="23" t="s">
        <v>41</v>
      </c>
    </row>
    <row r="10" spans="1:11">
      <c r="A10" s="2"/>
      <c r="F10" s="16" t="s">
        <v>17</v>
      </c>
      <c r="G10" s="18">
        <f>SUM(G4:G9)</f>
        <v>151.04230000000004</v>
      </c>
      <c r="H10" s="16" t="s">
        <v>17</v>
      </c>
      <c r="I10" s="18">
        <f>SUM(I4:I9)</f>
        <v>2428.4500000000003</v>
      </c>
      <c r="J10" s="18"/>
    </row>
    <row r="11" spans="1:11">
      <c r="A11" s="2"/>
      <c r="F11" s="16"/>
      <c r="G11" s="18"/>
      <c r="H11" s="18"/>
      <c r="I11" s="18"/>
      <c r="J11" s="18"/>
    </row>
    <row r="12" spans="1:11" s="14" customFormat="1">
      <c r="A12" s="34" t="s">
        <v>1</v>
      </c>
      <c r="B12" s="9" t="s">
        <v>35</v>
      </c>
      <c r="C12" s="12" t="s">
        <v>33</v>
      </c>
      <c r="D12" s="6">
        <v>1</v>
      </c>
      <c r="E12" s="6">
        <v>1</v>
      </c>
      <c r="F12" s="7">
        <v>31.99</v>
      </c>
      <c r="G12" s="19">
        <f t="shared" ref="G12:G16" si="4">D12/E12*F12</f>
        <v>31.99</v>
      </c>
      <c r="H12" s="26">
        <f>_xlfn.CEILING.MATH(D12/E12*$C$1,1)</f>
        <v>16</v>
      </c>
      <c r="I12" s="7">
        <f t="shared" ref="I12:I17" si="5">H12*F12</f>
        <v>511.84</v>
      </c>
      <c r="J12" s="26">
        <f>H12*E12-D12*$C$1</f>
        <v>0</v>
      </c>
      <c r="K12" s="23" t="s">
        <v>34</v>
      </c>
    </row>
    <row r="13" spans="1:11" s="14" customFormat="1">
      <c r="A13" s="34"/>
      <c r="B13" s="9" t="s">
        <v>36</v>
      </c>
      <c r="C13" s="12" t="s">
        <v>43</v>
      </c>
      <c r="D13" s="6">
        <v>2</v>
      </c>
      <c r="E13" s="6">
        <v>1</v>
      </c>
      <c r="F13" s="7">
        <v>3.49</v>
      </c>
      <c r="G13" s="19">
        <f t="shared" si="4"/>
        <v>6.98</v>
      </c>
      <c r="H13" s="26">
        <f t="shared" ref="H13:H17" si="6">_xlfn.CEILING.MATH(D13/E13*$C$1,1)</f>
        <v>32</v>
      </c>
      <c r="I13" s="7">
        <f t="shared" si="5"/>
        <v>111.68</v>
      </c>
      <c r="J13" s="26">
        <f t="shared" ref="J13:J17" si="7">H13*E13-D13*$C$1</f>
        <v>0</v>
      </c>
      <c r="K13" s="23" t="s">
        <v>42</v>
      </c>
    </row>
    <row r="14" spans="1:11" s="14" customFormat="1">
      <c r="A14" s="34"/>
      <c r="B14" s="9" t="s">
        <v>1</v>
      </c>
      <c r="C14" s="12" t="s">
        <v>22</v>
      </c>
      <c r="D14" s="6">
        <v>1</v>
      </c>
      <c r="E14" s="6">
        <v>1</v>
      </c>
      <c r="F14" s="7">
        <v>58.99</v>
      </c>
      <c r="G14" s="19">
        <f t="shared" si="4"/>
        <v>58.99</v>
      </c>
      <c r="H14" s="26">
        <f t="shared" si="6"/>
        <v>16</v>
      </c>
      <c r="I14" s="7">
        <f t="shared" si="5"/>
        <v>943.84</v>
      </c>
      <c r="J14" s="26">
        <f t="shared" si="7"/>
        <v>0</v>
      </c>
      <c r="K14" s="23" t="s">
        <v>21</v>
      </c>
    </row>
    <row r="15" spans="1:11" s="14" customFormat="1">
      <c r="A15" s="34"/>
      <c r="B15" s="9" t="s">
        <v>24</v>
      </c>
      <c r="C15" s="12" t="s">
        <v>20</v>
      </c>
      <c r="D15" s="6">
        <v>1</v>
      </c>
      <c r="E15" s="6">
        <v>1</v>
      </c>
      <c r="F15" s="7">
        <v>7.49</v>
      </c>
      <c r="G15" s="19">
        <f t="shared" si="4"/>
        <v>7.49</v>
      </c>
      <c r="H15" s="26">
        <f t="shared" si="6"/>
        <v>16</v>
      </c>
      <c r="I15" s="7">
        <f t="shared" si="5"/>
        <v>119.84</v>
      </c>
      <c r="J15" s="26">
        <f t="shared" si="7"/>
        <v>0</v>
      </c>
      <c r="K15" s="23" t="s">
        <v>25</v>
      </c>
    </row>
    <row r="16" spans="1:11">
      <c r="A16" s="35"/>
      <c r="B16" s="9" t="s">
        <v>37</v>
      </c>
      <c r="C16" s="12" t="s">
        <v>38</v>
      </c>
      <c r="D16" s="6">
        <v>1</v>
      </c>
      <c r="E16" s="6">
        <v>1</v>
      </c>
      <c r="F16" s="7">
        <v>6.99</v>
      </c>
      <c r="G16" s="19">
        <f t="shared" si="4"/>
        <v>6.99</v>
      </c>
      <c r="H16" s="26">
        <f t="shared" si="6"/>
        <v>16</v>
      </c>
      <c r="I16" s="7">
        <f t="shared" si="5"/>
        <v>111.84</v>
      </c>
      <c r="J16" s="26">
        <f t="shared" si="7"/>
        <v>0</v>
      </c>
      <c r="K16" s="23" t="s">
        <v>39</v>
      </c>
    </row>
    <row r="17" spans="1:11">
      <c r="A17" s="25"/>
      <c r="B17" s="9" t="s">
        <v>26</v>
      </c>
      <c r="C17" s="12" t="s">
        <v>27</v>
      </c>
      <c r="D17" s="6">
        <v>1</v>
      </c>
      <c r="E17" s="6">
        <v>5</v>
      </c>
      <c r="F17" s="7">
        <v>8.99</v>
      </c>
      <c r="G17" s="19">
        <f>D17/E17*F17</f>
        <v>1.798</v>
      </c>
      <c r="H17" s="26">
        <f t="shared" si="6"/>
        <v>4</v>
      </c>
      <c r="I17" s="7">
        <f t="shared" si="5"/>
        <v>35.96</v>
      </c>
      <c r="J17" s="26">
        <f t="shared" si="7"/>
        <v>4</v>
      </c>
      <c r="K17" s="23" t="s">
        <v>28</v>
      </c>
    </row>
    <row r="18" spans="1:11">
      <c r="A18" s="25"/>
      <c r="B18" s="9" t="s">
        <v>55</v>
      </c>
      <c r="C18" s="12" t="s">
        <v>53</v>
      </c>
      <c r="D18" s="6">
        <v>1</v>
      </c>
      <c r="E18" s="6">
        <v>2</v>
      </c>
      <c r="F18" s="7">
        <v>7.99</v>
      </c>
      <c r="G18" s="19">
        <f>D18/E18*F18</f>
        <v>3.9950000000000001</v>
      </c>
      <c r="H18" s="26">
        <f t="shared" ref="H18:H19" si="8">_xlfn.CEILING.MATH(D18/E18*$C$1,1)</f>
        <v>8</v>
      </c>
      <c r="I18" s="7">
        <f t="shared" ref="I18:I19" si="9">H18*F18</f>
        <v>63.92</v>
      </c>
      <c r="J18" s="26">
        <f t="shared" ref="J18:J19" si="10">H18*E18-D18*$C$1</f>
        <v>0</v>
      </c>
      <c r="K18" s="31" t="s">
        <v>54</v>
      </c>
    </row>
    <row r="19" spans="1:11">
      <c r="A19" s="25"/>
      <c r="B19" s="9" t="s">
        <v>56</v>
      </c>
      <c r="C19" s="12" t="s">
        <v>57</v>
      </c>
      <c r="D19" s="6">
        <v>1</v>
      </c>
      <c r="E19" s="6">
        <v>3</v>
      </c>
      <c r="F19" s="7">
        <v>5.94</v>
      </c>
      <c r="G19" s="19">
        <f>D19/E19*F19</f>
        <v>1.98</v>
      </c>
      <c r="H19" s="26">
        <f t="shared" si="8"/>
        <v>6</v>
      </c>
      <c r="I19" s="7">
        <f t="shared" si="9"/>
        <v>35.64</v>
      </c>
      <c r="J19" s="26">
        <f t="shared" si="10"/>
        <v>2</v>
      </c>
      <c r="K19" s="31" t="s">
        <v>58</v>
      </c>
    </row>
    <row r="20" spans="1:11">
      <c r="B20" s="4"/>
      <c r="C20" s="4"/>
      <c r="D20" s="3"/>
      <c r="E20" s="3"/>
      <c r="F20" s="17" t="s">
        <v>17</v>
      </c>
      <c r="G20" s="18">
        <f>SUM(G12:G19)</f>
        <v>120.21300000000001</v>
      </c>
      <c r="H20" s="17" t="s">
        <v>17</v>
      </c>
      <c r="I20" s="32">
        <f>SUM(I12:I19)</f>
        <v>1934.5600000000002</v>
      </c>
      <c r="J20" s="18"/>
    </row>
    <row r="21" spans="1:11">
      <c r="H21" s="1"/>
    </row>
    <row r="22" spans="1:11">
      <c r="F22" s="1" t="s">
        <v>23</v>
      </c>
      <c r="G22" s="15">
        <f>SUM(G10,G20)</f>
        <v>271.25530000000003</v>
      </c>
      <c r="H22" s="1" t="s">
        <v>30</v>
      </c>
      <c r="I22" s="15">
        <f>SUM(I10,I20)</f>
        <v>4363.01</v>
      </c>
    </row>
    <row r="23" spans="1:11">
      <c r="H23" s="29" t="s">
        <v>48</v>
      </c>
      <c r="I23" s="15">
        <f>I22/C1</f>
        <v>272.68812500000001</v>
      </c>
    </row>
    <row r="24" spans="1:11">
      <c r="C24" s="24"/>
    </row>
  </sheetData>
  <mergeCells count="2">
    <mergeCell ref="A4:A9"/>
    <mergeCell ref="A12:A16"/>
  </mergeCells>
  <hyperlinks>
    <hyperlink ref="K9" r:id="rId1"/>
    <hyperlink ref="K5" r:id="rId2"/>
    <hyperlink ref="K4" r:id="rId3"/>
    <hyperlink ref="K15" r:id="rId4"/>
    <hyperlink ref="K16" r:id="rId5"/>
    <hyperlink ref="K6" r:id="rId6"/>
    <hyperlink ref="K7" r:id="rId7"/>
    <hyperlink ref="K8" r:id="rId8"/>
    <hyperlink ref="K14" r:id="rId9"/>
    <hyperlink ref="K17" r:id="rId10"/>
    <hyperlink ref="K12" r:id="rId11"/>
    <hyperlink ref="K13" r:id="rId12"/>
    <hyperlink ref="K18"/>
    <hyperlink ref="K19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Rehab Robot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 Segal</dc:creator>
  <cp:lastModifiedBy>Andrew Petruska</cp:lastModifiedBy>
  <dcterms:created xsi:type="dcterms:W3CDTF">2020-05-15T14:06:13Z</dcterms:created>
  <dcterms:modified xsi:type="dcterms:W3CDTF">2021-01-15T19:49:16Z</dcterms:modified>
</cp:coreProperties>
</file>