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85" yWindow="5925" windowWidth="14175" windowHeight="787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Q13" i="1"/>
  <c r="Q14"/>
  <c r="Q12"/>
  <c r="P14"/>
  <c r="P13"/>
  <c r="P12"/>
  <c r="O13"/>
  <c r="O14"/>
  <c r="O12"/>
  <c r="N13"/>
  <c r="N14"/>
  <c r="N12"/>
  <c r="M13"/>
  <c r="M14"/>
  <c r="M12"/>
  <c r="L13"/>
  <c r="L14"/>
  <c r="L12"/>
  <c r="F129"/>
  <c r="H129"/>
  <c r="F130"/>
  <c r="H130"/>
  <c r="F131"/>
  <c r="H131"/>
  <c r="F135"/>
  <c r="H135"/>
  <c r="F136"/>
  <c r="H136"/>
  <c r="F137"/>
  <c r="H137"/>
  <c r="D143"/>
  <c r="D141"/>
  <c r="H117"/>
  <c r="F117"/>
  <c r="H116"/>
  <c r="F116"/>
  <c r="H113"/>
  <c r="B121" s="1"/>
  <c r="F121" s="1"/>
  <c r="F113"/>
  <c r="H112"/>
  <c r="D120" s="1"/>
  <c r="F112"/>
  <c r="H99"/>
  <c r="F99"/>
  <c r="H98"/>
  <c r="F98"/>
  <c r="H97"/>
  <c r="F97"/>
  <c r="H93"/>
  <c r="D105" s="1"/>
  <c r="F93"/>
  <c r="H92"/>
  <c r="F92"/>
  <c r="H91"/>
  <c r="D103" s="1"/>
  <c r="F91"/>
  <c r="J75"/>
  <c r="J74"/>
  <c r="H79"/>
  <c r="F79"/>
  <c r="H78"/>
  <c r="F78"/>
  <c r="H75"/>
  <c r="D83" s="1"/>
  <c r="F75"/>
  <c r="H74"/>
  <c r="B82" s="1"/>
  <c r="F82" s="1"/>
  <c r="F74"/>
  <c r="F67"/>
  <c r="F66"/>
  <c r="F65"/>
  <c r="D66"/>
  <c r="D67"/>
  <c r="D65"/>
  <c r="B66"/>
  <c r="B67"/>
  <c r="B65"/>
  <c r="H60"/>
  <c r="H61"/>
  <c r="H59"/>
  <c r="H54"/>
  <c r="H55"/>
  <c r="H53"/>
  <c r="F61"/>
  <c r="F60"/>
  <c r="F59"/>
  <c r="F55"/>
  <c r="F54"/>
  <c r="F53"/>
  <c r="F45"/>
  <c r="F44"/>
  <c r="D45"/>
  <c r="D44"/>
  <c r="B45"/>
  <c r="B44"/>
  <c r="H41"/>
  <c r="H40"/>
  <c r="H37"/>
  <c r="H36"/>
  <c r="F41"/>
  <c r="F40"/>
  <c r="F37"/>
  <c r="F36"/>
  <c r="C27"/>
  <c r="C28"/>
  <c r="C29"/>
  <c r="C26"/>
  <c r="F23"/>
  <c r="F22"/>
  <c r="F21"/>
  <c r="F20"/>
  <c r="F4"/>
  <c r="F12"/>
  <c r="F13"/>
  <c r="F14"/>
  <c r="G14"/>
  <c r="B6"/>
  <c r="B142" l="1"/>
  <c r="F142" s="1"/>
  <c r="D142"/>
  <c r="B143"/>
  <c r="F143" s="1"/>
  <c r="B141"/>
  <c r="F141" s="1"/>
  <c r="B120"/>
  <c r="F120" s="1"/>
  <c r="D121"/>
  <c r="B104"/>
  <c r="F104" s="1"/>
  <c r="B103"/>
  <c r="F103" s="1"/>
  <c r="D104"/>
  <c r="B105"/>
  <c r="F105" s="1"/>
  <c r="D82"/>
  <c r="B83"/>
  <c r="F83" s="1"/>
  <c r="G13"/>
</calcChain>
</file>

<file path=xl/sharedStrings.xml><?xml version="1.0" encoding="utf-8"?>
<sst xmlns="http://schemas.openxmlformats.org/spreadsheetml/2006/main" count="175" uniqueCount="61">
  <si>
    <t>Estimates of the effects of Pathways on Incapacity Benefits receipt at time of interview, April 2004 areas</t>
  </si>
  <si>
    <t>Receiving incapacity benefits</t>
  </si>
  <si>
    <t>impact estimate</t>
  </si>
  <si>
    <t>P-value</t>
  </si>
  <si>
    <t>Base</t>
  </si>
  <si>
    <t>Sample Size</t>
  </si>
  <si>
    <t>NNT Estimate</t>
  </si>
  <si>
    <t>Table 5.3</t>
  </si>
  <si>
    <t>Table 5.4</t>
  </si>
  <si>
    <t>Effect of Pathways on receipt of incapacity benefits - summary measures for April 2004 areas</t>
  </si>
  <si>
    <t>1-6 Months</t>
  </si>
  <si>
    <t>7-12 Months</t>
  </si>
  <si>
    <t>13-18 Months</t>
  </si>
  <si>
    <t>Ratio</t>
  </si>
  <si>
    <t>Table 5.5</t>
  </si>
  <si>
    <t>Estimates of the effects of Pathways on combined employment/incapacity benefits status at time of interview, April 2004 areas</t>
  </si>
  <si>
    <t>In work, not on IB</t>
  </si>
  <si>
    <t>In work, on IB</t>
  </si>
  <si>
    <t>Not in work, not on IB</t>
  </si>
  <si>
    <t>Not in work, on IB</t>
  </si>
  <si>
    <t>Before Pathways</t>
  </si>
  <si>
    <t>After Pathways</t>
  </si>
  <si>
    <t>Probability of Receiving IB…</t>
  </si>
  <si>
    <t>Impact estimate</t>
  </si>
  <si>
    <t xml:space="preserve">Table 6.1 </t>
  </si>
  <si>
    <t>Estimates of the effects of Pathways on outcomes measured at time of final interview, April 2004 areas - results by sex</t>
  </si>
  <si>
    <t>Impact Estimate</t>
  </si>
  <si>
    <t>Sample size</t>
  </si>
  <si>
    <t>Men</t>
  </si>
  <si>
    <t>In paid work, any hours</t>
  </si>
  <si>
    <t>Women</t>
  </si>
  <si>
    <t>Claimant Number (May 2007)</t>
  </si>
  <si>
    <t>Subgroup %</t>
  </si>
  <si>
    <t>Overall (Reweighted)</t>
  </si>
  <si>
    <t>Table 6.2</t>
  </si>
  <si>
    <t>Summary of estimated effects of Pathways on incapacity benefits, April 2004 areas - results by sex</t>
  </si>
  <si>
    <t>Claimant number (May 2007)</t>
  </si>
  <si>
    <t>Effect on probability of a continuous incapacity benefits claim in:</t>
  </si>
  <si>
    <t>Months 7-12</t>
  </si>
  <si>
    <t>Months 13-18</t>
  </si>
  <si>
    <t>Months 1-6</t>
  </si>
  <si>
    <t>Observations</t>
  </si>
  <si>
    <t xml:space="preserve">Table 6.3 </t>
  </si>
  <si>
    <t>Estimates of the effects of Pathways on outcomes measured at time of final interview, April 2004 areas - results by age</t>
  </si>
  <si>
    <t>Aged under 50</t>
  </si>
  <si>
    <t>Aged 50 or over</t>
  </si>
  <si>
    <t>Aged Under 50</t>
  </si>
  <si>
    <t>Summary of estimated effects of Pathways on incapacity benefits, April 2004 areas - results by age</t>
  </si>
  <si>
    <t>Table 6.4</t>
  </si>
  <si>
    <t>Table 6.5</t>
  </si>
  <si>
    <t>No Mental Illness</t>
  </si>
  <si>
    <t>Estimates of the effects of Pathways on outcomes measured at time of final interview, April 2004 areas - by whether main condition involves mental illness</t>
  </si>
  <si>
    <t>Mental Illness</t>
  </si>
  <si>
    <t>Table 6.6</t>
  </si>
  <si>
    <t>Summary of estimated effects of Pathways on incapacity benefits, April 2004 areas - results by whether main condition involves mental illness</t>
  </si>
  <si>
    <t>Probability of Receiving IB</t>
  </si>
  <si>
    <t>Reweighted by Age</t>
  </si>
  <si>
    <t>Reweighted by Sex</t>
  </si>
  <si>
    <t>Reweighted by Mental Illness</t>
  </si>
  <si>
    <t>Average of Reweights</t>
  </si>
  <si>
    <t>Difference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</si>
</sst>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\(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14" xfId="0" applyFill="1" applyBorder="1"/>
    <xf numFmtId="0" fontId="1" fillId="3" borderId="7" xfId="0" applyFont="1" applyFill="1" applyBorder="1" applyAlignment="1">
      <alignment wrapText="1"/>
    </xf>
    <xf numFmtId="1" fontId="0" fillId="3" borderId="0" xfId="0" applyNumberFormat="1" applyFill="1" applyBorder="1"/>
    <xf numFmtId="164" fontId="0" fillId="3" borderId="2" xfId="0" applyNumberFormat="1" applyFill="1" applyBorder="1"/>
    <xf numFmtId="1" fontId="0" fillId="3" borderId="4" xfId="0" applyNumberFormat="1" applyFill="1" applyBorder="1"/>
    <xf numFmtId="164" fontId="0" fillId="3" borderId="5" xfId="0" applyNumberFormat="1" applyFill="1" applyBorder="1"/>
    <xf numFmtId="0" fontId="1" fillId="3" borderId="6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1" fillId="4" borderId="7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0" fillId="5" borderId="2" xfId="0" applyFill="1" applyBorder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0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1" fillId="4" borderId="16" xfId="0" applyFont="1" applyFill="1" applyBorder="1" applyAlignment="1">
      <alignment wrapText="1"/>
    </xf>
    <xf numFmtId="0" fontId="1" fillId="3" borderId="15" xfId="0" applyFont="1" applyFill="1" applyBorder="1" applyAlignment="1">
      <alignment wrapText="1"/>
    </xf>
    <xf numFmtId="0" fontId="1" fillId="3" borderId="16" xfId="0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3" borderId="15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9" xfId="0" applyFill="1" applyBorder="1"/>
    <xf numFmtId="0" fontId="1" fillId="4" borderId="17" xfId="0" applyFont="1" applyFill="1" applyBorder="1" applyAlignment="1">
      <alignment wrapText="1"/>
    </xf>
    <xf numFmtId="0" fontId="0" fillId="3" borderId="16" xfId="0" applyFill="1" applyBorder="1"/>
    <xf numFmtId="0" fontId="0" fillId="3" borderId="17" xfId="0" applyFill="1" applyBorder="1"/>
    <xf numFmtId="3" fontId="0" fillId="3" borderId="0" xfId="0" applyNumberFormat="1" applyFill="1" applyBorder="1"/>
    <xf numFmtId="165" fontId="0" fillId="3" borderId="2" xfId="0" applyNumberFormat="1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20" xfId="0" applyFill="1" applyBorder="1"/>
    <xf numFmtId="0" fontId="0" fillId="3" borderId="22" xfId="0" applyFill="1" applyBorder="1"/>
    <xf numFmtId="0" fontId="0" fillId="6" borderId="0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3" xfId="0" applyFill="1" applyBorder="1"/>
    <xf numFmtId="0" fontId="0" fillId="6" borderId="14" xfId="0" applyFill="1" applyBorder="1"/>
    <xf numFmtId="166" fontId="0" fillId="3" borderId="0" xfId="0" applyNumberFormat="1" applyFill="1" applyBorder="1"/>
    <xf numFmtId="0" fontId="0" fillId="3" borderId="0" xfId="0" applyFill="1"/>
    <xf numFmtId="0" fontId="0" fillId="2" borderId="23" xfId="0" applyFill="1" applyBorder="1"/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6" borderId="27" xfId="0" applyFill="1" applyBorder="1"/>
    <xf numFmtId="0" fontId="0" fillId="6" borderId="29" xfId="0" applyFill="1" applyBorder="1"/>
    <xf numFmtId="164" fontId="0" fillId="6" borderId="0" xfId="0" applyNumberFormat="1" applyFill="1" applyBorder="1"/>
    <xf numFmtId="164" fontId="0" fillId="6" borderId="4" xfId="0" applyNumberFormat="1" applyFill="1" applyBorder="1"/>
    <xf numFmtId="0" fontId="1" fillId="3" borderId="26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3" borderId="24" xfId="0" applyFill="1" applyBorder="1"/>
    <xf numFmtId="0" fontId="0" fillId="3" borderId="25" xfId="0" applyFill="1" applyBorder="1"/>
    <xf numFmtId="0" fontId="0" fillId="3" borderId="27" xfId="0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164" fontId="0" fillId="3" borderId="0" xfId="0" applyNumberFormat="1" applyFill="1" applyBorder="1"/>
    <xf numFmtId="164" fontId="0" fillId="3" borderId="4" xfId="0" applyNumberFormat="1" applyFill="1" applyBorder="1"/>
    <xf numFmtId="0" fontId="2" fillId="2" borderId="0" xfId="0" applyFont="1" applyFill="1"/>
    <xf numFmtId="3" fontId="0" fillId="0" borderId="0" xfId="0" applyNumberFormat="1"/>
    <xf numFmtId="164" fontId="0" fillId="2" borderId="24" xfId="0" applyNumberFormat="1" applyFill="1" applyBorder="1"/>
    <xf numFmtId="3" fontId="0" fillId="2" borderId="27" xfId="0" applyNumberFormat="1" applyFill="1" applyBorder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3" fontId="0" fillId="2" borderId="13" xfId="0" applyNumberFormat="1" applyFill="1" applyBorder="1"/>
    <xf numFmtId="0" fontId="3" fillId="2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2" borderId="3" xfId="0" applyFill="1" applyBorder="1"/>
    <xf numFmtId="0" fontId="3" fillId="2" borderId="15" xfId="0" applyFont="1" applyFill="1" applyBorder="1" applyAlignment="1">
      <alignment horizontal="right"/>
    </xf>
    <xf numFmtId="164" fontId="0" fillId="2" borderId="16" xfId="0" applyNumberFormat="1" applyFill="1" applyBorder="1"/>
    <xf numFmtId="164" fontId="0" fillId="2" borderId="30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2" borderId="31" xfId="0" applyNumberFormat="1" applyFill="1" applyBorder="1"/>
    <xf numFmtId="164" fontId="0" fillId="2" borderId="32" xfId="0" applyNumberFormat="1" applyFill="1" applyBorder="1"/>
    <xf numFmtId="164" fontId="0" fillId="2" borderId="33" xfId="0" applyNumberFormat="1" applyFill="1" applyBorder="1"/>
    <xf numFmtId="0" fontId="1" fillId="3" borderId="30" xfId="0" applyFont="1" applyFill="1" applyBorder="1" applyAlignment="1">
      <alignment wrapText="1"/>
    </xf>
    <xf numFmtId="0" fontId="1" fillId="3" borderId="31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Sheet1!$B$25</c:f>
              <c:strCache>
                <c:ptCount val="1"/>
                <c:pt idx="0">
                  <c:v>Before Pathways</c:v>
                </c:pt>
              </c:strCache>
            </c:strRef>
          </c:tx>
          <c:dLbls>
            <c:showVal val="1"/>
          </c:dLbls>
          <c:cat>
            <c:strRef>
              <c:f>Sheet1!$A$26:$A$29</c:f>
              <c:strCache>
                <c:ptCount val="4"/>
                <c:pt idx="0">
                  <c:v>In work, not on IB</c:v>
                </c:pt>
                <c:pt idx="1">
                  <c:v>In work, on IB</c:v>
                </c:pt>
                <c:pt idx="2">
                  <c:v>Not in work, not on IB</c:v>
                </c:pt>
                <c:pt idx="3">
                  <c:v>Not in work, on IB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24.8</c:v>
                </c:pt>
                <c:pt idx="1">
                  <c:v>4.5999999999999996</c:v>
                </c:pt>
                <c:pt idx="2">
                  <c:v>49.2</c:v>
                </c:pt>
                <c:pt idx="3">
                  <c:v>46.6</c:v>
                </c:pt>
              </c:numCache>
            </c:numRef>
          </c:val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After Pathways</c:v>
                </c:pt>
              </c:strCache>
            </c:strRef>
          </c:tx>
          <c:dLbls>
            <c:showVal val="1"/>
          </c:dLbls>
          <c:cat>
            <c:strRef>
              <c:f>Sheet1!$A$26:$A$29</c:f>
              <c:strCache>
                <c:ptCount val="4"/>
                <c:pt idx="0">
                  <c:v>In work, not on IB</c:v>
                </c:pt>
                <c:pt idx="1">
                  <c:v>In work, on IB</c:v>
                </c:pt>
                <c:pt idx="2">
                  <c:v>Not in work, not on IB</c:v>
                </c:pt>
                <c:pt idx="3">
                  <c:v>Not in work, on IB</c:v>
                </c:pt>
              </c:strCache>
            </c:str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33.5</c:v>
                </c:pt>
                <c:pt idx="1">
                  <c:v>2.9999999999999996</c:v>
                </c:pt>
                <c:pt idx="2">
                  <c:v>42.300000000000004</c:v>
                </c:pt>
                <c:pt idx="3">
                  <c:v>46.4</c:v>
                </c:pt>
              </c:numCache>
            </c:numRef>
          </c:val>
        </c:ser>
        <c:dLbls>
          <c:showVal val="1"/>
        </c:dLbls>
        <c:overlap val="-25"/>
        <c:axId val="98153984"/>
        <c:axId val="98155520"/>
      </c:barChart>
      <c:catAx>
        <c:axId val="98153984"/>
        <c:scaling>
          <c:orientation val="minMax"/>
        </c:scaling>
        <c:axPos val="b"/>
        <c:majorTickMark val="none"/>
        <c:tickLblPos val="nextTo"/>
        <c:crossAx val="98155520"/>
        <c:crosses val="autoZero"/>
        <c:auto val="1"/>
        <c:lblAlgn val="ctr"/>
        <c:lblOffset val="100"/>
      </c:catAx>
      <c:valAx>
        <c:axId val="98155520"/>
        <c:scaling>
          <c:orientation val="minMax"/>
        </c:scaling>
        <c:delete val="1"/>
        <c:axPos val="l"/>
        <c:numFmt formatCode="General" sourceLinked="1"/>
        <c:tickLblPos val="nextTo"/>
        <c:crossAx val="98153984"/>
        <c:crosses val="autoZero"/>
        <c:crossBetween val="between"/>
      </c:valAx>
    </c:plotArea>
    <c:legend>
      <c:legendPos val="t"/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0.0736</cdr:x>
      <cdr:y>0.37824</cdr:y>
    </cdr:from>
    <cdr:to>
      <cdr:x>0.2022</cdr:x>
      <cdr:y>0.45207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4818" y="2298601"/>
          <a:ext cx="1196569" cy="448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n-GB" sz="1100" i="1"/>
            <a:t>p = 0.05</a:t>
          </a:r>
        </a:p>
      </cdr:txBody>
    </cdr:sp>
  </cdr:relSizeAnchor>
  <cdr:relSizeAnchor xmlns:cdr="http://schemas.openxmlformats.org/drawingml/2006/chartDrawing">
    <cdr:from>
      <cdr:x>0.31557</cdr:x>
      <cdr:y>0.79923</cdr:y>
    </cdr:from>
    <cdr:to>
      <cdr:x>0.44417</cdr:x>
      <cdr:y>0.87306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36212" y="4856982"/>
          <a:ext cx="1196570" cy="448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GB" sz="1100" i="1"/>
            <a:t>p = 0.18</a:t>
          </a:r>
        </a:p>
      </cdr:txBody>
    </cdr:sp>
  </cdr:relSizeAnchor>
  <cdr:relSizeAnchor xmlns:cdr="http://schemas.openxmlformats.org/drawingml/2006/chartDrawing">
    <cdr:from>
      <cdr:x>0.56091</cdr:x>
      <cdr:y>0.14896</cdr:y>
    </cdr:from>
    <cdr:to>
      <cdr:x>0.68951</cdr:x>
      <cdr:y>0.2228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19073" y="905257"/>
          <a:ext cx="1196570" cy="448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GB" sz="1100" i="1"/>
            <a:t>p = 0.08</a:t>
          </a:r>
        </a:p>
      </cdr:txBody>
    </cdr:sp>
  </cdr:relSizeAnchor>
  <cdr:relSizeAnchor xmlns:cdr="http://schemas.openxmlformats.org/drawingml/2006/chartDrawing">
    <cdr:from>
      <cdr:x>0.80118</cdr:x>
      <cdr:y>0.18653</cdr:y>
    </cdr:from>
    <cdr:to>
      <cdr:x>0.92978</cdr:x>
      <cdr:y>0.26037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454668" y="1133542"/>
          <a:ext cx="1196570" cy="448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GB" sz="1100" i="1"/>
            <a:t>p = 0.96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3"/>
  <sheetViews>
    <sheetView tabSelected="1" topLeftCell="E1" workbookViewId="0">
      <selection activeCell="R11" sqref="R11"/>
    </sheetView>
  </sheetViews>
  <sheetFormatPr defaultRowHeight="15"/>
  <cols>
    <col min="1" max="1" width="29.7109375" customWidth="1"/>
    <col min="2" max="2" width="9.85546875" customWidth="1"/>
    <col min="3" max="3" width="8.85546875" customWidth="1"/>
    <col min="4" max="4" width="6.7109375" customWidth="1"/>
    <col min="5" max="5" width="13.5703125" customWidth="1"/>
    <col min="6" max="6" width="8.7109375" customWidth="1"/>
    <col min="7" max="7" width="11.42578125" customWidth="1"/>
    <col min="10" max="10" width="14.140625" customWidth="1"/>
    <col min="12" max="12" width="12" customWidth="1"/>
    <col min="13" max="13" width="12.140625" customWidth="1"/>
    <col min="14" max="14" width="14.42578125" customWidth="1"/>
    <col min="15" max="15" width="11.140625" customWidth="1"/>
    <col min="16" max="16" width="10.7109375" customWidth="1"/>
  </cols>
  <sheetData>
    <row r="1" spans="1:17">
      <c r="A1" t="s">
        <v>7</v>
      </c>
    </row>
    <row r="2" spans="1:17">
      <c r="A2" t="s">
        <v>0</v>
      </c>
    </row>
    <row r="3" spans="1:17"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7">
      <c r="A4" t="s">
        <v>1</v>
      </c>
      <c r="B4">
        <v>-1.7</v>
      </c>
      <c r="C4">
        <v>72</v>
      </c>
      <c r="D4">
        <v>51.1</v>
      </c>
      <c r="E4">
        <v>3212</v>
      </c>
      <c r="F4" s="1">
        <f>1/ABS(B4/100)</f>
        <v>58.823529411764703</v>
      </c>
    </row>
    <row r="6" spans="1:17">
      <c r="A6" t="s">
        <v>6</v>
      </c>
      <c r="B6" s="1">
        <f>1/ABS(B4/100)</f>
        <v>58.823529411764703</v>
      </c>
    </row>
    <row r="7" spans="1:17">
      <c r="B7" s="1"/>
    </row>
    <row r="9" spans="1:17">
      <c r="A9" t="s">
        <v>8</v>
      </c>
    </row>
    <row r="10" spans="1:17" ht="30.75" customHeight="1" thickBot="1">
      <c r="A10" s="85" t="s">
        <v>9</v>
      </c>
      <c r="B10" s="85"/>
      <c r="C10" s="85"/>
      <c r="D10" s="85"/>
      <c r="E10" s="85"/>
      <c r="F10" s="85"/>
      <c r="G10" s="85"/>
    </row>
    <row r="11" spans="1:17" ht="36.75" customHeight="1" thickBot="1">
      <c r="A11" s="14" t="s">
        <v>22</v>
      </c>
      <c r="B11" s="15" t="s">
        <v>23</v>
      </c>
      <c r="C11" s="9" t="s">
        <v>3</v>
      </c>
      <c r="D11" s="9" t="s">
        <v>4</v>
      </c>
      <c r="E11" s="16" t="s">
        <v>5</v>
      </c>
      <c r="F11" s="19" t="s">
        <v>6</v>
      </c>
      <c r="G11" s="20" t="s">
        <v>13</v>
      </c>
      <c r="J11" s="35" t="s">
        <v>55</v>
      </c>
      <c r="K11" s="35" t="s">
        <v>23</v>
      </c>
      <c r="L11" s="99" t="s">
        <v>57</v>
      </c>
      <c r="M11" s="36" t="s">
        <v>56</v>
      </c>
      <c r="N11" s="36" t="s">
        <v>58</v>
      </c>
      <c r="O11" s="99" t="s">
        <v>59</v>
      </c>
      <c r="P11" s="100" t="s">
        <v>60</v>
      </c>
      <c r="Q11" s="101" t="s">
        <v>6</v>
      </c>
    </row>
    <row r="12" spans="1:17">
      <c r="A12" s="17" t="s">
        <v>10</v>
      </c>
      <c r="B12" s="5">
        <v>-6.2</v>
      </c>
      <c r="C12" s="3">
        <v>0</v>
      </c>
      <c r="D12" s="3">
        <v>73.2</v>
      </c>
      <c r="E12" s="7">
        <v>54837</v>
      </c>
      <c r="F12" s="10">
        <f>1/ABS(B12/100)</f>
        <v>16.129032258064516</v>
      </c>
      <c r="G12" s="21"/>
      <c r="J12" s="91" t="s">
        <v>10</v>
      </c>
      <c r="K12" s="28">
        <v>-6.2</v>
      </c>
      <c r="L12" s="93">
        <f>B65</f>
        <v>-6.0953569751349646</v>
      </c>
      <c r="M12" s="92">
        <f>B103</f>
        <v>-5.8939834593965585</v>
      </c>
      <c r="N12" s="92">
        <f>B141</f>
        <v>-6.1879099825450918</v>
      </c>
      <c r="O12" s="93">
        <f>AVERAGE(L12:N12)</f>
        <v>-6.0590834723588713</v>
      </c>
      <c r="P12" s="96">
        <f>ABS(K12-O12)</f>
        <v>0.14091652764112883</v>
      </c>
      <c r="Q12" s="1">
        <f>1/ABS(O12/100)</f>
        <v>16.504146288162762</v>
      </c>
    </row>
    <row r="13" spans="1:17">
      <c r="A13" s="17" t="s">
        <v>11</v>
      </c>
      <c r="B13" s="5">
        <v>-2.1</v>
      </c>
      <c r="C13" s="3">
        <v>1</v>
      </c>
      <c r="D13" s="3">
        <v>54.5</v>
      </c>
      <c r="E13" s="7">
        <v>54837</v>
      </c>
      <c r="F13" s="10">
        <f t="shared" ref="F13:F14" si="0">1/ABS(B13/100)</f>
        <v>47.619047619047613</v>
      </c>
      <c r="G13" s="11">
        <f>F13/F12</f>
        <v>2.9523809523809521</v>
      </c>
      <c r="J13" s="88" t="s">
        <v>11</v>
      </c>
      <c r="K13" s="23">
        <v>-2.1</v>
      </c>
      <c r="L13" s="94">
        <f t="shared" ref="L13:L14" si="1">B66</f>
        <v>-2.1042137154588789</v>
      </c>
      <c r="M13" s="25">
        <f t="shared" ref="M13:M14" si="2">B104</f>
        <v>-1.5947336048541267</v>
      </c>
      <c r="N13" s="25">
        <f t="shared" ref="N13:N14" si="3">B142</f>
        <v>-2.1056499875322081</v>
      </c>
      <c r="O13" s="94">
        <f t="shared" ref="O13:O14" si="4">AVERAGE(L13:N13)</f>
        <v>-1.9348657692817379</v>
      </c>
      <c r="P13" s="97">
        <f>ABS(K13-O13)</f>
        <v>0.16513423071826216</v>
      </c>
      <c r="Q13" s="1">
        <f t="shared" ref="Q13:Q14" si="5">1/ABS(O13/100)</f>
        <v>51.683171818746928</v>
      </c>
    </row>
    <row r="14" spans="1:17" ht="15.75" thickBot="1">
      <c r="A14" s="18" t="s">
        <v>12</v>
      </c>
      <c r="B14" s="6">
        <v>-1.1000000000000001</v>
      </c>
      <c r="C14" s="4">
        <v>17</v>
      </c>
      <c r="D14" s="4">
        <v>49.2</v>
      </c>
      <c r="E14" s="8">
        <v>54837</v>
      </c>
      <c r="F14" s="12">
        <f t="shared" si="0"/>
        <v>90.909090909090907</v>
      </c>
      <c r="G14" s="13">
        <f>F14/F12</f>
        <v>5.6363636363636367</v>
      </c>
      <c r="J14" s="89" t="s">
        <v>12</v>
      </c>
      <c r="K14" s="90">
        <v>-1.1000000000000001</v>
      </c>
      <c r="L14" s="95">
        <f t="shared" si="1"/>
        <v>-8.2286519352170906E-2</v>
      </c>
      <c r="M14" s="27">
        <f t="shared" si="2"/>
        <v>-1.1000000000000001</v>
      </c>
      <c r="N14" s="27">
        <f t="shared" si="3"/>
        <v>-1.0887000249355829</v>
      </c>
      <c r="O14" s="95">
        <f t="shared" si="4"/>
        <v>-0.75699551476258475</v>
      </c>
      <c r="P14" s="98">
        <f>ABS(K14-O14)</f>
        <v>0.34300448523741534</v>
      </c>
      <c r="Q14" s="1">
        <f t="shared" si="5"/>
        <v>132.10117900284104</v>
      </c>
    </row>
    <row r="17" spans="1:7">
      <c r="A17" t="s">
        <v>14</v>
      </c>
      <c r="B17" s="1"/>
    </row>
    <row r="18" spans="1:7">
      <c r="A18" t="s">
        <v>15</v>
      </c>
      <c r="B18" s="1"/>
      <c r="C18" s="2"/>
    </row>
    <row r="19" spans="1:7">
      <c r="B19" t="s">
        <v>2</v>
      </c>
      <c r="C19" t="s">
        <v>3</v>
      </c>
      <c r="D19" t="s">
        <v>4</v>
      </c>
      <c r="E19" t="s">
        <v>5</v>
      </c>
      <c r="F19" t="s">
        <v>6</v>
      </c>
    </row>
    <row r="20" spans="1:7">
      <c r="A20" t="s">
        <v>16</v>
      </c>
      <c r="B20">
        <v>8.6999999999999993</v>
      </c>
      <c r="C20">
        <v>5</v>
      </c>
      <c r="D20">
        <v>24.8</v>
      </c>
      <c r="E20">
        <v>3210</v>
      </c>
      <c r="F20" s="1">
        <f>1/ABS(B20/100)</f>
        <v>11.494252873563219</v>
      </c>
    </row>
    <row r="21" spans="1:7">
      <c r="A21" t="s">
        <v>17</v>
      </c>
      <c r="B21">
        <v>-1.6</v>
      </c>
      <c r="C21">
        <v>18</v>
      </c>
      <c r="D21">
        <v>4.5999999999999996</v>
      </c>
      <c r="E21">
        <v>3210</v>
      </c>
      <c r="F21" s="1">
        <f t="shared" ref="F21:F23" si="6">1/ABS(B21/100)</f>
        <v>62.5</v>
      </c>
      <c r="G21" s="2"/>
    </row>
    <row r="22" spans="1:7">
      <c r="A22" t="s">
        <v>18</v>
      </c>
      <c r="B22">
        <v>-6.9</v>
      </c>
      <c r="C22">
        <v>8</v>
      </c>
      <c r="D22">
        <v>49.2</v>
      </c>
      <c r="E22">
        <v>3210</v>
      </c>
      <c r="F22" s="1">
        <f t="shared" si="6"/>
        <v>14.492753623188404</v>
      </c>
      <c r="G22" s="2"/>
    </row>
    <row r="23" spans="1:7">
      <c r="A23" t="s">
        <v>19</v>
      </c>
      <c r="B23">
        <v>-0.2</v>
      </c>
      <c r="C23">
        <v>96</v>
      </c>
      <c r="D23">
        <v>46.6</v>
      </c>
      <c r="E23">
        <v>3210</v>
      </c>
      <c r="F23" s="1">
        <f t="shared" si="6"/>
        <v>500</v>
      </c>
    </row>
    <row r="25" spans="1:7">
      <c r="B25" t="s">
        <v>20</v>
      </c>
      <c r="C25" t="s">
        <v>21</v>
      </c>
    </row>
    <row r="26" spans="1:7">
      <c r="A26" t="s">
        <v>16</v>
      </c>
      <c r="B26">
        <v>24.8</v>
      </c>
      <c r="C26">
        <f>D20+B20</f>
        <v>33.5</v>
      </c>
    </row>
    <row r="27" spans="1:7">
      <c r="A27" t="s">
        <v>17</v>
      </c>
      <c r="B27">
        <v>4.5999999999999996</v>
      </c>
      <c r="C27">
        <f t="shared" ref="C27:C29" si="7">D21+B21</f>
        <v>2.9999999999999996</v>
      </c>
    </row>
    <row r="28" spans="1:7">
      <c r="A28" t="s">
        <v>18</v>
      </c>
      <c r="B28">
        <v>49.2</v>
      </c>
      <c r="C28">
        <f t="shared" si="7"/>
        <v>42.300000000000004</v>
      </c>
    </row>
    <row r="29" spans="1:7">
      <c r="A29" t="s">
        <v>19</v>
      </c>
      <c r="B29">
        <v>46.6</v>
      </c>
      <c r="C29">
        <f t="shared" si="7"/>
        <v>46.4</v>
      </c>
    </row>
    <row r="32" spans="1:7">
      <c r="A32" t="s">
        <v>24</v>
      </c>
    </row>
    <row r="33" spans="1:8" ht="30.75" customHeight="1" thickBot="1">
      <c r="A33" s="86" t="s">
        <v>25</v>
      </c>
      <c r="B33" s="86"/>
      <c r="C33" s="86"/>
      <c r="D33" s="86"/>
      <c r="E33" s="86"/>
      <c r="F33" s="86"/>
      <c r="G33" s="86"/>
      <c r="H33" s="86"/>
    </row>
    <row r="34" spans="1:8" ht="45.75" thickBot="1">
      <c r="A34" s="22"/>
      <c r="B34" s="35" t="s">
        <v>26</v>
      </c>
      <c r="C34" s="36" t="s">
        <v>3</v>
      </c>
      <c r="D34" s="36" t="s">
        <v>4</v>
      </c>
      <c r="E34" s="37" t="s">
        <v>27</v>
      </c>
      <c r="F34" s="34" t="s">
        <v>6</v>
      </c>
      <c r="G34" s="34" t="s">
        <v>31</v>
      </c>
      <c r="H34" s="42" t="s">
        <v>32</v>
      </c>
    </row>
    <row r="35" spans="1:8">
      <c r="A35" s="38" t="s">
        <v>28</v>
      </c>
      <c r="B35" s="28"/>
      <c r="C35" s="29"/>
      <c r="D35" s="29"/>
      <c r="E35" s="30"/>
      <c r="F35" s="43"/>
      <c r="G35" s="43"/>
      <c r="H35" s="44"/>
    </row>
    <row r="36" spans="1:8">
      <c r="A36" s="17" t="s">
        <v>29</v>
      </c>
      <c r="B36" s="24">
        <v>3</v>
      </c>
      <c r="C36" s="3">
        <v>62</v>
      </c>
      <c r="D36" s="25">
        <v>35.799999999999997</v>
      </c>
      <c r="E36" s="7">
        <v>1786</v>
      </c>
      <c r="F36" s="10">
        <f>1/ABS(B36/100)</f>
        <v>33.333333333333336</v>
      </c>
      <c r="G36" s="45">
        <v>1421370</v>
      </c>
      <c r="H36" s="46">
        <f>G36/(G36+G40)</f>
        <v>0.59071395026992879</v>
      </c>
    </row>
    <row r="37" spans="1:8">
      <c r="A37" s="17" t="s">
        <v>1</v>
      </c>
      <c r="B37" s="24">
        <v>3.8</v>
      </c>
      <c r="C37" s="3">
        <v>55</v>
      </c>
      <c r="D37" s="25">
        <v>43.9</v>
      </c>
      <c r="E37" s="7">
        <v>1733</v>
      </c>
      <c r="F37" s="57">
        <f t="shared" ref="F37" si="8">1/ABS(B37/100)</f>
        <v>26.315789473684212</v>
      </c>
      <c r="G37" s="45">
        <v>1421370</v>
      </c>
      <c r="H37" s="46">
        <f>G37/(G37+G41)</f>
        <v>0.59071395026992879</v>
      </c>
    </row>
    <row r="38" spans="1:8">
      <c r="A38" s="39"/>
      <c r="B38" s="23"/>
      <c r="C38" s="3"/>
      <c r="D38" s="3"/>
      <c r="E38" s="7"/>
      <c r="F38" s="47"/>
      <c r="G38" s="47"/>
      <c r="H38" s="48"/>
    </row>
    <row r="39" spans="1:8">
      <c r="A39" s="40" t="s">
        <v>30</v>
      </c>
      <c r="B39" s="23"/>
      <c r="C39" s="3"/>
      <c r="D39" s="3"/>
      <c r="E39" s="7"/>
      <c r="F39" s="47"/>
      <c r="G39" s="47"/>
      <c r="H39" s="48"/>
    </row>
    <row r="40" spans="1:8">
      <c r="A40" s="17" t="s">
        <v>29</v>
      </c>
      <c r="B40" s="24">
        <v>13</v>
      </c>
      <c r="C40" s="3">
        <v>5</v>
      </c>
      <c r="D40" s="25">
        <v>22.2</v>
      </c>
      <c r="E40" s="7">
        <v>1505</v>
      </c>
      <c r="F40" s="10">
        <f>1/ABS(B40/100)</f>
        <v>7.6923076923076916</v>
      </c>
      <c r="G40" s="45">
        <v>984820</v>
      </c>
      <c r="H40" s="46">
        <f>G40/(G40+G36)</f>
        <v>0.40928604973007121</v>
      </c>
    </row>
    <row r="41" spans="1:8">
      <c r="A41" s="17" t="s">
        <v>1</v>
      </c>
      <c r="B41" s="24">
        <v>-7.5</v>
      </c>
      <c r="C41" s="3">
        <v>29</v>
      </c>
      <c r="D41" s="25">
        <v>58.8</v>
      </c>
      <c r="E41" s="7">
        <v>1479</v>
      </c>
      <c r="F41" s="10">
        <f t="shared" ref="F41" si="9">1/ABS(B41/100)</f>
        <v>13.333333333333334</v>
      </c>
      <c r="G41" s="45">
        <v>984820</v>
      </c>
      <c r="H41" s="46">
        <f>G41/(G41+G37)</f>
        <v>0.40928604973007121</v>
      </c>
    </row>
    <row r="42" spans="1:8">
      <c r="A42" s="41"/>
      <c r="B42" s="31"/>
      <c r="C42" s="32"/>
      <c r="D42" s="32"/>
      <c r="E42" s="33"/>
      <c r="F42" s="49"/>
      <c r="G42" s="49"/>
      <c r="H42" s="50"/>
    </row>
    <row r="43" spans="1:8">
      <c r="A43" s="40" t="s">
        <v>33</v>
      </c>
      <c r="B43" s="23"/>
      <c r="C43" s="3"/>
      <c r="D43" s="3"/>
      <c r="E43" s="7"/>
      <c r="F43" s="47"/>
      <c r="G43" s="47"/>
      <c r="H43" s="48"/>
    </row>
    <row r="44" spans="1:8">
      <c r="A44" s="17" t="s">
        <v>29</v>
      </c>
      <c r="B44" s="24">
        <f>B36*H36 +B40*H40</f>
        <v>7.0928604973007126</v>
      </c>
      <c r="C44" s="51"/>
      <c r="D44" s="25">
        <f>D36*H36 +D40*H40</f>
        <v>30.233709723671026</v>
      </c>
      <c r="E44" s="55"/>
      <c r="F44" s="10">
        <f>1/ABS(B44/100)</f>
        <v>14.098684168123199</v>
      </c>
      <c r="G44" s="51"/>
      <c r="H44" s="52"/>
    </row>
    <row r="45" spans="1:8" ht="15.75" thickBot="1">
      <c r="A45" s="18" t="s">
        <v>1</v>
      </c>
      <c r="B45" s="26">
        <f>B37*H37 +B41*H41</f>
        <v>-0.82493236194980479</v>
      </c>
      <c r="C45" s="53"/>
      <c r="D45" s="27">
        <f>D37*H37 +D41*H41</f>
        <v>49.99836214097806</v>
      </c>
      <c r="E45" s="56"/>
      <c r="F45" s="12">
        <f t="shared" ref="F45" si="10">1/ABS(B45/100)</f>
        <v>121.22205966515928</v>
      </c>
      <c r="G45" s="53"/>
      <c r="H45" s="54"/>
    </row>
    <row r="48" spans="1:8">
      <c r="A48" t="s">
        <v>34</v>
      </c>
    </row>
    <row r="49" spans="1:9" ht="15.75" thickBot="1">
      <c r="A49" s="81" t="s">
        <v>35</v>
      </c>
      <c r="B49" s="22"/>
      <c r="C49" s="22"/>
      <c r="D49" s="22"/>
      <c r="E49" s="22"/>
      <c r="F49" s="22"/>
      <c r="G49" s="22"/>
      <c r="H49" s="22"/>
    </row>
    <row r="50" spans="1:9" ht="45.75" thickBot="1">
      <c r="A50" s="22"/>
      <c r="B50" s="35" t="s">
        <v>26</v>
      </c>
      <c r="C50" s="36" t="s">
        <v>3</v>
      </c>
      <c r="D50" s="36" t="s">
        <v>4</v>
      </c>
      <c r="E50" s="68" t="s">
        <v>41</v>
      </c>
      <c r="F50" s="34" t="s">
        <v>6</v>
      </c>
      <c r="G50" s="34" t="s">
        <v>36</v>
      </c>
      <c r="H50" s="42" t="s">
        <v>32</v>
      </c>
    </row>
    <row r="51" spans="1:9">
      <c r="A51" s="38" t="s">
        <v>28</v>
      </c>
      <c r="B51" s="28"/>
      <c r="C51" s="29"/>
      <c r="D51" s="29"/>
      <c r="E51" s="61"/>
      <c r="F51" s="43"/>
      <c r="G51" s="43"/>
      <c r="H51" s="44"/>
    </row>
    <row r="52" spans="1:9" ht="45">
      <c r="A52" s="69" t="s">
        <v>37</v>
      </c>
      <c r="B52" s="23"/>
      <c r="C52" s="3"/>
      <c r="D52" s="3"/>
      <c r="E52" s="62"/>
      <c r="F52" s="47"/>
      <c r="G52" s="47"/>
      <c r="H52" s="48"/>
    </row>
    <row r="53" spans="1:9">
      <c r="A53" s="70" t="s">
        <v>40</v>
      </c>
      <c r="B53" s="23">
        <v>-6.3</v>
      </c>
      <c r="C53" s="3">
        <v>0</v>
      </c>
      <c r="D53" s="3">
        <v>70.900000000000006</v>
      </c>
      <c r="E53" s="62">
        <v>32845</v>
      </c>
      <c r="F53" s="10">
        <f>1/ABS(B53/100)</f>
        <v>15.873015873015873</v>
      </c>
      <c r="G53" s="45">
        <v>1421370</v>
      </c>
      <c r="H53" s="46">
        <f>G53/(G53+G59)</f>
        <v>0.59071395026992879</v>
      </c>
    </row>
    <row r="54" spans="1:9">
      <c r="A54" s="70" t="s">
        <v>38</v>
      </c>
      <c r="B54" s="23">
        <v>-2.8</v>
      </c>
      <c r="C54" s="3">
        <v>1</v>
      </c>
      <c r="D54" s="3">
        <v>52.6</v>
      </c>
      <c r="E54" s="62">
        <v>32845</v>
      </c>
      <c r="F54" s="10">
        <f>1/ABS(B54/100)</f>
        <v>35.714285714285715</v>
      </c>
      <c r="G54" s="45">
        <v>1421370</v>
      </c>
      <c r="H54" s="46">
        <f t="shared" ref="H54:H55" si="11">G54/(G54+G60)</f>
        <v>0.59071395026992879</v>
      </c>
    </row>
    <row r="55" spans="1:9">
      <c r="A55" s="70" t="s">
        <v>39</v>
      </c>
      <c r="B55" s="23">
        <v>0.9</v>
      </c>
      <c r="C55" s="3">
        <v>38</v>
      </c>
      <c r="D55" s="3">
        <v>38</v>
      </c>
      <c r="E55" s="62">
        <v>32845</v>
      </c>
      <c r="F55" s="57">
        <f t="shared" ref="F55" si="12">1/ABS(B55/100)</f>
        <v>111.1111111111111</v>
      </c>
      <c r="G55" s="45">
        <v>1421370</v>
      </c>
      <c r="H55" s="46">
        <f t="shared" si="11"/>
        <v>0.59071395026992879</v>
      </c>
    </row>
    <row r="56" spans="1:9">
      <c r="A56" s="71"/>
      <c r="B56" s="23"/>
      <c r="C56" s="3"/>
      <c r="D56" s="3"/>
      <c r="E56" s="62"/>
      <c r="F56" s="47"/>
      <c r="G56" s="47"/>
      <c r="H56" s="48"/>
    </row>
    <row r="57" spans="1:9">
      <c r="A57" s="72" t="s">
        <v>30</v>
      </c>
      <c r="B57" s="23"/>
      <c r="C57" s="3"/>
      <c r="D57" s="3"/>
      <c r="E57" s="62"/>
      <c r="F57" s="47"/>
      <c r="G57" s="47"/>
      <c r="H57" s="48"/>
    </row>
    <row r="58" spans="1:9" ht="45">
      <c r="A58" s="69" t="s">
        <v>37</v>
      </c>
      <c r="B58" s="23"/>
      <c r="C58" s="3"/>
      <c r="D58" s="3"/>
      <c r="E58" s="62"/>
      <c r="F58" s="47"/>
      <c r="G58" s="47"/>
      <c r="H58" s="48"/>
    </row>
    <row r="59" spans="1:9">
      <c r="A59" s="70" t="s">
        <v>40</v>
      </c>
      <c r="B59" s="23">
        <v>-5.8</v>
      </c>
      <c r="C59" s="3">
        <v>0</v>
      </c>
      <c r="D59" s="3">
        <v>76.5</v>
      </c>
      <c r="E59" s="62">
        <v>21992</v>
      </c>
      <c r="F59" s="10">
        <f>1/ABS(B59/100)</f>
        <v>17.241379310344829</v>
      </c>
      <c r="G59" s="45">
        <v>984820</v>
      </c>
      <c r="H59" s="46">
        <f>G59/(G59+G53)</f>
        <v>0.40928604973007121</v>
      </c>
    </row>
    <row r="60" spans="1:9">
      <c r="A60" s="70" t="s">
        <v>38</v>
      </c>
      <c r="B60" s="23">
        <v>-1.1000000000000001</v>
      </c>
      <c r="C60" s="3">
        <v>39</v>
      </c>
      <c r="D60" s="3">
        <v>57.4</v>
      </c>
      <c r="E60" s="62">
        <v>21992</v>
      </c>
      <c r="F60" s="10">
        <f>1/ABS(B60/100)</f>
        <v>90.909090909090907</v>
      </c>
      <c r="G60" s="45">
        <v>984820</v>
      </c>
      <c r="H60" s="46">
        <f t="shared" ref="H60:H61" si="13">G60/(G60+G54)</f>
        <v>0.40928604973007121</v>
      </c>
    </row>
    <row r="61" spans="1:9">
      <c r="A61" s="70" t="s">
        <v>39</v>
      </c>
      <c r="B61" s="23">
        <v>-1.5</v>
      </c>
      <c r="C61" s="3">
        <v>26</v>
      </c>
      <c r="D61" s="3">
        <v>53.1</v>
      </c>
      <c r="E61" s="62">
        <v>21992</v>
      </c>
      <c r="F61" s="10">
        <f>1/ABS(B61/100)</f>
        <v>66.666666666666671</v>
      </c>
      <c r="G61" s="45">
        <v>984820</v>
      </c>
      <c r="H61" s="46">
        <f t="shared" si="13"/>
        <v>0.40928604973007121</v>
      </c>
    </row>
    <row r="62" spans="1:9">
      <c r="A62" s="73"/>
      <c r="B62" s="59"/>
      <c r="C62" s="60"/>
      <c r="D62" s="60"/>
      <c r="E62" s="63"/>
      <c r="F62" s="74"/>
      <c r="G62" s="74"/>
      <c r="H62" s="75"/>
    </row>
    <row r="63" spans="1:9">
      <c r="A63" s="72" t="s">
        <v>33</v>
      </c>
      <c r="B63" s="39"/>
      <c r="C63" s="47"/>
      <c r="D63" s="47"/>
      <c r="E63" s="76"/>
      <c r="F63" s="47"/>
      <c r="G63" s="47"/>
      <c r="H63" s="48"/>
    </row>
    <row r="64" spans="1:9" ht="45">
      <c r="A64" s="69" t="s">
        <v>37</v>
      </c>
      <c r="B64" s="39"/>
      <c r="C64" s="47"/>
      <c r="D64" s="47"/>
      <c r="E64" s="76"/>
      <c r="F64" s="47"/>
      <c r="G64" s="47"/>
      <c r="H64" s="48"/>
      <c r="I64" s="58"/>
    </row>
    <row r="65" spans="1:10">
      <c r="A65" s="17" t="s">
        <v>40</v>
      </c>
      <c r="B65" s="77">
        <f>B53*H53 +B59*H59</f>
        <v>-6.0953569751349646</v>
      </c>
      <c r="C65" s="66"/>
      <c r="D65" s="79">
        <f>D53*H53 +D59*H59</f>
        <v>73.192001878488398</v>
      </c>
      <c r="E65" s="64"/>
      <c r="F65" s="10">
        <f>1/ABS(B65/100)</f>
        <v>16.405930023119897</v>
      </c>
      <c r="G65" s="51"/>
      <c r="H65" s="52"/>
    </row>
    <row r="66" spans="1:10">
      <c r="A66" s="17" t="s">
        <v>38</v>
      </c>
      <c r="B66" s="77">
        <f t="shared" ref="B66:B67" si="14">B54*H54 +B60*H60</f>
        <v>-2.1042137154588789</v>
      </c>
      <c r="C66" s="66"/>
      <c r="D66" s="79">
        <f t="shared" ref="D66:D67" si="15">D54*H54 +D60*H60</f>
        <v>54.564573038704339</v>
      </c>
      <c r="E66" s="64"/>
      <c r="F66" s="10">
        <f>1/ABS(B66/100)</f>
        <v>47.523689853999635</v>
      </c>
      <c r="G66" s="51"/>
      <c r="H66" s="52"/>
    </row>
    <row r="67" spans="1:10" ht="15.75" thickBot="1">
      <c r="A67" s="18" t="s">
        <v>39</v>
      </c>
      <c r="B67" s="78">
        <f t="shared" si="14"/>
        <v>-8.2286519352170906E-2</v>
      </c>
      <c r="C67" s="67"/>
      <c r="D67" s="80">
        <f t="shared" si="15"/>
        <v>44.180219350924077</v>
      </c>
      <c r="E67" s="65"/>
      <c r="F67" s="12">
        <f>1/ABS(B67/100)</f>
        <v>1215.2658878669872</v>
      </c>
      <c r="G67" s="53"/>
      <c r="H67" s="54"/>
    </row>
    <row r="70" spans="1:10">
      <c r="A70" t="s">
        <v>42</v>
      </c>
    </row>
    <row r="71" spans="1:10" ht="30" customHeight="1" thickBot="1">
      <c r="A71" s="86" t="s">
        <v>43</v>
      </c>
      <c r="B71" s="86"/>
      <c r="C71" s="86"/>
      <c r="D71" s="86"/>
      <c r="E71" s="86"/>
      <c r="F71" s="86"/>
      <c r="G71" s="86"/>
      <c r="H71" s="86"/>
    </row>
    <row r="72" spans="1:10" ht="45.75" thickBot="1">
      <c r="A72" s="22"/>
      <c r="B72" s="35" t="s">
        <v>26</v>
      </c>
      <c r="C72" s="36" t="s">
        <v>3</v>
      </c>
      <c r="D72" s="36" t="s">
        <v>4</v>
      </c>
      <c r="E72" s="37" t="s">
        <v>27</v>
      </c>
      <c r="F72" s="34" t="s">
        <v>6</v>
      </c>
      <c r="G72" s="34" t="s">
        <v>31</v>
      </c>
      <c r="H72" s="42" t="s">
        <v>32</v>
      </c>
    </row>
    <row r="73" spans="1:10">
      <c r="A73" s="38" t="s">
        <v>44</v>
      </c>
      <c r="B73" s="28"/>
      <c r="C73" s="29"/>
      <c r="D73" s="29"/>
      <c r="E73" s="30"/>
      <c r="F73" s="43"/>
      <c r="G73" s="43"/>
      <c r="H73" s="44"/>
    </row>
    <row r="74" spans="1:10">
      <c r="A74" s="17" t="s">
        <v>29</v>
      </c>
      <c r="B74" s="24">
        <v>10.6</v>
      </c>
      <c r="C74" s="3">
        <v>6</v>
      </c>
      <c r="D74" s="25">
        <v>31.3</v>
      </c>
      <c r="E74" s="7">
        <v>2101</v>
      </c>
      <c r="F74" s="10">
        <f>1/ABS(B74/100)</f>
        <v>9.433962264150944</v>
      </c>
      <c r="G74" s="45">
        <v>1284510</v>
      </c>
      <c r="H74" s="46">
        <f>G74/(G74+G78)</f>
        <v>0.53383343030504526</v>
      </c>
      <c r="J74">
        <f>B74/B78</f>
        <v>4.6086956521739131</v>
      </c>
    </row>
    <row r="75" spans="1:10">
      <c r="A75" s="17" t="s">
        <v>1</v>
      </c>
      <c r="B75" s="24">
        <v>-2.9</v>
      </c>
      <c r="C75" s="3">
        <v>62</v>
      </c>
      <c r="D75" s="25">
        <v>49.3</v>
      </c>
      <c r="E75" s="7">
        <v>2050</v>
      </c>
      <c r="F75" s="10">
        <f t="shared" ref="F75" si="16">1/ABS(B75/100)</f>
        <v>34.482758620689658</v>
      </c>
      <c r="G75" s="45">
        <v>1284510</v>
      </c>
      <c r="H75" s="46">
        <f>G75/(G75+G79)</f>
        <v>0.53383343030504526</v>
      </c>
      <c r="J75">
        <f>B75/B79</f>
        <v>2.4166666666666665</v>
      </c>
    </row>
    <row r="76" spans="1:10">
      <c r="A76" s="39"/>
      <c r="B76" s="23"/>
      <c r="C76" s="3"/>
      <c r="D76" s="3"/>
      <c r="E76" s="7"/>
      <c r="F76" s="47"/>
      <c r="G76" s="47"/>
      <c r="H76" s="48"/>
    </row>
    <row r="77" spans="1:10">
      <c r="A77" s="40" t="s">
        <v>45</v>
      </c>
      <c r="B77" s="23"/>
      <c r="C77" s="3"/>
      <c r="D77" s="3"/>
      <c r="E77" s="7"/>
      <c r="F77" s="47"/>
      <c r="G77" s="47"/>
      <c r="H77" s="48"/>
    </row>
    <row r="78" spans="1:10">
      <c r="A78" s="17" t="s">
        <v>29</v>
      </c>
      <c r="B78" s="24">
        <v>2.2999999999999998</v>
      </c>
      <c r="C78" s="3">
        <v>75</v>
      </c>
      <c r="D78" s="25">
        <v>26.7</v>
      </c>
      <c r="E78" s="7">
        <v>1190</v>
      </c>
      <c r="F78" s="10">
        <f>1/ABS(B78/100)</f>
        <v>43.478260869565219</v>
      </c>
      <c r="G78" s="82">
        <v>1121690</v>
      </c>
      <c r="H78" s="46">
        <f>G78/(G78+G74)</f>
        <v>0.46616656969495468</v>
      </c>
    </row>
    <row r="79" spans="1:10">
      <c r="A79" s="17" t="s">
        <v>1</v>
      </c>
      <c r="B79" s="24">
        <v>-1.2</v>
      </c>
      <c r="C79" s="3">
        <v>89</v>
      </c>
      <c r="D79" s="25">
        <v>55.5</v>
      </c>
      <c r="E79" s="7">
        <v>1162</v>
      </c>
      <c r="F79" s="10">
        <f t="shared" ref="F79" si="17">1/ABS(B79/100)</f>
        <v>83.333333333333329</v>
      </c>
      <c r="G79" s="82">
        <v>1121690</v>
      </c>
      <c r="H79" s="46">
        <f>G79/(G79+G75)</f>
        <v>0.46616656969495468</v>
      </c>
    </row>
    <row r="80" spans="1:10">
      <c r="A80" s="41"/>
      <c r="B80" s="31"/>
      <c r="C80" s="32"/>
      <c r="D80" s="32"/>
      <c r="E80" s="33"/>
      <c r="F80" s="49"/>
      <c r="G80" s="49"/>
      <c r="H80" s="50"/>
    </row>
    <row r="81" spans="1:8">
      <c r="A81" s="40" t="s">
        <v>33</v>
      </c>
      <c r="B81" s="23"/>
      <c r="C81" s="3"/>
      <c r="D81" s="3"/>
      <c r="E81" s="7"/>
      <c r="F81" s="47"/>
      <c r="G81" s="47"/>
      <c r="H81" s="48"/>
    </row>
    <row r="82" spans="1:8">
      <c r="A82" s="17" t="s">
        <v>29</v>
      </c>
      <c r="B82" s="24">
        <f>B74*H74 +B78*H78</f>
        <v>6.7308174715318749</v>
      </c>
      <c r="C82" s="51"/>
      <c r="D82" s="25">
        <f>D74*H74 +D78*H78</f>
        <v>29.15563377940321</v>
      </c>
      <c r="E82" s="55"/>
      <c r="F82" s="10">
        <f>1/ABS(B82/100)</f>
        <v>14.857036373806299</v>
      </c>
      <c r="G82" s="51"/>
      <c r="H82" s="52"/>
    </row>
    <row r="83" spans="1:8" ht="15.75" thickBot="1">
      <c r="A83" s="18" t="s">
        <v>1</v>
      </c>
      <c r="B83" s="26">
        <f>B75*H75 +B79*H79</f>
        <v>-2.107516831518577</v>
      </c>
      <c r="C83" s="53"/>
      <c r="D83" s="27">
        <f>D75*H75 +D79*H79</f>
        <v>52.190232732108711</v>
      </c>
      <c r="E83" s="56"/>
      <c r="F83" s="12">
        <f t="shared" ref="F83" si="18">1/ABS(B83/100)</f>
        <v>47.449205863729553</v>
      </c>
      <c r="G83" s="53"/>
      <c r="H83" s="54"/>
    </row>
    <row r="86" spans="1:8">
      <c r="A86" t="s">
        <v>48</v>
      </c>
    </row>
    <row r="87" spans="1:8" ht="15.75" thickBot="1">
      <c r="A87" s="81" t="s">
        <v>47</v>
      </c>
      <c r="B87" s="22"/>
      <c r="C87" s="22"/>
      <c r="D87" s="22"/>
      <c r="E87" s="22"/>
      <c r="F87" s="22"/>
      <c r="G87" s="22"/>
      <c r="H87" s="22"/>
    </row>
    <row r="88" spans="1:8" ht="45.75" thickBot="1">
      <c r="A88" s="22"/>
      <c r="B88" s="35" t="s">
        <v>26</v>
      </c>
      <c r="C88" s="36" t="s">
        <v>3</v>
      </c>
      <c r="D88" s="36" t="s">
        <v>4</v>
      </c>
      <c r="E88" s="68" t="s">
        <v>41</v>
      </c>
      <c r="F88" s="34" t="s">
        <v>6</v>
      </c>
      <c r="G88" s="34" t="s">
        <v>36</v>
      </c>
      <c r="H88" s="42" t="s">
        <v>32</v>
      </c>
    </row>
    <row r="89" spans="1:8">
      <c r="A89" s="38" t="s">
        <v>46</v>
      </c>
      <c r="B89" s="28"/>
      <c r="C89" s="29"/>
      <c r="D89" s="29"/>
      <c r="E89" s="61"/>
      <c r="F89" s="43"/>
      <c r="G89" s="43"/>
      <c r="H89" s="44"/>
    </row>
    <row r="90" spans="1:8" ht="45">
      <c r="A90" s="69" t="s">
        <v>37</v>
      </c>
      <c r="B90" s="23"/>
      <c r="C90" s="3"/>
      <c r="D90" s="25"/>
      <c r="E90" s="84"/>
      <c r="F90" s="47"/>
      <c r="G90" s="47"/>
      <c r="H90" s="48"/>
    </row>
    <row r="91" spans="1:8">
      <c r="A91" s="70" t="s">
        <v>40</v>
      </c>
      <c r="B91" s="23">
        <v>-6.5</v>
      </c>
      <c r="C91" s="3">
        <v>0</v>
      </c>
      <c r="D91" s="25">
        <v>71.599999999999994</v>
      </c>
      <c r="E91" s="84">
        <v>38730</v>
      </c>
      <c r="F91" s="10">
        <f>1/ABS(B91/100)</f>
        <v>15.384615384615383</v>
      </c>
      <c r="G91" s="45">
        <v>1284510</v>
      </c>
      <c r="H91" s="46">
        <f>G91/(G91+G97)</f>
        <v>0.53383343030504526</v>
      </c>
    </row>
    <row r="92" spans="1:8">
      <c r="A92" s="70" t="s">
        <v>38</v>
      </c>
      <c r="B92" s="23">
        <v>-2.9</v>
      </c>
      <c r="C92" s="3">
        <v>0</v>
      </c>
      <c r="D92" s="25">
        <v>53</v>
      </c>
      <c r="E92" s="84">
        <v>38730</v>
      </c>
      <c r="F92" s="10">
        <f>1/ABS(B92/100)</f>
        <v>34.482758620689658</v>
      </c>
      <c r="G92" s="45">
        <v>1284510</v>
      </c>
      <c r="H92" s="46">
        <f t="shared" ref="H92:H93" si="19">G92/(G92+G98)</f>
        <v>0.53383343030504526</v>
      </c>
    </row>
    <row r="93" spans="1:8">
      <c r="A93" s="70" t="s">
        <v>39</v>
      </c>
      <c r="B93" s="23">
        <v>-1.1000000000000001</v>
      </c>
      <c r="C93" s="3">
        <v>27</v>
      </c>
      <c r="D93" s="25">
        <v>47.3</v>
      </c>
      <c r="E93" s="84">
        <v>38730</v>
      </c>
      <c r="F93" s="10">
        <f t="shared" ref="F93" si="20">1/ABS(B93/100)</f>
        <v>90.909090909090907</v>
      </c>
      <c r="G93" s="45">
        <v>1284510</v>
      </c>
      <c r="H93" s="46">
        <f t="shared" si="19"/>
        <v>0.53383343030504526</v>
      </c>
    </row>
    <row r="94" spans="1:8">
      <c r="A94" s="71"/>
      <c r="B94" s="23"/>
      <c r="C94" s="3"/>
      <c r="D94" s="25"/>
      <c r="E94" s="62"/>
      <c r="F94" s="47"/>
      <c r="G94" s="47"/>
      <c r="H94" s="48"/>
    </row>
    <row r="95" spans="1:8">
      <c r="A95" s="72" t="s">
        <v>45</v>
      </c>
      <c r="B95" s="23"/>
      <c r="C95" s="3"/>
      <c r="D95" s="25"/>
      <c r="E95" s="62"/>
      <c r="F95" s="47"/>
      <c r="G95" s="47"/>
      <c r="H95" s="48"/>
    </row>
    <row r="96" spans="1:8" ht="45">
      <c r="A96" s="69" t="s">
        <v>37</v>
      </c>
      <c r="B96" s="23"/>
      <c r="C96" s="3"/>
      <c r="D96" s="25"/>
      <c r="E96" s="62"/>
      <c r="F96" s="47"/>
      <c r="G96" s="47"/>
      <c r="H96" s="48"/>
    </row>
    <row r="97" spans="1:8">
      <c r="A97" s="70" t="s">
        <v>40</v>
      </c>
      <c r="B97" s="23">
        <v>-5.2</v>
      </c>
      <c r="C97" s="3">
        <v>0</v>
      </c>
      <c r="D97" s="25">
        <v>76.8</v>
      </c>
      <c r="E97" s="84">
        <v>16107</v>
      </c>
      <c r="F97" s="10">
        <f>1/ABS(B97/100)</f>
        <v>19.23076923076923</v>
      </c>
      <c r="G97" s="45">
        <v>1121690</v>
      </c>
      <c r="H97" s="46">
        <f>G97/(G97+G91)</f>
        <v>0.46616656969495468</v>
      </c>
    </row>
    <row r="98" spans="1:8">
      <c r="A98" s="70" t="s">
        <v>38</v>
      </c>
      <c r="B98" s="23">
        <v>-0.1</v>
      </c>
      <c r="C98" s="3">
        <v>95</v>
      </c>
      <c r="D98" s="25">
        <v>58.1</v>
      </c>
      <c r="E98" s="84">
        <v>16107</v>
      </c>
      <c r="F98" s="10">
        <f>1/ABS(B98/100)</f>
        <v>1000</v>
      </c>
      <c r="G98" s="45">
        <v>1121690</v>
      </c>
      <c r="H98" s="46">
        <f t="shared" ref="H98:H99" si="21">G98/(G98+G92)</f>
        <v>0.46616656969495468</v>
      </c>
    </row>
    <row r="99" spans="1:8">
      <c r="A99" s="70" t="s">
        <v>39</v>
      </c>
      <c r="B99" s="23">
        <v>-1.1000000000000001</v>
      </c>
      <c r="C99" s="3">
        <v>47</v>
      </c>
      <c r="D99" s="25">
        <v>53.7</v>
      </c>
      <c r="E99" s="84">
        <v>16107</v>
      </c>
      <c r="F99" s="10">
        <f>1/ABS(B99/100)</f>
        <v>90.909090909090907</v>
      </c>
      <c r="G99" s="45">
        <v>1121690</v>
      </c>
      <c r="H99" s="46">
        <f t="shared" si="21"/>
        <v>0.46616656969495468</v>
      </c>
    </row>
    <row r="100" spans="1:8">
      <c r="A100" s="73"/>
      <c r="B100" s="59"/>
      <c r="C100" s="60"/>
      <c r="D100" s="83"/>
      <c r="E100" s="63"/>
      <c r="F100" s="74"/>
      <c r="G100" s="74"/>
      <c r="H100" s="75"/>
    </row>
    <row r="101" spans="1:8">
      <c r="A101" s="72" t="s">
        <v>33</v>
      </c>
      <c r="B101" s="39"/>
      <c r="C101" s="47"/>
      <c r="D101" s="79"/>
      <c r="E101" s="76"/>
      <c r="F101" s="47"/>
      <c r="G101" s="47"/>
      <c r="H101" s="48"/>
    </row>
    <row r="102" spans="1:8" ht="45">
      <c r="A102" s="69" t="s">
        <v>37</v>
      </c>
      <c r="B102" s="39"/>
      <c r="C102" s="47"/>
      <c r="D102" s="79"/>
      <c r="E102" s="76"/>
      <c r="F102" s="47"/>
      <c r="G102" s="47"/>
      <c r="H102" s="48"/>
    </row>
    <row r="103" spans="1:8">
      <c r="A103" s="17" t="s">
        <v>40</v>
      </c>
      <c r="B103" s="77">
        <f>B91*H91 +B97*H97</f>
        <v>-5.8939834593965585</v>
      </c>
      <c r="C103" s="66"/>
      <c r="D103" s="79">
        <f>D91*H91 +D97*H97</f>
        <v>74.02406616241376</v>
      </c>
      <c r="E103" s="64"/>
      <c r="F103" s="10">
        <f>1/ABS(B103/100)</f>
        <v>16.966454128841118</v>
      </c>
      <c r="G103" s="51"/>
      <c r="H103" s="52"/>
    </row>
    <row r="104" spans="1:8">
      <c r="A104" s="17" t="s">
        <v>38</v>
      </c>
      <c r="B104" s="77">
        <f t="shared" ref="B104:B105" si="22">B92*H92 +B98*H98</f>
        <v>-1.5947336048541267</v>
      </c>
      <c r="C104" s="66"/>
      <c r="D104" s="79">
        <f t="shared" ref="D104:D105" si="23">D92*H92 +D98*H98</f>
        <v>55.377449505444268</v>
      </c>
      <c r="E104" s="64"/>
      <c r="F104" s="10">
        <f>1/ABS(B104/100)</f>
        <v>62.706397918508266</v>
      </c>
      <c r="G104" s="51"/>
      <c r="H104" s="52"/>
    </row>
    <row r="105" spans="1:8" ht="15.75" thickBot="1">
      <c r="A105" s="18" t="s">
        <v>39</v>
      </c>
      <c r="B105" s="78">
        <f t="shared" si="22"/>
        <v>-1.1000000000000001</v>
      </c>
      <c r="C105" s="67"/>
      <c r="D105" s="80">
        <f t="shared" si="23"/>
        <v>50.283466046047707</v>
      </c>
      <c r="E105" s="65"/>
      <c r="F105" s="12">
        <f>1/ABS(B105/100)</f>
        <v>90.909090909090907</v>
      </c>
      <c r="G105" s="53"/>
      <c r="H105" s="54"/>
    </row>
    <row r="108" spans="1:8">
      <c r="A108" t="s">
        <v>49</v>
      </c>
    </row>
    <row r="109" spans="1:8" ht="30.75" customHeight="1" thickBot="1">
      <c r="A109" s="86" t="s">
        <v>51</v>
      </c>
      <c r="B109" s="86"/>
      <c r="C109" s="86"/>
      <c r="D109" s="86"/>
      <c r="E109" s="86"/>
      <c r="F109" s="86"/>
      <c r="G109" s="86"/>
      <c r="H109" s="86"/>
    </row>
    <row r="110" spans="1:8" ht="30.75" customHeight="1" thickBot="1">
      <c r="A110" s="22"/>
      <c r="B110" s="35" t="s">
        <v>26</v>
      </c>
      <c r="C110" s="36" t="s">
        <v>3</v>
      </c>
      <c r="D110" s="36" t="s">
        <v>4</v>
      </c>
      <c r="E110" s="37" t="s">
        <v>27</v>
      </c>
      <c r="F110" s="34" t="s">
        <v>6</v>
      </c>
      <c r="G110" s="34" t="s">
        <v>31</v>
      </c>
      <c r="H110" s="42" t="s">
        <v>32</v>
      </c>
    </row>
    <row r="111" spans="1:8">
      <c r="A111" s="38" t="s">
        <v>50</v>
      </c>
      <c r="B111" s="28"/>
      <c r="C111" s="29"/>
      <c r="D111" s="29"/>
      <c r="E111" s="30"/>
      <c r="F111" s="43"/>
      <c r="G111" s="43"/>
      <c r="H111" s="44"/>
    </row>
    <row r="112" spans="1:8">
      <c r="A112" s="17" t="s">
        <v>29</v>
      </c>
      <c r="B112" s="24">
        <v>10.7</v>
      </c>
      <c r="C112" s="3">
        <v>6</v>
      </c>
      <c r="D112" s="25">
        <v>23.1</v>
      </c>
      <c r="E112" s="87">
        <v>1985</v>
      </c>
      <c r="F112" s="10">
        <f>1/ABS(B112/100)</f>
        <v>9.3457943925233646</v>
      </c>
      <c r="G112" s="45">
        <v>1416530</v>
      </c>
      <c r="H112" s="46">
        <f>G112/(G112+G116)</f>
        <v>0.58870002493558304</v>
      </c>
    </row>
    <row r="113" spans="1:8">
      <c r="A113" s="17" t="s">
        <v>1</v>
      </c>
      <c r="B113" s="24">
        <v>-2.1</v>
      </c>
      <c r="C113" s="3">
        <v>73</v>
      </c>
      <c r="D113" s="25">
        <v>55</v>
      </c>
      <c r="E113" s="87">
        <v>1948</v>
      </c>
      <c r="F113" s="10">
        <f t="shared" ref="F113" si="24">1/ABS(B113/100)</f>
        <v>47.619047619047613</v>
      </c>
      <c r="G113" s="45">
        <v>1416530</v>
      </c>
      <c r="H113" s="46">
        <f>G113/(G113+G117)</f>
        <v>0.58870002493558304</v>
      </c>
    </row>
    <row r="114" spans="1:8">
      <c r="A114" s="39"/>
      <c r="B114" s="23"/>
      <c r="C114" s="3"/>
      <c r="D114" s="3"/>
      <c r="E114" s="7"/>
      <c r="F114" s="47"/>
      <c r="G114" s="47"/>
      <c r="H114" s="48"/>
    </row>
    <row r="115" spans="1:8">
      <c r="A115" s="40" t="s">
        <v>52</v>
      </c>
      <c r="B115" s="23"/>
      <c r="C115" s="3"/>
      <c r="D115" s="3"/>
      <c r="E115" s="7"/>
      <c r="F115" s="47"/>
      <c r="G115" s="47"/>
      <c r="H115" s="48"/>
    </row>
    <row r="116" spans="1:8">
      <c r="A116" s="17" t="s">
        <v>29</v>
      </c>
      <c r="B116" s="24">
        <v>-1.1000000000000001</v>
      </c>
      <c r="C116" s="3">
        <v>90</v>
      </c>
      <c r="D116" s="25">
        <v>29.4</v>
      </c>
      <c r="E116" s="7">
        <v>700</v>
      </c>
      <c r="F116" s="57">
        <f>1/ABS(B116/100)</f>
        <v>90.909090909090907</v>
      </c>
      <c r="G116" s="45">
        <v>989670</v>
      </c>
      <c r="H116" s="46">
        <f>G116/(G116+G112)</f>
        <v>0.4112999750644169</v>
      </c>
    </row>
    <row r="117" spans="1:8">
      <c r="A117" s="17" t="s">
        <v>1</v>
      </c>
      <c r="B117" s="24">
        <v>-7</v>
      </c>
      <c r="C117" s="3">
        <v>49</v>
      </c>
      <c r="D117" s="25">
        <v>66.099999999999994</v>
      </c>
      <c r="E117" s="7">
        <v>674</v>
      </c>
      <c r="F117" s="10">
        <f t="shared" ref="F117" si="25">1/ABS(B117/100)</f>
        <v>14.285714285714285</v>
      </c>
      <c r="G117" s="45">
        <v>989670</v>
      </c>
      <c r="H117" s="46">
        <f>G117/(G117+G113)</f>
        <v>0.4112999750644169</v>
      </c>
    </row>
    <row r="118" spans="1:8">
      <c r="A118" s="41"/>
      <c r="B118" s="31"/>
      <c r="C118" s="32"/>
      <c r="D118" s="32"/>
      <c r="E118" s="33"/>
      <c r="F118" s="49"/>
      <c r="G118" s="49"/>
      <c r="H118" s="50"/>
    </row>
    <row r="119" spans="1:8">
      <c r="A119" s="40" t="s">
        <v>33</v>
      </c>
      <c r="B119" s="23"/>
      <c r="C119" s="3"/>
      <c r="D119" s="3"/>
      <c r="E119" s="7"/>
      <c r="F119" s="47"/>
      <c r="G119" s="47"/>
      <c r="H119" s="48"/>
    </row>
    <row r="120" spans="1:8">
      <c r="A120" s="17" t="s">
        <v>29</v>
      </c>
      <c r="B120" s="24">
        <f>B112*H112 +B116*H116</f>
        <v>5.8466602942398795</v>
      </c>
      <c r="C120" s="51"/>
      <c r="D120" s="25">
        <f>D112*H112 +D116*H116</f>
        <v>25.691189842905825</v>
      </c>
      <c r="E120" s="55"/>
      <c r="F120" s="10">
        <f>1/ABS(B120/100)</f>
        <v>17.103781469657104</v>
      </c>
      <c r="G120" s="51"/>
      <c r="H120" s="52"/>
    </row>
    <row r="121" spans="1:8" ht="15.75" thickBot="1">
      <c r="A121" s="18" t="s">
        <v>1</v>
      </c>
      <c r="B121" s="26">
        <f>B113*H113 +B117*H117</f>
        <v>-4.1153698778156427</v>
      </c>
      <c r="C121" s="53"/>
      <c r="D121" s="27">
        <f>D113*H113 +D117*H117</f>
        <v>59.565429723215026</v>
      </c>
      <c r="E121" s="56"/>
      <c r="F121" s="12">
        <f t="shared" ref="F121" si="26">1/ABS(B121/100)</f>
        <v>24.299152438049635</v>
      </c>
      <c r="G121" s="53"/>
      <c r="H121" s="54"/>
    </row>
    <row r="124" spans="1:8">
      <c r="A124" t="s">
        <v>53</v>
      </c>
    </row>
    <row r="125" spans="1:8" ht="34.5" customHeight="1" thickBot="1">
      <c r="A125" s="85" t="s">
        <v>54</v>
      </c>
      <c r="B125" s="85"/>
      <c r="C125" s="85"/>
      <c r="D125" s="85"/>
      <c r="E125" s="85"/>
      <c r="F125" s="85"/>
      <c r="G125" s="85"/>
      <c r="H125" s="85"/>
    </row>
    <row r="126" spans="1:8" ht="45.75" thickBot="1">
      <c r="A126" s="22"/>
      <c r="B126" s="35" t="s">
        <v>26</v>
      </c>
      <c r="C126" s="36" t="s">
        <v>3</v>
      </c>
      <c r="D126" s="36" t="s">
        <v>4</v>
      </c>
      <c r="E126" s="68" t="s">
        <v>41</v>
      </c>
      <c r="F126" s="34" t="s">
        <v>6</v>
      </c>
      <c r="G126" s="34" t="s">
        <v>36</v>
      </c>
      <c r="H126" s="42" t="s">
        <v>32</v>
      </c>
    </row>
    <row r="127" spans="1:8">
      <c r="A127" s="38" t="s">
        <v>50</v>
      </c>
      <c r="B127" s="28"/>
      <c r="C127" s="29"/>
      <c r="D127" s="29"/>
      <c r="E127" s="61"/>
      <c r="F127" s="43"/>
      <c r="G127" s="43"/>
      <c r="H127" s="44"/>
    </row>
    <row r="128" spans="1:8" ht="45">
      <c r="A128" s="69" t="s">
        <v>37</v>
      </c>
      <c r="B128" s="23"/>
      <c r="C128" s="3"/>
      <c r="D128" s="25"/>
      <c r="E128" s="84"/>
      <c r="F128" s="47"/>
      <c r="G128" s="47"/>
      <c r="H128" s="48"/>
    </row>
    <row r="129" spans="1:8">
      <c r="A129" s="70" t="s">
        <v>40</v>
      </c>
      <c r="B129" s="23">
        <v>-5.9</v>
      </c>
      <c r="C129" s="3">
        <v>0</v>
      </c>
      <c r="D129" s="25">
        <v>68.900000000000006</v>
      </c>
      <c r="E129" s="84">
        <v>35434</v>
      </c>
      <c r="F129" s="10">
        <f>1/ABS(B129/100)</f>
        <v>16.949152542372879</v>
      </c>
      <c r="G129" s="45">
        <v>1416530</v>
      </c>
      <c r="H129" s="46">
        <f>G129/(G129+G135)</f>
        <v>0.58870002493558304</v>
      </c>
    </row>
    <row r="130" spans="1:8">
      <c r="A130" s="70" t="s">
        <v>38</v>
      </c>
      <c r="B130" s="23">
        <v>-1.9</v>
      </c>
      <c r="C130" s="3">
        <v>6</v>
      </c>
      <c r="D130" s="25">
        <v>49.6</v>
      </c>
      <c r="E130" s="84">
        <v>35434</v>
      </c>
      <c r="F130" s="10">
        <f>1/ABS(B130/100)</f>
        <v>52.631578947368425</v>
      </c>
      <c r="G130" s="45">
        <v>1416530</v>
      </c>
      <c r="H130" s="46">
        <f t="shared" ref="H130:H131" si="27">G130/(G130+G136)</f>
        <v>0.58870002493558304</v>
      </c>
    </row>
    <row r="131" spans="1:8">
      <c r="A131" s="70" t="s">
        <v>39</v>
      </c>
      <c r="B131" s="23">
        <v>-1.5</v>
      </c>
      <c r="C131" s="3">
        <v>15</v>
      </c>
      <c r="D131" s="25">
        <v>44.3</v>
      </c>
      <c r="E131" s="84">
        <v>35434</v>
      </c>
      <c r="F131" s="10">
        <f t="shared" ref="F131" si="28">1/ABS(B131/100)</f>
        <v>66.666666666666671</v>
      </c>
      <c r="G131" s="45">
        <v>1416530</v>
      </c>
      <c r="H131" s="46">
        <f t="shared" si="27"/>
        <v>0.58870002493558304</v>
      </c>
    </row>
    <row r="132" spans="1:8">
      <c r="A132" s="71"/>
      <c r="B132" s="23"/>
      <c r="C132" s="3"/>
      <c r="D132" s="25"/>
      <c r="E132" s="62"/>
      <c r="F132" s="47"/>
      <c r="G132" s="47"/>
      <c r="H132" s="48"/>
    </row>
    <row r="133" spans="1:8">
      <c r="A133" s="72" t="s">
        <v>52</v>
      </c>
      <c r="B133" s="23"/>
      <c r="C133" s="3"/>
      <c r="D133" s="25"/>
      <c r="E133" s="62"/>
      <c r="F133" s="47"/>
      <c r="G133" s="47"/>
      <c r="H133" s="48"/>
    </row>
    <row r="134" spans="1:8" ht="45">
      <c r="A134" s="69" t="s">
        <v>37</v>
      </c>
      <c r="B134" s="23"/>
      <c r="C134" s="3"/>
      <c r="D134" s="25"/>
      <c r="E134" s="62"/>
      <c r="F134" s="47"/>
      <c r="G134" s="47"/>
      <c r="H134" s="48"/>
    </row>
    <row r="135" spans="1:8">
      <c r="A135" s="70" t="s">
        <v>40</v>
      </c>
      <c r="B135" s="23">
        <v>-6.6</v>
      </c>
      <c r="C135" s="3">
        <v>0</v>
      </c>
      <c r="D135" s="25">
        <v>80.599999999999994</v>
      </c>
      <c r="E135" s="84">
        <v>19403</v>
      </c>
      <c r="F135" s="10">
        <f>1/ABS(B135/100)</f>
        <v>15.15151515151515</v>
      </c>
      <c r="G135" s="45">
        <v>989670</v>
      </c>
      <c r="H135" s="46">
        <f>G135/(G135+G129)</f>
        <v>0.4112999750644169</v>
      </c>
    </row>
    <row r="136" spans="1:8">
      <c r="A136" s="70" t="s">
        <v>38</v>
      </c>
      <c r="B136" s="23">
        <v>-2.4</v>
      </c>
      <c r="C136" s="3">
        <v>8</v>
      </c>
      <c r="D136" s="25">
        <v>63</v>
      </c>
      <c r="E136" s="84">
        <v>19403</v>
      </c>
      <c r="F136" s="10">
        <f>1/ABS(B136/100)</f>
        <v>41.666666666666664</v>
      </c>
      <c r="G136" s="45">
        <v>989670</v>
      </c>
      <c r="H136" s="46">
        <f t="shared" ref="H136:H137" si="29">G136/(G136+G130)</f>
        <v>0.4112999750644169</v>
      </c>
    </row>
    <row r="137" spans="1:8">
      <c r="A137" s="70" t="s">
        <v>39</v>
      </c>
      <c r="B137" s="23">
        <v>-0.5</v>
      </c>
      <c r="C137" s="3">
        <v>73</v>
      </c>
      <c r="D137" s="25">
        <v>57.7</v>
      </c>
      <c r="E137" s="84">
        <v>19403</v>
      </c>
      <c r="F137" s="10">
        <f>1/ABS(B137/100)</f>
        <v>200</v>
      </c>
      <c r="G137" s="45">
        <v>989670</v>
      </c>
      <c r="H137" s="46">
        <f t="shared" si="29"/>
        <v>0.4112999750644169</v>
      </c>
    </row>
    <row r="138" spans="1:8">
      <c r="A138" s="73"/>
      <c r="B138" s="59"/>
      <c r="C138" s="60"/>
      <c r="D138" s="83"/>
      <c r="E138" s="63"/>
      <c r="F138" s="74"/>
      <c r="G138" s="74"/>
      <c r="H138" s="75"/>
    </row>
    <row r="139" spans="1:8">
      <c r="A139" s="72" t="s">
        <v>33</v>
      </c>
      <c r="B139" s="39"/>
      <c r="C139" s="47"/>
      <c r="D139" s="79"/>
      <c r="E139" s="76"/>
      <c r="F139" s="47"/>
      <c r="G139" s="47"/>
      <c r="H139" s="48"/>
    </row>
    <row r="140" spans="1:8" ht="45">
      <c r="A140" s="69" t="s">
        <v>37</v>
      </c>
      <c r="B140" s="39"/>
      <c r="C140" s="47"/>
      <c r="D140" s="79"/>
      <c r="E140" s="76"/>
      <c r="F140" s="47"/>
      <c r="G140" s="47"/>
      <c r="H140" s="48"/>
    </row>
    <row r="141" spans="1:8">
      <c r="A141" s="17" t="s">
        <v>40</v>
      </c>
      <c r="B141" s="77">
        <f>B129*H129 +B135*H135</f>
        <v>-6.1879099825450918</v>
      </c>
      <c r="C141" s="66"/>
      <c r="D141" s="79">
        <f>D129*H129 +D135*H135</f>
        <v>73.712209708253681</v>
      </c>
      <c r="E141" s="64"/>
      <c r="F141" s="10">
        <f>1/ABS(B141/100)</f>
        <v>16.16054536702713</v>
      </c>
      <c r="G141" s="51"/>
      <c r="H141" s="52"/>
    </row>
    <row r="142" spans="1:8">
      <c r="A142" s="17" t="s">
        <v>38</v>
      </c>
      <c r="B142" s="77">
        <f t="shared" ref="B142:B143" si="30">B130*H130 +B136*H136</f>
        <v>-2.1056499875322081</v>
      </c>
      <c r="C142" s="66"/>
      <c r="D142" s="79">
        <f t="shared" ref="D142:D143" si="31">D130*H130 +D136*H136</f>
        <v>55.111419665863181</v>
      </c>
      <c r="E142" s="64"/>
      <c r="F142" s="10">
        <f>1/ABS(B142/100)</f>
        <v>47.491273759699531</v>
      </c>
      <c r="G142" s="51"/>
      <c r="H142" s="52"/>
    </row>
    <row r="143" spans="1:8" ht="15.75" thickBot="1">
      <c r="A143" s="18" t="s">
        <v>39</v>
      </c>
      <c r="B143" s="78">
        <f t="shared" si="30"/>
        <v>-1.0887000249355829</v>
      </c>
      <c r="C143" s="67"/>
      <c r="D143" s="80">
        <f t="shared" si="31"/>
        <v>49.811419665863184</v>
      </c>
      <c r="E143" s="65"/>
      <c r="F143" s="12">
        <f>1/ABS(B143/100)</f>
        <v>91.852666216221394</v>
      </c>
      <c r="G143" s="53"/>
      <c r="H143" s="54"/>
    </row>
  </sheetData>
  <mergeCells count="5">
    <mergeCell ref="A10:G10"/>
    <mergeCell ref="A33:H33"/>
    <mergeCell ref="A71:H71"/>
    <mergeCell ref="A109:H109"/>
    <mergeCell ref="A125:H12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University of York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Minton</dc:creator>
  <cp:lastModifiedBy>Jonathan Minton</cp:lastModifiedBy>
  <dcterms:created xsi:type="dcterms:W3CDTF">2008-06-04T07:32:31Z</dcterms:created>
  <dcterms:modified xsi:type="dcterms:W3CDTF">2008-06-07T19:22:31Z</dcterms:modified>
</cp:coreProperties>
</file>