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n\Documents\"/>
    </mc:Choice>
  </mc:AlternateContent>
  <xr:revisionPtr revIDLastSave="0" documentId="13_ncr:1_{1C8F3280-EFA8-4B13-A538-7CB3E1B1FECA}" xr6:coauthVersionLast="45" xr6:coauthVersionMax="45" xr10:uidLastSave="{00000000-0000-0000-0000-000000000000}"/>
  <bookViews>
    <workbookView xWindow="-108" yWindow="-108" windowWidth="23256" windowHeight="12576" firstSheet="1" activeTab="5" xr2:uid="{00000000-000D-0000-FFFF-FFFF00000000}"/>
  </bookViews>
  <sheets>
    <sheet name="source data" sheetId="1" r:id="rId1"/>
    <sheet name="Category" sheetId="2" r:id="rId2"/>
    <sheet name="SubCategory" sheetId="5" r:id="rId3"/>
    <sheet name="Category and Month" sheetId="6" r:id="rId4"/>
    <sheet name="Category and year" sheetId="10" r:id="rId5"/>
    <sheet name="Sheet1" sheetId="12" r:id="rId6"/>
    <sheet name="Bonus" sheetId="11" r:id="rId7"/>
  </sheets>
  <definedNames>
    <definedName name="_xlnm._FilterDatabase" localSheetId="0" hidden="1">'source data'!$K$1:$K$4115</definedName>
    <definedName name="_xlcn.WorksheetConnection_Sheet1AT1" hidden="1">'source data'!$A:$T</definedName>
  </definedNames>
  <calcPr calcId="191029"/>
  <pivotCaches>
    <pivotCache cacheId="0" r:id="rId8"/>
    <pivotCache cacheId="1" r:id="rId9"/>
    <pivotCache cacheId="4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11" l="1"/>
  <c r="D9" i="11"/>
  <c r="D10" i="11"/>
  <c r="D11" i="11"/>
  <c r="D12" i="11"/>
  <c r="D13" i="11"/>
  <c r="D8" i="11"/>
  <c r="C8" i="11"/>
  <c r="C9" i="11"/>
  <c r="C10" i="11"/>
  <c r="C11" i="11"/>
  <c r="C12" i="11"/>
  <c r="C13" i="11"/>
  <c r="D4" i="11"/>
  <c r="D3" i="11"/>
  <c r="D7" i="11"/>
  <c r="C7" i="11"/>
  <c r="B7" i="11"/>
  <c r="D6" i="11"/>
  <c r="C6" i="11"/>
  <c r="D5" i="11"/>
  <c r="C5" i="11"/>
  <c r="B6" i="11"/>
  <c r="B5" i="11"/>
  <c r="C4" i="11" l="1"/>
  <c r="B4" i="11"/>
  <c r="B2" i="11"/>
  <c r="B12" i="11"/>
  <c r="P167" i="1"/>
  <c r="B11" i="11"/>
  <c r="B9" i="11"/>
  <c r="E9" i="11" s="1"/>
  <c r="G9" i="11" s="1"/>
  <c r="B10" i="11"/>
  <c r="E10" i="11" s="1"/>
  <c r="F10" i="11" s="1"/>
  <c r="B8" i="11"/>
  <c r="E8" i="11" s="1"/>
  <c r="E6" i="11"/>
  <c r="F6" i="11" s="1"/>
  <c r="B3" i="11"/>
  <c r="C3" i="11"/>
  <c r="S2" i="1"/>
  <c r="C2" i="11"/>
  <c r="D2" i="11"/>
  <c r="E5" i="11" l="1"/>
  <c r="H5" i="11" s="1"/>
  <c r="E4" i="11"/>
  <c r="G4" i="11" s="1"/>
  <c r="E11" i="11"/>
  <c r="H11" i="11" s="1"/>
  <c r="E13" i="11"/>
  <c r="H13" i="11" s="1"/>
  <c r="E12" i="11"/>
  <c r="H12" i="11" s="1"/>
  <c r="E7" i="11"/>
  <c r="H7" i="11" s="1"/>
  <c r="F9" i="11"/>
  <c r="H9" i="11"/>
  <c r="F12" i="11"/>
  <c r="G8" i="11"/>
  <c r="H10" i="11"/>
  <c r="H6" i="11"/>
  <c r="G10" i="11"/>
  <c r="G6" i="11"/>
  <c r="E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4" i="11" l="1"/>
  <c r="H4" i="11"/>
  <c r="G7" i="11"/>
  <c r="F11" i="11"/>
  <c r="G11" i="11"/>
  <c r="G13" i="11"/>
  <c r="G5" i="11"/>
  <c r="F5" i="11"/>
  <c r="F7" i="11"/>
  <c r="F13" i="11"/>
  <c r="F8" i="11"/>
  <c r="H8" i="11"/>
  <c r="G12" i="11"/>
  <c r="F2" i="11"/>
  <c r="H2" i="11"/>
  <c r="G2" i="1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2" i="1"/>
  <c r="O2" i="1"/>
  <c r="E3" i="11" l="1"/>
  <c r="F3" i="11" s="1"/>
  <c r="G3" i="11" l="1"/>
  <c r="H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7257A7-4A4F-4D01-BC8E-2BD1F770A91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1CB0FE0-1A67-430E-96F3-5E4C6248457D}" name="WorksheetConnection_Sheet1!$A:$T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sharedStrings.xml><?xml version="1.0" encoding="utf-8"?>
<sst xmlns="http://schemas.openxmlformats.org/spreadsheetml/2006/main" count="33114" uniqueCount="8427">
  <si>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</si>
  <si>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</si>
  <si>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</si>
  <si>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</si>
  <si>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</si>
  <si>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</si>
  <si>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</si>
  <si>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</si>
  <si>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</si>
  <si>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</si>
  <si>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</si>
  <si>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</si>
  <si>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</si>
  <si>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</si>
  <si>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</si>
  <si>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</si>
  <si>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</si>
  <si>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</si>
  <si>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</si>
  <si>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</si>
  <si>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</si>
  <si>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</si>
  <si>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</si>
  <si>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</si>
  <si>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</si>
  <si>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</si>
  <si>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</si>
  <si>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</si>
  <si>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</si>
  <si>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</si>
  <si>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</si>
  <si>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</si>
  <si>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</si>
  <si>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</si>
  <si>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</si>
  <si>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</si>
  <si>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</si>
  <si>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</si>
  <si>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</si>
  <si>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</si>
  <si>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</si>
  <si>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</si>
  <si>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</si>
  <si>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</si>
  <si>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</si>
  <si>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</si>
  <si>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</si>
  <si>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</si>
  <si>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</si>
  <si>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</si>
  <si>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</si>
  <si>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</si>
  <si>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</si>
  <si>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</si>
  <si>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</si>
  <si>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</si>
  <si>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</si>
  <si>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</si>
  <si>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</si>
  <si>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</si>
  <si>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</si>
  <si>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</si>
  <si>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</si>
  <si>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</si>
  <si>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</si>
  <si>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</si>
  <si>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</si>
  <si>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</si>
  <si>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</si>
  <si>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</si>
  <si>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</si>
  <si>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</si>
  <si>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</si>
  <si>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</si>
  <si>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</si>
  <si>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</si>
  <si>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</si>
  <si>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</si>
  <si>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</si>
  <si>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</si>
  <si>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</si>
  <si>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</si>
  <si>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</si>
  <si>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</si>
  <si>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</si>
  <si>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</si>
  <si>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</si>
  <si>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</si>
  <si>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</si>
  <si>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</si>
  <si>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</si>
  <si>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</si>
  <si>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</si>
  <si>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</si>
  <si>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</si>
  <si>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</si>
  <si>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</si>
  <si>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</si>
  <si>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</si>
  <si>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</si>
  <si>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</si>
  <si>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</si>
  <si>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</si>
  <si>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</si>
  <si>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</si>
  <si>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</si>
  <si>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</si>
  <si>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</si>
  <si>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</si>
  <si>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</si>
  <si>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</si>
  <si>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</si>
  <si>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</si>
  <si>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</si>
  <si>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</si>
  <si>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</si>
  <si>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</si>
  <si>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</si>
  <si>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</si>
  <si>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</si>
  <si>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</si>
  <si>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</si>
  <si>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</si>
  <si>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</si>
  <si>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</si>
  <si>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</si>
  <si>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</si>
  <si>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</si>
  <si>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</si>
  <si>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</si>
  <si>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</si>
  <si>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</si>
  <si>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</si>
  <si>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</si>
  <si>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</si>
  <si>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</si>
  <si>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</si>
  <si>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</si>
  <si>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</si>
  <si>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</si>
  <si>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</si>
  <si>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</si>
  <si>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</si>
  <si>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</si>
  <si>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</si>
  <si>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</si>
  <si>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</si>
  <si>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</si>
  <si>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</si>
  <si>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</si>
  <si>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</si>
  <si>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</si>
  <si>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</si>
  <si>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</si>
  <si>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</si>
  <si>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</si>
  <si>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</si>
  <si>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</si>
  <si>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</si>
  <si>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</si>
  <si>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</si>
  <si>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</si>
  <si>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</si>
  <si>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</si>
  <si>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</si>
  <si>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</si>
  <si>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</si>
  <si>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</si>
  <si>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</si>
  <si>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</si>
  <si>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</si>
  <si>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</si>
  <si>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</si>
  <si>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</si>
  <si>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</si>
  <si>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</si>
  <si>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</si>
  <si>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</si>
  <si>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</si>
  <si>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</si>
  <si>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</si>
  <si>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</si>
  <si>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</si>
  <si>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</si>
  <si>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</si>
  <si>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</si>
  <si>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</si>
  <si>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</si>
  <si>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</si>
  <si>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</si>
  <si>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</si>
  <si>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</si>
  <si>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</si>
  <si>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</si>
  <si>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</si>
  <si>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</si>
  <si>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</si>
  <si>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</si>
  <si>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</si>
  <si>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</si>
  <si>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</si>
  <si>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</si>
  <si>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</si>
  <si>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</si>
  <si>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</si>
  <si>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</si>
  <si>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</si>
  <si>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</si>
  <si>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</si>
  <si>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</si>
  <si>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</si>
  <si>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</si>
  <si>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</si>
  <si>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</si>
  <si>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</si>
  <si>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</si>
  <si>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</si>
  <si>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</si>
  <si>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</si>
  <si>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</si>
  <si>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</si>
  <si>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</si>
  <si>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</si>
  <si>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</si>
  <si>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</si>
  <si>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</si>
  <si>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</si>
  <si>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</si>
  <si>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</si>
  <si>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</si>
  <si>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</si>
  <si>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</si>
  <si>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</si>
  <si>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</si>
  <si>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</si>
  <si>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</si>
  <si>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</si>
  <si>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</si>
  <si>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</si>
  <si>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</si>
  <si>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</si>
  <si>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</si>
  <si>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</si>
  <si>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</si>
  <si>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</si>
  <si>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</si>
  <si>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</si>
  <si>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</si>
  <si>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</si>
  <si>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</si>
  <si>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</si>
  <si>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</si>
  <si>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</si>
  <si>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</si>
  <si>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</si>
  <si>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</si>
  <si>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</si>
  <si>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</si>
  <si>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</si>
  <si>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</si>
  <si>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</si>
  <si>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</si>
  <si>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</si>
  <si>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</si>
  <si>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</si>
  <si>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</si>
  <si>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</si>
  <si>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</si>
  <si>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</si>
  <si>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</si>
  <si>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</si>
  <si>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</si>
  <si>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</si>
  <si>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</si>
  <si>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</si>
  <si>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</si>
  <si>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</si>
  <si>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</si>
  <si>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</si>
  <si>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</si>
  <si>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</si>
  <si>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</si>
  <si>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</si>
  <si>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</si>
  <si>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</si>
  <si>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</si>
  <si>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</si>
  <si>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</si>
  <si>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</si>
  <si>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</si>
  <si>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</si>
  <si>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</si>
  <si>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</si>
  <si>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</si>
  <si>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</si>
  <si>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</si>
  <si>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</si>
  <si>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</si>
  <si>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</si>
  <si>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</si>
  <si>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</si>
  <si>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</si>
  <si>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</si>
  <si>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</si>
  <si>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</si>
  <si>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</si>
  <si>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</si>
  <si>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</si>
  <si>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</si>
  <si>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</si>
  <si>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</si>
  <si>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</si>
  <si>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</si>
  <si>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</si>
  <si>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</si>
  <si>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</si>
  <si>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</si>
  <si>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</si>
  <si>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</si>
  <si>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</si>
  <si>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</si>
  <si>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</si>
  <si>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</si>
  <si>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</si>
  <si>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</si>
  <si>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</si>
  <si>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</si>
  <si>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</si>
  <si>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</si>
  <si>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</si>
  <si>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</si>
  <si>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</si>
  <si>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</si>
  <si>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</si>
  <si>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</si>
  <si>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</si>
  <si>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</si>
  <si>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</si>
  <si>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</si>
  <si>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</si>
  <si>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</si>
  <si>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</si>
  <si>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</si>
  <si>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</si>
  <si>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</si>
  <si>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</si>
  <si>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</si>
  <si>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</si>
  <si>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</si>
  <si>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</si>
  <si>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</si>
  <si>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</si>
  <si>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</si>
  <si>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</si>
  <si>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</si>
  <si>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</si>
  <si>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</si>
  <si>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</si>
  <si>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</si>
  <si>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</si>
  <si>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</si>
  <si>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</si>
  <si>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</si>
  <si>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</si>
  <si>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</si>
  <si>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</si>
  <si>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</si>
  <si>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</si>
  <si>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</si>
  <si>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</si>
  <si>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</si>
  <si>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</si>
  <si>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</si>
  <si>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</si>
  <si>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</si>
  <si>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</si>
  <si>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</si>
  <si>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</si>
  <si>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</si>
  <si>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</si>
  <si>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</si>
  <si>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</si>
  <si>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</si>
  <si>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</si>
  <si>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</si>
  <si>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</si>
  <si>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</si>
  <si>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</si>
  <si>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</si>
  <si>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</si>
  <si>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</si>
  <si>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</si>
  <si>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</si>
  <si>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</si>
  <si>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</si>
  <si>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</si>
  <si>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</si>
  <si>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</si>
  <si>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</si>
  <si>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</si>
  <si>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</si>
  <si>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</si>
  <si>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</si>
  <si>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</si>
  <si>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</si>
  <si>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</si>
  <si>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</si>
  <si>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</si>
  <si>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</si>
  <si>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</si>
  <si>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</si>
  <si>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</si>
  <si>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</si>
  <si>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</si>
  <si>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</si>
  <si>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</si>
  <si>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</si>
  <si>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</si>
  <si>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</si>
  <si>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</si>
  <si>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</si>
  <si>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</si>
  <si>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</si>
  <si>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</si>
  <si>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</si>
  <si>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</si>
  <si>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</si>
  <si>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</si>
  <si>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</si>
  <si>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</si>
  <si>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</si>
  <si>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</si>
  <si>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</si>
  <si>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</si>
  <si>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</si>
  <si>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</si>
  <si>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</si>
  <si>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</si>
  <si>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</si>
  <si>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</si>
  <si>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</si>
  <si>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</si>
  <si>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</si>
  <si>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</si>
  <si>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</si>
  <si>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</si>
  <si>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</si>
  <si>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</si>
  <si>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</si>
  <si>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</si>
  <si>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</si>
  <si>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</si>
  <si>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</si>
  <si>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</si>
  <si>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</si>
  <si>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</si>
  <si>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</si>
  <si>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</si>
  <si>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</si>
  <si>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</si>
  <si>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</si>
  <si>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</si>
  <si>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</si>
  <si>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</si>
  <si>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</si>
  <si>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</si>
  <si>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</si>
  <si>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</si>
  <si>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</si>
  <si>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</si>
  <si>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</si>
  <si>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</si>
  <si>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</si>
  <si>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</si>
  <si>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</si>
  <si>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</si>
  <si>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</si>
  <si>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</si>
  <si>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</si>
  <si>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</si>
  <si>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</si>
  <si>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</si>
  <si>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</si>
  <si>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</si>
  <si>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</si>
  <si>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</si>
  <si>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</si>
  <si>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</si>
  <si>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</si>
  <si>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</si>
  <si>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</si>
  <si>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</si>
  <si>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</si>
  <si>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</si>
  <si>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</si>
  <si>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</si>
  <si>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</si>
  <si>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</si>
  <si>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</si>
  <si>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</si>
  <si>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</si>
  <si>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</si>
  <si>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</si>
  <si>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</si>
  <si>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</si>
  <si>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</si>
  <si>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</si>
  <si>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</si>
  <si>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</si>
  <si>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</si>
  <si>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</si>
  <si>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</si>
  <si>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</si>
  <si>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</si>
  <si>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</si>
  <si>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</si>
  <si>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</si>
  <si>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</si>
  <si>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</si>
  <si>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</si>
  <si>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</si>
  <si>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</si>
  <si>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</si>
  <si>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</si>
  <si>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</si>
  <si>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</si>
  <si>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</si>
  <si>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</si>
  <si>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</si>
  <si>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</si>
  <si>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</si>
  <si>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</si>
  <si>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</si>
  <si>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</si>
  <si>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</si>
  <si>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</si>
  <si>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</si>
  <si>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</si>
  <si>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</si>
  <si>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</si>
  <si>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</si>
  <si>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</si>
  <si>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</si>
  <si>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</si>
  <si>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</si>
  <si>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</si>
  <si>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</si>
  <si>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</si>
  <si>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</si>
  <si>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</si>
  <si>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</si>
  <si>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</si>
  <si>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</si>
  <si>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</si>
  <si>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</si>
  <si>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</si>
  <si>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</si>
  <si>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</si>
  <si>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</si>
  <si>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</si>
  <si>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</si>
  <si>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</si>
  <si>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</si>
  <si>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</si>
  <si>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</si>
  <si>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</si>
  <si>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</si>
  <si>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</si>
  <si>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</si>
  <si>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</si>
  <si>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</si>
  <si>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</si>
  <si>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</si>
  <si>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</si>
  <si>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</si>
  <si>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</si>
  <si>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</si>
  <si>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</si>
  <si>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</si>
  <si>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</si>
  <si>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</si>
  <si>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</si>
  <si>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</si>
  <si>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</si>
  <si>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</si>
  <si>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</si>
  <si>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</si>
  <si>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</si>
  <si>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</si>
  <si>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</si>
  <si>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</si>
  <si>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</si>
  <si>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</si>
  <si>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</si>
  <si>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</si>
  <si>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</si>
  <si>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</si>
  <si>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</si>
  <si>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</si>
  <si>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</si>
  <si>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</si>
  <si>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</si>
  <si>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</si>
  <si>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</si>
  <si>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</si>
  <si>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</si>
  <si>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</si>
  <si>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</si>
  <si>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</si>
  <si>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</si>
  <si>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</si>
  <si>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</si>
  <si>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</si>
  <si>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</si>
  <si>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</si>
  <si>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</si>
  <si>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</si>
  <si>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</si>
  <si>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</si>
  <si>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</si>
  <si>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</si>
  <si>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</si>
  <si>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</si>
  <si>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</si>
  <si>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</si>
  <si>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</si>
  <si>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</si>
  <si>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</si>
  <si>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</si>
  <si>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</si>
  <si>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</si>
  <si>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</si>
  <si>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</si>
  <si>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</si>
  <si>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</si>
  <si>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</si>
  <si>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</si>
  <si>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</si>
  <si>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</si>
  <si>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</si>
  <si>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</si>
  <si>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</si>
  <si>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</si>
  <si>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</si>
  <si>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</si>
  <si>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</si>
  <si>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</si>
  <si>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</si>
  <si>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</si>
  <si>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</si>
  <si>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</si>
  <si>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</si>
  <si>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</si>
  <si>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</si>
  <si>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</si>
  <si>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</si>
  <si>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</si>
  <si>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</si>
  <si>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</si>
  <si>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</si>
  <si>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</si>
  <si>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</si>
  <si>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</si>
  <si>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</si>
  <si>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</si>
  <si>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</si>
  <si>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</si>
  <si>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</si>
  <si>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</si>
  <si>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</si>
  <si>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</si>
  <si>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</si>
  <si>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</si>
  <si>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</si>
  <si>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</si>
  <si>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</si>
  <si>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</si>
  <si>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</si>
  <si>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</si>
  <si>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</si>
  <si>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</si>
  <si>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</si>
  <si>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</si>
  <si>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</si>
  <si>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</si>
  <si>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</si>
  <si>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</si>
  <si>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</si>
  <si>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</si>
  <si>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</si>
  <si>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</si>
  <si>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</si>
  <si>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</si>
  <si>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</si>
  <si>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</si>
  <si>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</si>
  <si>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</si>
  <si>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</si>
  <si>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</si>
  <si>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</si>
  <si>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</si>
  <si>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</si>
  <si>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</si>
  <si>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</si>
  <si>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</si>
  <si>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</si>
  <si>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</si>
  <si>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</si>
  <si>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</si>
  <si>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</si>
  <si>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</si>
  <si>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</si>
  <si>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</si>
  <si>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</si>
  <si>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</si>
  <si>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</si>
  <si>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</si>
  <si>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</si>
  <si>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</si>
  <si>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</si>
  <si>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</si>
  <si>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</si>
  <si>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</si>
  <si>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</si>
  <si>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</si>
  <si>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</si>
  <si>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</si>
  <si>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</si>
  <si>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</si>
  <si>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</si>
  <si>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</si>
  <si>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</si>
  <si>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</si>
  <si>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</si>
  <si>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</si>
  <si>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</si>
  <si>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</si>
  <si>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</si>
  <si>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</si>
  <si>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</si>
  <si>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</si>
  <si>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</si>
  <si>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</si>
  <si>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</si>
  <si>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</si>
  <si>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</si>
  <si>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</si>
  <si>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</si>
  <si>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</si>
  <si>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</si>
  <si>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</si>
  <si>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</si>
  <si>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</si>
  <si>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</si>
  <si>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</si>
  <si>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</si>
  <si>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</si>
  <si>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</si>
  <si>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</si>
  <si>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</si>
  <si>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</si>
  <si>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</si>
  <si>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</si>
  <si>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</si>
  <si>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</si>
  <si>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</si>
  <si>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</si>
  <si>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</si>
  <si>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</si>
  <si>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</si>
  <si>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</si>
  <si>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</si>
  <si>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</si>
  <si>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</si>
  <si>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</si>
  <si>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</si>
  <si>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</si>
  <si>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</si>
  <si>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</si>
  <si>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</si>
  <si>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</si>
  <si>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</si>
  <si>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</si>
  <si>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</si>
  <si>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</si>
  <si>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</si>
  <si>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</si>
  <si>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</si>
  <si>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</si>
  <si>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</si>
  <si>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</si>
  <si>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</si>
  <si>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</si>
  <si>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</si>
  <si>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</si>
  <si>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</si>
  <si>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</si>
  <si>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</si>
  <si>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</si>
  <si>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</si>
  <si>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</si>
  <si>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</si>
  <si>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</si>
  <si>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</si>
  <si>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</si>
  <si>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</si>
  <si>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</si>
  <si>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</si>
  <si>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</si>
  <si>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</si>
  <si>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</si>
  <si>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</si>
  <si>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</si>
  <si>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</si>
  <si>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</si>
  <si>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</si>
  <si>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</si>
  <si>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</si>
  <si>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</si>
  <si>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</si>
  <si>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</si>
  <si>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</si>
  <si>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</si>
  <si>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</si>
  <si>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</si>
  <si>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</si>
  <si>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</si>
  <si>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</si>
  <si>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</si>
  <si>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</si>
  <si>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</si>
  <si>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</si>
  <si>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</si>
  <si>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</si>
  <si>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</si>
  <si>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</si>
  <si>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</si>
  <si>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</si>
  <si>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</si>
  <si>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</si>
  <si>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</si>
  <si>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</si>
  <si>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</si>
  <si>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</si>
  <si>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</si>
  <si>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</si>
  <si>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</si>
  <si>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</si>
  <si>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</si>
  <si>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</si>
  <si>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</si>
  <si>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</si>
  <si>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</si>
  <si>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</si>
  <si>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</si>
  <si>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</si>
  <si>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</si>
  <si>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</si>
  <si>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</si>
  <si>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</si>
  <si>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</si>
  <si>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</si>
  <si>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</si>
  <si>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</si>
  <si>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</si>
  <si>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</si>
  <si>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</si>
  <si>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</si>
  <si>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</si>
  <si>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</si>
  <si>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</si>
  <si>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</si>
  <si>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</si>
  <si>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</si>
  <si>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</si>
  <si>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</si>
  <si>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</si>
  <si>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</si>
  <si>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</si>
  <si>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</si>
  <si>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</si>
  <si>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</si>
  <si>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</si>
  <si>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</si>
  <si>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</si>
  <si>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</si>
  <si>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</si>
  <si>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</si>
  <si>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</si>
  <si>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</si>
  <si>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</si>
  <si>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</si>
  <si>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</si>
  <si>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</si>
  <si>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</si>
  <si>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</si>
  <si>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</si>
  <si>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</si>
  <si>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</si>
  <si>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</si>
  <si>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</si>
  <si>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</si>
  <si>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</si>
  <si>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</si>
  <si>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</si>
  <si>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</si>
  <si>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</si>
  <si>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</si>
  <si>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</si>
  <si>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</si>
  <si>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</si>
  <si>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</si>
  <si>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</si>
  <si>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</si>
  <si>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</si>
  <si>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</si>
  <si>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</si>
  <si>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</si>
  <si>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</si>
  <si>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</si>
  <si>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</si>
  <si>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</si>
  <si>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</si>
  <si>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</si>
  <si>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</si>
  <si>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</si>
  <si>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</si>
  <si>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</si>
  <si>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</si>
  <si>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</si>
  <si>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</si>
  <si>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</si>
  <si>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</si>
  <si>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</si>
  <si>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</si>
  <si>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</si>
  <si>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</si>
  <si>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</si>
  <si>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</si>
  <si>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</si>
  <si>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</si>
  <si>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</si>
  <si>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</si>
  <si>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</si>
  <si>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</si>
  <si>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</si>
  <si>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</si>
  <si>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</si>
  <si>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</si>
  <si>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</si>
  <si>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</si>
  <si>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</si>
  <si>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</si>
  <si>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</si>
  <si>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</si>
  <si>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</si>
  <si>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</si>
  <si>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</si>
  <si>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</si>
  <si>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</si>
  <si>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</si>
  <si>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</si>
  <si>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</si>
  <si>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</si>
  <si>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</si>
  <si>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</si>
  <si>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</si>
  <si>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</si>
  <si>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</si>
  <si>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</si>
  <si>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</si>
  <si>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</si>
  <si>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</si>
  <si>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</si>
  <si>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</si>
  <si>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</si>
  <si>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</si>
  <si>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</si>
  <si>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</si>
  <si>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</si>
  <si>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</si>
  <si>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</si>
  <si>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</si>
  <si>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</si>
  <si>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</si>
  <si>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</si>
  <si>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</si>
  <si>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</si>
  <si>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</si>
  <si>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</si>
  <si>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</si>
  <si>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</si>
  <si>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</si>
  <si>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</si>
  <si>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</si>
  <si>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</si>
  <si>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</si>
  <si>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</si>
  <si>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</si>
  <si>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</si>
  <si>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</si>
  <si>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</si>
  <si>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</si>
  <si>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</si>
  <si>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</si>
  <si>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</si>
  <si>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</si>
  <si>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</si>
  <si>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</si>
  <si>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</si>
  <si>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</si>
  <si>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</si>
  <si>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</si>
  <si>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</si>
  <si>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</si>
  <si>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</si>
  <si>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</si>
  <si>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</si>
  <si>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</si>
  <si>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</si>
  <si>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</si>
  <si>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</si>
  <si>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</si>
  <si>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</si>
  <si>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</si>
  <si>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</si>
  <si>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</si>
  <si>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</si>
  <si>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</si>
  <si>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</si>
  <si>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</si>
  <si>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</si>
  <si>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</si>
  <si>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</si>
  <si>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</si>
  <si>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</si>
  <si>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</si>
  <si>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</si>
  <si>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</si>
  <si>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</si>
  <si>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</si>
  <si>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</si>
  <si>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</si>
  <si>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</si>
  <si>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</si>
  <si>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</si>
  <si>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</si>
  <si>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</si>
  <si>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</si>
  <si>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</si>
  <si>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</si>
  <si>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</si>
  <si>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</si>
  <si>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</si>
  <si>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</si>
  <si>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</si>
  <si>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</si>
  <si>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</si>
  <si>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</si>
  <si>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</si>
  <si>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</si>
  <si>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</si>
  <si>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</si>
  <si>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</si>
  <si>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</si>
  <si>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</si>
  <si>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</si>
  <si>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</si>
  <si>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</si>
  <si>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</si>
  <si>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</si>
  <si>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</si>
  <si>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</si>
  <si>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</si>
  <si>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</si>
  <si>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</si>
  <si>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</si>
  <si>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</si>
  <si>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</si>
  <si>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</si>
  <si>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</si>
  <si>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</si>
  <si>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</si>
  <si>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</si>
  <si>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</si>
  <si>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</si>
  <si>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</si>
  <si>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</si>
  <si>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</si>
  <si>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</si>
  <si>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</si>
  <si>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</si>
  <si>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</si>
  <si>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</si>
  <si>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</si>
  <si>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</si>
  <si>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</si>
  <si>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</si>
  <si>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</si>
  <si>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</si>
  <si>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</si>
  <si>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</si>
  <si>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</si>
  <si>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</si>
  <si>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</si>
  <si>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</si>
  <si>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</si>
  <si>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</si>
  <si>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</si>
  <si>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</si>
  <si>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</si>
  <si>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</si>
  <si>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</si>
  <si>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</si>
  <si>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</si>
  <si>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</si>
  <si>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</si>
  <si>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</si>
  <si>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</si>
  <si>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</si>
  <si>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</si>
  <si>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</si>
  <si>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</si>
  <si>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</si>
  <si>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</si>
  <si>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</si>
  <si>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</si>
  <si>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</si>
  <si>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</si>
  <si>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</si>
  <si>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</si>
  <si>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</si>
  <si>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</si>
  <si>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</si>
  <si>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</si>
  <si>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</si>
  <si>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</si>
  <si>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</si>
  <si>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</si>
  <si>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</si>
  <si>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</si>
  <si>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</si>
  <si>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</si>
  <si>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</si>
  <si>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</si>
  <si>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</si>
  <si>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</si>
  <si>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</si>
  <si>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</si>
  <si>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</si>
  <si>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</si>
  <si>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</si>
  <si>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</si>
  <si>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</si>
  <si>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</si>
  <si>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</si>
  <si>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</si>
  <si>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</si>
  <si>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</si>
  <si>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</si>
  <si>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</si>
  <si>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</si>
  <si>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</si>
  <si>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</si>
  <si>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</si>
  <si>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</si>
  <si>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</si>
  <si>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</si>
  <si>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</si>
  <si>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</si>
  <si>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</si>
  <si>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</si>
  <si>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</si>
  <si>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</si>
  <si>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</si>
  <si>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</si>
  <si>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</si>
  <si>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</si>
  <si>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</si>
  <si>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</si>
  <si>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</si>
  <si>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</si>
  <si>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</si>
  <si>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</si>
  <si>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</si>
  <si>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</si>
  <si>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</si>
  <si>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</si>
  <si>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</si>
  <si>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</si>
  <si>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</si>
  <si>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</si>
  <si>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</si>
  <si>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</si>
  <si>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</si>
  <si>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</si>
  <si>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</si>
  <si>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</si>
  <si>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</si>
  <si>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</si>
  <si>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</si>
  <si>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</si>
  <si>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</si>
  <si>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</si>
  <si>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</si>
  <si>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</si>
  <si>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</si>
  <si>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</si>
  <si>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</si>
  <si>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</si>
  <si>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</si>
  <si>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</si>
  <si>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</si>
  <si>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</si>
  <si>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</si>
  <si>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</si>
  <si>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</si>
  <si>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</si>
  <si>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</si>
  <si>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</si>
  <si>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</si>
  <si>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</si>
  <si>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</si>
  <si>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</si>
  <si>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</si>
  <si>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</si>
  <si>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</si>
  <si>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</si>
  <si>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</si>
  <si>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</si>
  <si>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</si>
  <si>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</si>
  <si>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</si>
  <si>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</si>
  <si>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</si>
  <si>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</si>
  <si>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</si>
  <si>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</si>
  <si>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</si>
  <si>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</si>
  <si>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</si>
  <si>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</si>
  <si>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</si>
  <si>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</si>
  <si>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</si>
  <si>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</si>
  <si>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</si>
  <si>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</si>
  <si>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</si>
  <si>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</si>
  <si>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</si>
  <si>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</si>
  <si>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</si>
  <si>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</si>
  <si>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</si>
  <si>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</si>
  <si>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</si>
  <si>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</si>
  <si>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</si>
  <si>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</si>
  <si>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</si>
  <si>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</si>
  <si>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</si>
  <si>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</si>
  <si>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</si>
  <si>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</si>
  <si>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</si>
  <si>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</si>
  <si>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</si>
  <si>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</si>
  <si>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</si>
  <si>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</si>
  <si>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</si>
  <si>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</si>
  <si>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</si>
  <si>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</si>
  <si>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</si>
  <si>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</si>
  <si>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</si>
  <si>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</si>
  <si>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</si>
  <si>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</si>
  <si>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</si>
  <si>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</si>
  <si>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</si>
  <si>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</si>
  <si>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</si>
  <si>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</si>
  <si>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</si>
  <si>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</si>
  <si>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</si>
  <si>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</si>
  <si>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</si>
  <si>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</si>
  <si>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</si>
  <si>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</si>
  <si>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</si>
  <si>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</si>
  <si>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</si>
  <si>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</si>
  <si>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</si>
  <si>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</si>
  <si>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</si>
  <si>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</si>
  <si>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</si>
  <si>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</si>
  <si>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</si>
  <si>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</si>
  <si>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</si>
  <si>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</si>
  <si>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</si>
  <si>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</si>
  <si>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</si>
  <si>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</si>
  <si>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</si>
  <si>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</si>
  <si>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</si>
  <si>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</si>
  <si>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</si>
  <si>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</si>
  <si>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</si>
  <si>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</si>
  <si>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</si>
  <si>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</si>
  <si>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</si>
  <si>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</si>
  <si>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</si>
  <si>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</si>
  <si>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</si>
  <si>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</si>
  <si>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</si>
  <si>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</si>
  <si>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</si>
  <si>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</si>
  <si>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</si>
  <si>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</si>
  <si>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</si>
  <si>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</si>
  <si>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</si>
  <si>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</si>
  <si>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</si>
  <si>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</si>
  <si>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</si>
  <si>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</si>
  <si>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</si>
  <si>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</si>
  <si>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</si>
  <si>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</si>
  <si>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</si>
  <si>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</si>
  <si>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</si>
  <si>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</si>
  <si>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</si>
  <si>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</si>
  <si>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</si>
  <si>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</si>
  <si>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</si>
  <si>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</si>
  <si>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</si>
  <si>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</si>
  <si>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</si>
  <si>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</si>
  <si>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</si>
  <si>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</si>
  <si>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</si>
  <si>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</si>
  <si>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</si>
  <si>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</si>
  <si>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</si>
  <si>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</si>
  <si>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</si>
  <si>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</si>
  <si>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</si>
  <si>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</si>
  <si>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</si>
  <si>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</si>
  <si>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</si>
  <si>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</si>
  <si>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</si>
  <si>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</si>
  <si>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</si>
  <si>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</si>
  <si>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</si>
  <si>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</si>
  <si>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</si>
  <si>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</si>
  <si>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</si>
  <si>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</si>
  <si>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</si>
  <si>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</si>
  <si>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</si>
  <si>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</si>
  <si>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</si>
  <si>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</si>
  <si>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</si>
  <si>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</si>
  <si>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</si>
  <si>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</si>
  <si>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</si>
  <si>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</si>
  <si>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</si>
  <si>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</si>
  <si>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</si>
  <si>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</si>
  <si>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</si>
  <si>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</si>
  <si>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</si>
  <si>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</si>
  <si>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</si>
  <si>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</si>
  <si>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</si>
  <si>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</si>
  <si>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</si>
  <si>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</si>
  <si>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</si>
  <si>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</si>
  <si>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</si>
  <si>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</si>
  <si>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</si>
  <si>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</si>
  <si>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</si>
  <si>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</si>
  <si>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</si>
  <si>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</si>
  <si>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</si>
  <si>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</si>
  <si>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</si>
  <si>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</si>
  <si>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</si>
  <si>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</si>
  <si>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</si>
  <si>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</si>
  <si>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</si>
  <si>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</si>
  <si>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</si>
  <si>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</si>
  <si>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</si>
  <si>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</si>
  <si>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</si>
  <si>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</si>
  <si>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</si>
  <si>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</si>
  <si>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</si>
  <si>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</si>
  <si>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</si>
  <si>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</si>
  <si>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</si>
  <si>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</si>
  <si>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</si>
  <si>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</si>
  <si>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</si>
  <si>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</si>
  <si>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</si>
  <si>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</si>
  <si>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</si>
  <si>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</si>
  <si>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</si>
  <si>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</si>
  <si>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</si>
  <si>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</si>
  <si>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</si>
  <si>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</si>
  <si>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</si>
  <si>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</si>
  <si>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</si>
  <si>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</si>
  <si>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</si>
  <si>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</si>
  <si>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</si>
  <si>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</si>
  <si>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</si>
  <si>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</si>
  <si>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</si>
  <si>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</si>
  <si>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</si>
  <si>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</si>
  <si>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</si>
  <si>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</si>
  <si>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</si>
  <si>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</si>
  <si>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</si>
  <si>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</si>
  <si>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</si>
  <si>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</si>
  <si>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</si>
  <si>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</si>
  <si>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</si>
  <si>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</si>
  <si>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</si>
  <si>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</si>
  <si>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</si>
  <si>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</si>
  <si>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</si>
  <si>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</si>
  <si>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</si>
  <si>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</si>
  <si>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</si>
  <si>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</si>
  <si>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</si>
  <si>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</si>
  <si>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</si>
  <si>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</si>
  <si>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</si>
  <si>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</si>
  <si>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</si>
  <si>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</si>
  <si>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</si>
  <si>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</si>
  <si>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</si>
  <si>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</si>
  <si>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</si>
  <si>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</si>
  <si>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</si>
  <si>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</si>
  <si>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</si>
  <si>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</si>
  <si>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</si>
  <si>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</si>
  <si>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</si>
  <si>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</si>
  <si>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</si>
  <si>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</si>
  <si>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</si>
  <si>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</si>
  <si>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</si>
  <si>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</si>
  <si>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</si>
  <si>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</si>
  <si>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</si>
  <si>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</si>
  <si>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</si>
  <si>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</si>
  <si>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</si>
  <si>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</si>
  <si>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</si>
  <si>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</si>
  <si>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</si>
  <si>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</si>
  <si>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</si>
  <si>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</si>
  <si>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</si>
  <si>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</si>
  <si>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</si>
  <si>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</si>
  <si>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</si>
  <si>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</si>
  <si>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</si>
  <si>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</si>
  <si>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</si>
  <si>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</si>
  <si>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</si>
  <si>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</si>
  <si>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</si>
  <si>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</si>
  <si>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</si>
  <si>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</si>
  <si>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</si>
  <si>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</si>
  <si>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</si>
  <si>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</si>
  <si>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</si>
  <si>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</si>
  <si>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</si>
  <si>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</si>
  <si>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</si>
  <si>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</si>
  <si>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</si>
  <si>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</si>
  <si>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</si>
  <si>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</si>
  <si>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</si>
  <si>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</si>
  <si>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</si>
  <si>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</si>
  <si>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</si>
  <si>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</si>
  <si>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</si>
  <si>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</si>
  <si>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</si>
  <si>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</si>
  <si>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</si>
  <si>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</si>
  <si>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</si>
  <si>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</si>
  <si>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</si>
  <si>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</si>
  <si>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</si>
  <si>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</si>
  <si>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</si>
  <si>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</si>
  <si>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</si>
  <si>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</si>
  <si>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</si>
  <si>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</si>
  <si>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</si>
  <si>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</si>
  <si>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</si>
  <si>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</si>
  <si>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</si>
  <si>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</si>
  <si>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</si>
  <si>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</si>
  <si>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</si>
  <si>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</si>
  <si>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</si>
  <si>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</si>
  <si>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</si>
  <si>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</si>
  <si>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</si>
  <si>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</si>
  <si>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</si>
  <si>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</si>
  <si>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</si>
  <si>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</si>
  <si>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</si>
  <si>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</si>
  <si>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</si>
  <si>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</si>
  <si>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</si>
  <si>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</si>
  <si>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</si>
  <si>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</si>
  <si>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</si>
  <si>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</si>
  <si>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</si>
  <si>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</si>
  <si>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</si>
  <si>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</si>
  <si>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</si>
  <si>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</si>
  <si>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</si>
  <si>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</si>
  <si>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</si>
  <si>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</si>
  <si>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</si>
  <si>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</si>
  <si>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</si>
  <si>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</si>
  <si>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</si>
  <si>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</si>
  <si>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</si>
  <si>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</si>
  <si>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</si>
  <si>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</si>
  <si>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</si>
  <si>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</si>
  <si>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</si>
  <si>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</si>
  <si>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</si>
  <si>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</si>
  <si>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</si>
  <si>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</si>
  <si>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</si>
  <si>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</si>
  <si>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</si>
  <si>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</si>
  <si>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</si>
  <si>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</si>
  <si>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</si>
  <si>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</si>
  <si>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</si>
  <si>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</si>
  <si>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</si>
  <si>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</si>
  <si>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</si>
  <si>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</si>
  <si>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</si>
  <si>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</si>
  <si>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</si>
  <si>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</si>
  <si>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</si>
  <si>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</si>
  <si>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</si>
  <si>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</si>
  <si>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</si>
  <si>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</si>
  <si>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</si>
  <si>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</si>
  <si>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</si>
  <si>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</si>
  <si>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</si>
  <si>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</si>
  <si>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</si>
  <si>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</si>
  <si>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</si>
  <si>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</si>
  <si>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</si>
  <si>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</si>
  <si>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</si>
  <si>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</si>
  <si>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</si>
  <si>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</si>
  <si>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</si>
  <si>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</si>
  <si>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</si>
  <si>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</si>
  <si>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</si>
  <si>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</si>
  <si>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</si>
  <si>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</si>
  <si>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</si>
  <si>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</si>
  <si>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</si>
  <si>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</si>
  <si>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</si>
  <si>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</si>
  <si>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</si>
  <si>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</si>
  <si>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</si>
  <si>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</si>
  <si>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</si>
  <si>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</si>
  <si>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</si>
  <si>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</si>
  <si>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</si>
  <si>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</si>
  <si>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</si>
  <si>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</si>
  <si>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</si>
  <si>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</si>
  <si>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</si>
  <si>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</si>
  <si>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</si>
  <si>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</si>
  <si>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</si>
  <si>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</si>
  <si>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</si>
  <si>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</si>
  <si>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</si>
  <si>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</si>
  <si>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</si>
  <si>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</si>
  <si>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</si>
  <si>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</si>
  <si>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</si>
  <si>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</si>
  <si>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</si>
  <si>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</si>
  <si>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</si>
  <si>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</si>
  <si>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</si>
  <si>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</si>
  <si>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</si>
  <si>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</si>
  <si>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</si>
  <si>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</si>
  <si>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</si>
  <si>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</si>
  <si>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</si>
  <si>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</si>
  <si>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</si>
  <si>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</si>
  <si>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</si>
  <si>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</si>
  <si>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</si>
  <si>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</si>
  <si>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</si>
  <si>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</si>
  <si>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</si>
  <si>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</si>
  <si>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</si>
  <si>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</si>
  <si>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</si>
  <si>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</si>
  <si>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</si>
  <si>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</si>
  <si>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</si>
  <si>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</si>
  <si>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</si>
  <si>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</si>
  <si>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</si>
  <si>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</si>
  <si>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</si>
  <si>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</si>
  <si>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</si>
  <si>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</si>
  <si>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</si>
  <si>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</si>
  <si>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</si>
  <si>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</si>
  <si>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</si>
  <si>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</si>
  <si>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</si>
  <si>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</si>
  <si>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</si>
  <si>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</si>
  <si>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</si>
  <si>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</si>
  <si>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</si>
  <si>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</si>
  <si>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</si>
  <si>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</si>
  <si>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</si>
  <si>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</si>
  <si>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</si>
  <si>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</si>
  <si>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</si>
  <si>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</si>
  <si>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</si>
  <si>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</si>
  <si>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</si>
  <si>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</si>
  <si>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</si>
  <si>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</si>
  <si>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</si>
  <si>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</si>
  <si>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</si>
  <si>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</si>
  <si>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</si>
  <si>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</si>
  <si>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</si>
  <si>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</si>
  <si>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</si>
  <si>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</si>
  <si>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</si>
  <si>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</si>
  <si>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</si>
  <si>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</si>
  <si>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</si>
  <si>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</si>
  <si>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</si>
  <si>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</si>
  <si>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</si>
  <si>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</si>
  <si>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</si>
  <si>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</si>
  <si>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</si>
  <si>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</si>
  <si>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</si>
  <si>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</si>
  <si>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</si>
  <si>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</si>
  <si>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</si>
  <si>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</si>
  <si>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</si>
  <si>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</si>
  <si>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</si>
  <si>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</si>
  <si>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</si>
  <si>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</si>
  <si>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</si>
  <si>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</si>
  <si>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</si>
  <si>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</si>
  <si>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</si>
  <si>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</si>
  <si>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</si>
  <si>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</si>
  <si>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</si>
  <si>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</si>
  <si>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</si>
  <si>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</si>
  <si>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</si>
  <si>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</si>
  <si>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</si>
  <si>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</si>
  <si>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</si>
  <si>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</si>
  <si>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</si>
  <si>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</si>
  <si>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</si>
  <si>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</si>
  <si>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</si>
  <si>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</si>
  <si>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</si>
  <si>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</si>
  <si>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</si>
  <si>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</si>
  <si>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</si>
  <si>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</si>
  <si>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</si>
  <si>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</si>
  <si>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</si>
  <si>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</si>
  <si>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</si>
  <si>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</si>
  <si>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</si>
  <si>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</si>
  <si>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</si>
  <si>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</si>
  <si>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</si>
  <si>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</si>
  <si>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</si>
  <si>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</si>
  <si>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</si>
  <si>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</si>
  <si>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</si>
  <si>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</si>
  <si>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</si>
  <si>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</si>
  <si>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</si>
  <si>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</si>
  <si>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</si>
  <si>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</si>
  <si>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</si>
  <si>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</si>
  <si>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</si>
  <si>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</si>
  <si>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</si>
  <si>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</si>
  <si>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</si>
  <si>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</si>
  <si>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</si>
  <si>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</si>
  <si>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</si>
  <si>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</si>
  <si>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</si>
  <si>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</si>
  <si>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</si>
  <si>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</si>
  <si>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</si>
  <si>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</si>
  <si>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</si>
  <si>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</si>
  <si>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</si>
  <si>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</si>
  <si>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</si>
  <si>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</si>
  <si>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</si>
  <si>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</si>
  <si>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</si>
  <si>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</si>
  <si>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</si>
  <si>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</si>
  <si>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</si>
  <si>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</si>
  <si>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</si>
  <si>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</si>
  <si>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</si>
  <si>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</si>
  <si>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</si>
  <si>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</si>
  <si>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</si>
  <si>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</si>
  <si>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</si>
  <si>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</si>
  <si>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</si>
  <si>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</si>
  <si>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</si>
  <si>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</si>
  <si>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</si>
  <si>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</si>
  <si>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</si>
  <si>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</si>
  <si>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</si>
  <si>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</si>
  <si>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</si>
  <si>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</si>
  <si>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</si>
  <si>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</si>
  <si>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</si>
  <si>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</si>
  <si>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</si>
  <si>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</si>
  <si>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</si>
  <si>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</si>
  <si>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</si>
  <si>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</si>
  <si>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</si>
  <si>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</si>
  <si>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</si>
  <si>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</si>
  <si>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</si>
  <si>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</si>
  <si>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</si>
  <si>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</si>
  <si>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</si>
  <si>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</si>
  <si>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</si>
  <si>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</si>
  <si>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</si>
  <si>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</si>
  <si>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</si>
  <si>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</si>
  <si>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</si>
  <si>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</si>
  <si>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</si>
  <si>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</si>
  <si>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</si>
  <si>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</si>
  <si>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</si>
  <si>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</si>
  <si>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</si>
  <si>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</si>
  <si>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</si>
  <si>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</si>
  <si>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</si>
  <si>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</si>
  <si>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</si>
  <si>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</si>
  <si>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</si>
  <si>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</si>
  <si>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</si>
  <si>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</si>
  <si>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</si>
  <si>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</si>
  <si>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</si>
  <si>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</si>
  <si>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</si>
  <si>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</si>
  <si>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</si>
  <si>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</si>
  <si>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</si>
  <si>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</si>
  <si>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</si>
  <si>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</si>
  <si>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</si>
  <si>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</si>
  <si>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</si>
  <si>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</si>
  <si>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</si>
  <si>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</si>
  <si>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</si>
  <si>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</si>
  <si>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</si>
  <si>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</si>
  <si>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</si>
  <si>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</si>
  <si>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</si>
  <si>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</si>
  <si>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</si>
  <si>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</si>
  <si>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</si>
  <si>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</si>
  <si>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</si>
  <si>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</si>
  <si>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</si>
  <si>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</si>
  <si>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</si>
  <si>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</si>
  <si>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</si>
  <si>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</si>
  <si>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</si>
  <si>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</si>
  <si>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</si>
  <si>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</si>
  <si>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</si>
  <si>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</si>
  <si>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</si>
  <si>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</si>
  <si>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</si>
  <si>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</si>
  <si>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</si>
  <si>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</si>
  <si>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</si>
  <si>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</si>
  <si>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</si>
  <si>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</si>
  <si>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</si>
  <si>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</si>
  <si>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</si>
  <si>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</si>
  <si>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</si>
  <si>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</si>
  <si>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</si>
  <si>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</si>
  <si>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</si>
  <si>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</si>
  <si>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</si>
  <si>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</si>
  <si>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</si>
  <si>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</si>
  <si>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</si>
  <si>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</si>
  <si>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</si>
  <si>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</si>
  <si>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</si>
  <si>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</si>
  <si>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</si>
  <si>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</si>
  <si>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</si>
  <si>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</si>
  <si>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</si>
  <si>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</si>
  <si>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</si>
  <si>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</si>
  <si>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</si>
  <si>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</si>
  <si>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</si>
  <si>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</si>
  <si>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</si>
  <si>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</si>
  <si>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</si>
  <si>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</si>
  <si>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</si>
  <si>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</si>
  <si>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</si>
  <si>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</si>
  <si>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</si>
  <si>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</si>
  <si>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</si>
  <si>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</si>
  <si>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</si>
  <si>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</si>
  <si>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</si>
  <si>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</si>
  <si>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</si>
  <si>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</si>
  <si>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</si>
  <si>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</si>
  <si>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</si>
  <si>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</si>
  <si>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</si>
  <si>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</si>
  <si>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</si>
  <si>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</si>
  <si>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</si>
  <si>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</si>
  <si>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</si>
  <si>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</si>
  <si>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</si>
  <si>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</si>
  <si>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</si>
  <si>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</si>
  <si>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</si>
  <si>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</si>
  <si>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</si>
  <si>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</si>
  <si>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</si>
  <si>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</si>
  <si>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</si>
  <si>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</si>
  <si>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</si>
  <si>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</si>
  <si>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</si>
  <si>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</si>
  <si>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</si>
  <si>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</si>
  <si>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</si>
  <si>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</si>
  <si>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</si>
  <si>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</si>
  <si>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</si>
  <si>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</si>
  <si>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</si>
  <si>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</si>
  <si>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</si>
  <si>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</si>
  <si>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</si>
  <si>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</si>
  <si>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</si>
  <si>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</si>
  <si>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</si>
  <si>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</si>
  <si>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</si>
  <si>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</si>
  <si>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</si>
  <si>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</si>
  <si>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</si>
  <si>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</si>
  <si>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</si>
  <si>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</si>
  <si>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</si>
  <si>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</si>
  <si>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</si>
  <si>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</si>
  <si>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</si>
  <si>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</si>
  <si>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</si>
  <si>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</si>
  <si>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</si>
  <si>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</si>
  <si>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</si>
  <si>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</si>
  <si>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</si>
  <si>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</si>
  <si>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</si>
  <si>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</si>
  <si>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</si>
  <si>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</si>
  <si>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</si>
  <si>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</si>
  <si>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</si>
  <si>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</si>
  <si>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</si>
  <si>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</si>
  <si>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</si>
  <si>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</si>
  <si>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</si>
  <si>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</si>
  <si>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</si>
  <si>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</si>
  <si>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</si>
  <si>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</si>
  <si>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</si>
  <si>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</si>
  <si>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</si>
  <si>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</si>
  <si>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</si>
  <si>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</si>
  <si>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</si>
  <si>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</si>
  <si>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</si>
  <si>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</si>
  <si>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</si>
  <si>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</si>
  <si>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</si>
  <si>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</si>
  <si>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</si>
  <si>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</si>
  <si>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</si>
  <si>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</si>
  <si>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</si>
  <si>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</si>
  <si>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</si>
  <si>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</si>
  <si>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</si>
  <si>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</si>
  <si>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</si>
  <si>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</si>
  <si>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</si>
  <si>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</si>
  <si>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</si>
  <si>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</si>
  <si>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</si>
  <si>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</si>
  <si>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</si>
  <si>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</si>
  <si>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</si>
  <si>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</si>
  <si>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</si>
  <si>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</si>
  <si>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</si>
  <si>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</si>
  <si>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</si>
  <si>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</si>
  <si>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</si>
  <si>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</si>
  <si>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</si>
  <si>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</si>
  <si>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</si>
  <si>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</si>
  <si>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</si>
  <si>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</si>
  <si>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</si>
  <si>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</si>
  <si>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</si>
  <si>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</si>
  <si>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</si>
  <si>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</si>
  <si>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</si>
  <si>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</si>
  <si>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</si>
  <si>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</si>
  <si>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</si>
  <si>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</si>
  <si>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</si>
  <si>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</si>
  <si>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</si>
  <si>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</si>
  <si>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</si>
  <si>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</si>
  <si>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</si>
  <si>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</si>
  <si>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</si>
  <si>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</si>
  <si>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</si>
  <si>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</si>
  <si>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</si>
  <si>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</si>
  <si>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</si>
  <si>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</si>
  <si>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</si>
  <si>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</si>
  <si>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</si>
  <si>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</si>
  <si>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</si>
  <si>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</si>
  <si>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</si>
  <si>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</si>
  <si>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</si>
  <si>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</si>
  <si>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</si>
  <si>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</si>
  <si>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</si>
  <si>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</si>
  <si>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</si>
  <si>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</si>
  <si>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</si>
  <si>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</si>
  <si>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</si>
  <si>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</si>
  <si>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</si>
  <si>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</si>
  <si>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</si>
  <si>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</si>
  <si>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</si>
  <si>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</si>
  <si>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</si>
  <si>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</si>
  <si>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</si>
  <si>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</si>
  <si>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</si>
  <si>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</si>
  <si>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</si>
  <si>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</si>
  <si>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</si>
  <si>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</si>
  <si>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</si>
  <si>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</si>
  <si>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</si>
  <si>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</si>
  <si>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</si>
  <si>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</si>
  <si>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</si>
  <si>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</si>
  <si>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</si>
  <si>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</si>
  <si>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</si>
  <si>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</si>
  <si>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</si>
  <si>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</si>
  <si>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</si>
  <si>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</si>
  <si>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</si>
  <si>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</si>
  <si>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</si>
  <si>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</si>
  <si>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</si>
  <si>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</si>
  <si>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</si>
  <si>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</si>
  <si>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</si>
  <si>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</si>
  <si>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</si>
  <si>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</si>
  <si>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</si>
  <si>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</si>
  <si>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</si>
  <si>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</si>
  <si>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</si>
  <si>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</si>
  <si>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</si>
  <si>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</si>
  <si>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</si>
  <si>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</si>
  <si>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</si>
  <si>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</si>
  <si>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</si>
  <si>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</si>
  <si>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</si>
  <si>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</si>
  <si>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</si>
  <si>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</si>
  <si>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</si>
  <si>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</si>
  <si>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</si>
  <si>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</si>
  <si>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</si>
  <si>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</si>
  <si>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</si>
  <si>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</si>
  <si>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</si>
  <si>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</si>
  <si>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</si>
  <si>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</si>
  <si>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</si>
  <si>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</si>
  <si>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</si>
  <si>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</si>
  <si>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</si>
  <si>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</si>
  <si>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</si>
  <si>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</si>
  <si>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</si>
  <si>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</si>
  <si>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</si>
  <si>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</si>
  <si>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</si>
  <si>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</si>
  <si>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</si>
  <si>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</si>
  <si>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</si>
  <si>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</si>
  <si>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</si>
  <si>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</si>
  <si>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</si>
  <si>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</si>
  <si>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</si>
  <si>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</si>
  <si>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</si>
  <si>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</si>
  <si>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</si>
  <si>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</si>
  <si>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</si>
  <si>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</si>
  <si>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</si>
  <si>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</si>
  <si>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</si>
  <si>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</si>
  <si>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</si>
  <si>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</si>
  <si>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</si>
  <si>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</si>
  <si>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</si>
  <si>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</si>
  <si>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</si>
  <si>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</si>
  <si>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</si>
  <si>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</si>
  <si>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</si>
  <si>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</si>
  <si>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</si>
  <si>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</si>
  <si>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</si>
  <si>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</si>
  <si>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</si>
  <si>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</si>
  <si>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</si>
  <si>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</si>
  <si>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</si>
  <si>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</si>
  <si>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</si>
  <si>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</si>
  <si>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</si>
  <si>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</si>
  <si>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</si>
  <si>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</si>
  <si>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</si>
  <si>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</si>
  <si>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</si>
  <si>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</si>
  <si>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</si>
  <si>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</si>
  <si>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</si>
  <si>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</si>
  <si>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</si>
  <si>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</si>
  <si>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</si>
  <si>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</si>
  <si>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</si>
  <si>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</si>
  <si>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</si>
  <si>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</si>
  <si>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</si>
  <si>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</si>
  <si>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</si>
  <si>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</si>
  <si>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</si>
  <si>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</si>
  <si>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</si>
  <si>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</si>
  <si>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</si>
  <si>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</si>
  <si>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</si>
  <si>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</si>
  <si>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</si>
  <si>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</si>
  <si>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</si>
  <si>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</si>
  <si>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</si>
  <si>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</si>
  <si>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</si>
  <si>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</si>
  <si>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</si>
  <si>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</si>
  <si>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</si>
  <si>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</si>
  <si>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</si>
  <si>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</si>
  <si>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</si>
  <si>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</si>
  <si>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</si>
  <si>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</si>
  <si>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</si>
  <si>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</si>
  <si>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</si>
  <si>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</si>
  <si>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</si>
  <si>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</si>
  <si>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</si>
  <si>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</si>
  <si>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</si>
  <si>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</si>
  <si>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</si>
  <si>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</si>
  <si>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</si>
  <si>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</si>
  <si>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</si>
  <si>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</si>
  <si>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</si>
  <si>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</si>
  <si>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</si>
  <si>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</si>
  <si>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</si>
  <si>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</si>
  <si>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</si>
  <si>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</si>
  <si>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</si>
  <si>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</si>
  <si>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</si>
  <si>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</si>
  <si>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</si>
  <si>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</si>
  <si>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</si>
  <si>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</si>
  <si>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</si>
  <si>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</si>
  <si>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</si>
  <si>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</si>
  <si>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</si>
  <si>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</si>
  <si>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</si>
  <si>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</si>
  <si>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</si>
  <si>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</si>
  <si>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</si>
  <si>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</si>
  <si>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</si>
  <si>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</si>
  <si>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</si>
  <si>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</si>
  <si>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</si>
  <si>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</si>
  <si>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</si>
  <si>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</si>
  <si>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</si>
  <si>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</si>
  <si>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</si>
  <si>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</si>
  <si>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</si>
  <si>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</si>
  <si>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</si>
  <si>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</si>
  <si>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</si>
  <si>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</si>
  <si>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</si>
  <si>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</si>
  <si>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</si>
  <si>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</si>
  <si>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</si>
  <si>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</si>
  <si>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</si>
  <si>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</si>
  <si>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</si>
  <si>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</si>
  <si>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</si>
  <si>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</si>
  <si>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</si>
  <si>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</si>
  <si>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</si>
  <si>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</si>
  <si>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</si>
  <si>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</si>
  <si>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</si>
  <si>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</si>
  <si>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</si>
  <si>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</si>
  <si>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</si>
  <si>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</si>
  <si>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</si>
  <si>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</si>
  <si>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</si>
  <si>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</si>
  <si>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</si>
  <si>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</si>
  <si>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</si>
  <si>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</si>
  <si>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</si>
  <si>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</si>
  <si>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</si>
  <si>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</si>
  <si>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</si>
  <si>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</si>
  <si>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</si>
  <si>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</si>
  <si>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</si>
  <si>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</si>
  <si>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</si>
  <si>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</si>
  <si>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</si>
  <si>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</si>
  <si>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</si>
  <si>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</si>
  <si>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</si>
  <si>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</si>
  <si>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</si>
  <si>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</si>
  <si>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</si>
  <si>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</si>
  <si>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</si>
  <si>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</si>
  <si>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</si>
  <si>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</si>
  <si>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</si>
  <si>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</si>
  <si>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</si>
  <si>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</si>
  <si>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</si>
  <si>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</si>
  <si>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</si>
  <si>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</si>
  <si>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</si>
  <si>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</si>
  <si>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</si>
  <si>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</si>
  <si>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</si>
  <si>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</si>
  <si>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</si>
  <si>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</si>
  <si>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</si>
  <si>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</si>
  <si>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</si>
  <si>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</si>
  <si>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</si>
  <si>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</si>
  <si>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</si>
  <si>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</si>
  <si>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</si>
  <si>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</si>
  <si>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</si>
  <si>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</si>
  <si>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</si>
  <si>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</si>
  <si>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</si>
  <si>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</si>
  <si>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</si>
  <si>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</si>
  <si>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</si>
  <si>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</si>
  <si>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</si>
  <si>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</si>
  <si>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</si>
  <si>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</si>
  <si>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</si>
  <si>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</si>
  <si>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</si>
  <si>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</si>
  <si>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</si>
  <si>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</si>
  <si>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</si>
  <si>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</si>
  <si>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</si>
  <si>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</si>
  <si>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</si>
  <si>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</si>
  <si>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</si>
  <si>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</si>
  <si>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</si>
  <si>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</si>
  <si>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</si>
  <si>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</si>
  <si>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</si>
  <si>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</si>
  <si>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</si>
  <si>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</si>
  <si>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</si>
  <si>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</si>
  <si>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</si>
  <si>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</si>
  <si>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</si>
  <si>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</si>
  <si>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</si>
  <si>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</si>
  <si>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</si>
  <si>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</si>
  <si>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</si>
  <si>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</si>
  <si>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</si>
  <si>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</si>
  <si>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</si>
  <si>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</si>
  <si>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</si>
  <si>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</si>
  <si>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</si>
  <si>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</si>
  <si>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</si>
  <si>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</si>
  <si>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</si>
  <si>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</si>
  <si>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</si>
  <si>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</si>
  <si>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</si>
  <si>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</si>
  <si>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</si>
  <si>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</si>
  <si>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</si>
  <si>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</si>
  <si>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</si>
  <si>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</si>
  <si>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</si>
  <si>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</si>
  <si>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</si>
  <si>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</si>
  <si>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</si>
  <si>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</si>
  <si>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</si>
  <si>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</si>
  <si>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</si>
  <si>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</si>
  <si>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</si>
  <si>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</si>
  <si>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</si>
  <si>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</si>
  <si>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</si>
  <si>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</si>
  <si>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</si>
  <si>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</si>
  <si>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</si>
  <si>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</si>
  <si>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</si>
  <si>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</si>
  <si>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</si>
  <si>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</si>
  <si>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</si>
  <si>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</si>
  <si>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</si>
  <si>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</si>
  <si>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</si>
  <si>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</si>
  <si>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</si>
  <si>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</si>
  <si>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</si>
  <si>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</si>
  <si>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</si>
  <si>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</si>
  <si>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</si>
  <si>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</si>
  <si>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</si>
  <si>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</si>
  <si>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</si>
  <si>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</si>
  <si>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</si>
  <si>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</si>
  <si>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</si>
  <si>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</si>
  <si>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</si>
  <si>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</si>
  <si>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</si>
  <si>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</si>
  <si>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</si>
  <si>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</si>
  <si>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</si>
  <si>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</si>
  <si>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</si>
  <si>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</si>
  <si>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</si>
  <si>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</si>
  <si>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</si>
  <si>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</si>
  <si>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</si>
  <si>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</si>
  <si>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</si>
  <si>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</si>
  <si>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</si>
  <si>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</si>
  <si>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</si>
  <si>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</si>
  <si>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</si>
  <si>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</si>
  <si>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</si>
  <si>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</si>
  <si>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</si>
  <si>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</si>
  <si>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</si>
  <si>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</si>
  <si>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</si>
  <si>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</si>
  <si>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</si>
  <si>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</si>
  <si>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</si>
  <si>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</si>
  <si>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</si>
  <si>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</si>
  <si>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</si>
  <si>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</si>
  <si>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</si>
  <si>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</si>
  <si>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</si>
  <si>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</si>
  <si>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</si>
  <si>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</si>
  <si>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</si>
  <si>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</si>
  <si>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</si>
  <si>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</si>
  <si>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</si>
  <si>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</si>
  <si>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</si>
  <si>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</si>
  <si>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</si>
  <si>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</si>
  <si>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</si>
  <si>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</si>
  <si>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</si>
  <si>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</si>
  <si>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</si>
  <si>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</si>
  <si>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</si>
  <si>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</si>
  <si>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</si>
  <si>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</si>
  <si>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</si>
  <si>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</si>
  <si>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</si>
  <si>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</si>
  <si>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</si>
  <si>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</si>
  <si>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</si>
  <si>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</si>
  <si>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</si>
  <si>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</si>
  <si>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</si>
  <si>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</si>
  <si>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</si>
  <si>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</si>
  <si>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</si>
  <si>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</si>
  <si>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</si>
  <si>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</si>
  <si>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</si>
  <si>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</si>
  <si>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</si>
  <si>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</si>
  <si>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</si>
  <si>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</si>
  <si>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</si>
  <si>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</si>
  <si>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</si>
  <si>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</si>
  <si>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</si>
  <si>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</si>
  <si>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</si>
  <si>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</si>
  <si>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</si>
  <si>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</si>
  <si>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</si>
  <si>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</si>
  <si>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</si>
  <si>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</si>
  <si>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</si>
  <si>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</si>
  <si>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</si>
  <si>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</si>
  <si>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</si>
  <si>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</si>
  <si>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</si>
  <si>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</si>
  <si>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</si>
  <si>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</si>
  <si>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</si>
  <si>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</si>
  <si>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</si>
  <si>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</si>
  <si>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</si>
  <si>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</si>
  <si>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</si>
  <si>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</si>
  <si>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</si>
  <si>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</si>
  <si>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</si>
  <si>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</si>
  <si>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</si>
  <si>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</si>
  <si>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</si>
  <si>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</si>
  <si>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</si>
  <si>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</si>
  <si>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</si>
  <si>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</si>
  <si>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</si>
  <si>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</si>
  <si>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</si>
  <si>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</si>
  <si>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</si>
  <si>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</si>
  <si>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</si>
  <si>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</si>
  <si>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</si>
  <si>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</si>
  <si>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</si>
  <si>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</si>
  <si>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</si>
  <si>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</si>
  <si>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</si>
  <si>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</si>
  <si>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</si>
  <si>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</si>
  <si>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</si>
  <si>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</si>
  <si>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</si>
  <si>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</si>
  <si>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</si>
  <si>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</si>
  <si>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</si>
  <si>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</si>
  <si>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</si>
  <si>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</si>
  <si>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</si>
  <si>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</si>
  <si>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</si>
  <si>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</si>
  <si>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</si>
  <si>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</si>
  <si>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</si>
  <si>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</si>
  <si>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</si>
  <si>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</si>
  <si>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</si>
  <si>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</si>
  <si>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</si>
  <si>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</si>
  <si>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</si>
  <si>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</si>
  <si>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</si>
  <si>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</si>
  <si>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</si>
  <si>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</si>
  <si>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</si>
  <si>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</si>
  <si>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</si>
  <si>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</si>
  <si>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</si>
  <si>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</si>
  <si>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</si>
  <si>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</si>
  <si>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</si>
  <si>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</si>
  <si>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</si>
  <si>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</si>
  <si>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</si>
  <si>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</si>
  <si>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</si>
  <si>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</si>
  <si>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</si>
  <si>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</si>
  <si>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</si>
  <si>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</si>
  <si>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</si>
  <si>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</si>
  <si>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</si>
  <si>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</si>
  <si>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</si>
  <si>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</si>
  <si>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</si>
  <si>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</si>
  <si>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</si>
  <si>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</si>
  <si>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</si>
  <si>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</si>
  <si>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</si>
  <si>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</si>
  <si>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</si>
  <si>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</si>
  <si>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</si>
  <si>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</si>
  <si>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</si>
  <si>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</si>
  <si>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</si>
  <si>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</si>
  <si>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</si>
  <si>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</si>
  <si>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</si>
  <si>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</si>
  <si>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</si>
  <si>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</si>
  <si>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</si>
  <si>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</si>
  <si>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</si>
  <si>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</si>
  <si>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</si>
  <si>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</si>
  <si>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</si>
  <si>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</si>
  <si>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</si>
  <si>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</si>
  <si>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</si>
  <si>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</si>
  <si>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</si>
  <si>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</si>
  <si>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</si>
  <si>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</si>
  <si>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</si>
  <si>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</si>
  <si>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</si>
  <si>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</si>
  <si>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</si>
  <si>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</si>
  <si>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</si>
  <si>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</si>
  <si>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</si>
  <si>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</si>
  <si>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</si>
  <si>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</si>
  <si>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</si>
  <si>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</si>
  <si>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</si>
  <si>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</si>
  <si>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</si>
  <si>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</si>
  <si>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</si>
  <si>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</si>
  <si>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</si>
  <si>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</si>
  <si>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</si>
  <si>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</si>
  <si>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</si>
  <si>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</si>
  <si>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</si>
  <si>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</si>
  <si>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</si>
  <si>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</si>
  <si>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</si>
  <si>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</si>
  <si>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</si>
  <si>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</si>
  <si>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</si>
  <si>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</si>
  <si>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</si>
  <si>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</si>
  <si>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</si>
  <si>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</si>
  <si>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</si>
  <si>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</si>
  <si>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</si>
  <si>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</si>
  <si>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</si>
  <si>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</si>
  <si>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</si>
  <si>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</si>
  <si>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</si>
  <si>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</si>
  <si>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</si>
  <si>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</si>
  <si>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</si>
  <si>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</si>
  <si>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</si>
  <si>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</si>
  <si>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</si>
  <si>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</si>
  <si>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</si>
  <si>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</si>
  <si>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</si>
  <si>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</si>
  <si>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</si>
  <si>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</si>
  <si>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</si>
  <si>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</si>
  <si>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</si>
  <si>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</si>
  <si>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</si>
  <si>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</si>
  <si>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</si>
  <si>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</si>
  <si>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</si>
  <si>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</si>
  <si>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</si>
  <si>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</si>
  <si>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</si>
  <si>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</si>
  <si>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</si>
  <si>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</si>
  <si>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</si>
  <si>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</si>
  <si>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</si>
  <si>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</si>
  <si>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</si>
  <si>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</si>
  <si>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</si>
  <si>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</si>
  <si>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</si>
  <si>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</si>
  <si>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</si>
  <si>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</si>
  <si>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</si>
  <si>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</si>
  <si>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</si>
  <si>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</si>
  <si>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</si>
  <si>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</si>
  <si>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</si>
  <si>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</si>
  <si>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</si>
  <si>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</si>
  <si>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</si>
  <si>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</si>
  <si>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</si>
  <si>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</si>
  <si>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</si>
  <si>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</si>
  <si>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</si>
  <si>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</si>
  <si>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</si>
  <si>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</si>
  <si>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</si>
  <si>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</si>
  <si>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</si>
  <si>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</si>
  <si>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</si>
  <si>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</si>
  <si>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</si>
  <si>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</si>
  <si>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</si>
  <si>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</si>
  <si>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</si>
  <si>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</si>
  <si>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</si>
  <si>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</si>
  <si>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</si>
  <si>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</si>
  <si>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</si>
  <si>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</si>
  <si>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</si>
  <si>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</si>
  <si>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</si>
  <si>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</si>
  <si>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</si>
  <si>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</si>
  <si>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</si>
  <si>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</si>
  <si>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</si>
  <si>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</si>
  <si>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</si>
  <si>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</si>
  <si>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</si>
  <si>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</si>
  <si>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</si>
  <si>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</si>
  <si>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</si>
  <si>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</si>
  <si>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</si>
  <si>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</si>
  <si>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</si>
  <si>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</si>
  <si>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</si>
  <si>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</si>
  <si>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</si>
  <si>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</si>
  <si>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</si>
  <si>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</si>
  <si>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</si>
  <si>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</si>
  <si>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</si>
  <si>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</si>
  <si>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</si>
  <si>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</si>
  <si>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</si>
  <si>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</si>
  <si>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</si>
  <si>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</si>
  <si>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</si>
  <si>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</si>
  <si>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</si>
  <si>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</si>
  <si>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</si>
  <si>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</si>
  <si>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</si>
  <si>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</si>
  <si>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</si>
  <si>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</si>
  <si>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</si>
  <si>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</si>
  <si>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</si>
  <si>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</si>
  <si>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</si>
  <si>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</si>
  <si>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</si>
  <si>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</si>
  <si>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</si>
  <si>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</si>
  <si>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</si>
  <si>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</si>
  <si>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</si>
  <si>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</si>
  <si>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</si>
  <si>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</si>
  <si>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</si>
  <si>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</si>
  <si>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</si>
  <si>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</si>
  <si>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</si>
  <si>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</si>
  <si>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</si>
  <si>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</si>
  <si>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</si>
  <si>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</si>
  <si>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</si>
  <si>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</si>
  <si>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</si>
  <si>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</si>
  <si>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</si>
  <si>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</si>
  <si>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</si>
  <si>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</si>
  <si>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</si>
  <si>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</si>
  <si>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</si>
  <si>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</si>
  <si>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</si>
  <si>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</si>
  <si>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</si>
  <si>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</si>
  <si>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</si>
  <si>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</si>
  <si>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</si>
  <si>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</si>
  <si>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</si>
  <si>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</si>
  <si>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</si>
  <si>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</si>
  <si>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</si>
  <si>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</si>
  <si>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</si>
  <si>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</si>
  <si>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</si>
  <si>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</si>
  <si>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</si>
  <si>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</si>
  <si>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</si>
  <si>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</si>
  <si>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</si>
  <si>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</si>
  <si>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</si>
  <si>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</si>
  <si>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</si>
  <si>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</si>
  <si>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</si>
  <si>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</si>
  <si>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</si>
  <si>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</si>
  <si>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</si>
  <si>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</si>
  <si>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</si>
  <si>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</si>
  <si>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</si>
  <si>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</si>
  <si>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</si>
  <si>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</si>
  <si>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</si>
  <si>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</si>
  <si>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</si>
  <si>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</si>
  <si>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</si>
  <si>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</si>
  <si>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</si>
  <si>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</si>
  <si>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</si>
  <si>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</si>
  <si>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</si>
  <si>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</si>
  <si>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</si>
  <si>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</si>
  <si>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</si>
  <si>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</si>
  <si>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</si>
  <si>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</si>
  <si>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</si>
  <si>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</si>
  <si>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</si>
  <si>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</si>
  <si>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</si>
  <si>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</si>
  <si>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</si>
  <si>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</si>
  <si>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</si>
  <si>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</si>
  <si>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</si>
  <si>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</si>
  <si>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</si>
  <si>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</si>
  <si>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</si>
  <si>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</si>
  <si>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</si>
  <si>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</si>
  <si>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</si>
  <si>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</si>
  <si>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</si>
  <si>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</si>
  <si>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</si>
  <si>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</si>
  <si>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</si>
  <si>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</si>
  <si>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</si>
  <si>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</si>
  <si>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</si>
  <si>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</si>
  <si>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</si>
  <si>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</si>
  <si>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</si>
  <si>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</si>
  <si>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</si>
  <si>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</si>
  <si>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</si>
  <si>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</si>
  <si>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</si>
  <si>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</si>
  <si>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</si>
  <si>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</si>
  <si>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</si>
  <si>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</si>
  <si>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</si>
  <si>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</si>
  <si>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</si>
  <si>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</si>
  <si>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</si>
  <si>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</si>
  <si>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</si>
  <si>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</si>
  <si>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</si>
  <si>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</si>
  <si>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</si>
  <si>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</si>
  <si>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</si>
  <si>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</si>
  <si>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</si>
  <si>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</si>
  <si>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</si>
  <si>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</si>
  <si>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</si>
  <si>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</si>
  <si>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</si>
  <si>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</si>
  <si>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</si>
  <si>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</si>
  <si>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</si>
  <si>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</si>
  <si>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</si>
  <si>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</si>
  <si>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</si>
  <si>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</si>
  <si>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</si>
  <si>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</si>
  <si>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</si>
  <si>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</si>
  <si>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</si>
  <si>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</si>
  <si>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</si>
  <si>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</si>
  <si>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</si>
  <si>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</si>
  <si>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</si>
  <si>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</si>
  <si>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</si>
  <si>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</si>
  <si>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</si>
  <si>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</si>
  <si>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</si>
  <si>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</si>
  <si>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</si>
  <si>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</si>
  <si>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</si>
  <si>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</si>
  <si>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</si>
  <si>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</si>
  <si>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</si>
  <si>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</si>
  <si>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</si>
  <si>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</si>
  <si>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</si>
  <si>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</si>
  <si>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</si>
  <si>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</si>
  <si>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</si>
  <si>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</si>
  <si>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</si>
  <si>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</si>
  <si>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</si>
  <si>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</si>
  <si>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</si>
  <si>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</si>
  <si>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</si>
  <si>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</si>
  <si>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</si>
  <si>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</si>
  <si>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</si>
  <si>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</si>
  <si>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</si>
  <si>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</si>
  <si>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</si>
  <si>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</si>
  <si>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</si>
  <si>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</si>
  <si>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</si>
  <si>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</si>
  <si>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</si>
  <si>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</si>
  <si>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</si>
  <si>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</si>
  <si>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</si>
  <si>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</si>
  <si>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</si>
  <si>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</si>
  <si>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</si>
  <si>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</si>
  <si>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</si>
  <si>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</si>
  <si>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</si>
  <si>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</si>
  <si>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</si>
  <si>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</si>
  <si>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</si>
  <si>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</si>
  <si>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</si>
  <si>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</si>
  <si>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</si>
  <si>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</si>
  <si>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</si>
  <si>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</si>
  <si>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</si>
  <si>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</si>
  <si>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</si>
  <si>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</si>
  <si>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</si>
  <si>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</si>
  <si>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</si>
  <si>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</si>
  <si>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</si>
  <si>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</si>
  <si>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</si>
  <si>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</si>
  <si>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</si>
  <si>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</si>
  <si>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</si>
  <si>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</si>
  <si>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</si>
  <si>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</si>
  <si>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</si>
  <si>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</si>
  <si>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</si>
  <si>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</si>
  <si>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</si>
  <si>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</si>
  <si>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</si>
  <si>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</si>
  <si>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</si>
  <si>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</si>
  <si>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</si>
  <si>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</si>
  <si>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</si>
  <si>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</si>
  <si>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</si>
  <si>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</si>
  <si>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</si>
  <si>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</si>
  <si>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</si>
  <si>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</si>
  <si>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</si>
  <si>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</si>
  <si>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</si>
  <si>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</si>
  <si>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</si>
  <si>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</si>
  <si>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</si>
  <si>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</si>
  <si>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</si>
  <si>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</si>
  <si>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</si>
  <si>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</si>
  <si>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</si>
  <si>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</si>
  <si>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</si>
  <si>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</si>
  <si>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</si>
  <si>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</si>
  <si>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</si>
  <si>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</si>
  <si>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</si>
  <si>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</si>
  <si>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</si>
  <si>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</si>
  <si>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</si>
  <si>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</si>
  <si>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</si>
  <si>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</si>
  <si>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</si>
  <si>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</si>
  <si>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</si>
  <si>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</si>
  <si>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</si>
  <si>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</si>
  <si>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</si>
  <si>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</si>
  <si>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</si>
  <si>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</si>
  <si>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</si>
  <si>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</si>
  <si>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</si>
  <si>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</si>
  <si>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</si>
  <si>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</si>
  <si>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</si>
  <si>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</si>
  <si>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</si>
  <si>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</si>
  <si>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</si>
  <si>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</si>
  <si>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</si>
  <si>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</si>
  <si>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</si>
  <si>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</si>
  <si>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</si>
  <si>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</si>
  <si>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</si>
  <si>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</si>
  <si>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</si>
  <si>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</si>
  <si>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</si>
  <si>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</si>
  <si>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</si>
  <si>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</si>
  <si>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</si>
  <si>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</si>
  <si>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</si>
  <si>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</si>
  <si>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</si>
  <si>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</si>
  <si>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</si>
  <si>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</si>
  <si>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</si>
  <si>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</si>
  <si>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</si>
  <si>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</si>
  <si>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</si>
  <si>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</si>
  <si>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</si>
  <si>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</si>
  <si>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</si>
  <si>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</si>
  <si>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</si>
  <si>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</si>
  <si>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</si>
  <si>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</si>
  <si>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</si>
  <si>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</si>
  <si>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</si>
  <si>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</si>
  <si>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</si>
  <si>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</si>
  <si>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</si>
  <si>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</si>
  <si>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</si>
  <si>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</si>
  <si>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</si>
  <si>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</si>
  <si>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</si>
  <si>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</si>
  <si>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</si>
  <si>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</si>
  <si>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</si>
  <si>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</si>
  <si>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</si>
  <si>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</si>
  <si>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</si>
  <si>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</si>
  <si>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</si>
  <si>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</si>
  <si>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</si>
  <si>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</si>
  <si>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</si>
  <si>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</si>
  <si>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</si>
  <si>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</si>
  <si>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</si>
  <si>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</si>
  <si>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</si>
  <si>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</si>
  <si>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</si>
  <si>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</si>
  <si>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</si>
  <si>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</si>
  <si>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</si>
  <si>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</si>
  <si>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</si>
  <si>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</si>
  <si>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</si>
  <si>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</si>
  <si>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</si>
  <si>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</si>
  <si>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</si>
  <si>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</si>
  <si>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</si>
  <si>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</si>
  <si>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</si>
  <si>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</si>
  <si>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</si>
  <si>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</si>
  <si>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</si>
  <si>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</si>
  <si>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</si>
  <si>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</si>
  <si>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</si>
  <si>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</si>
  <si>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</si>
  <si>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</si>
  <si>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</si>
  <si>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</si>
  <si>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</si>
  <si>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</si>
  <si>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</si>
  <si>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</si>
  <si>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</si>
  <si>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</si>
  <si>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</si>
  <si>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</si>
  <si>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</si>
  <si>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</si>
  <si>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</si>
  <si>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</si>
  <si>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</si>
  <si>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</si>
  <si>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</si>
  <si>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</si>
  <si>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</si>
  <si>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</si>
  <si>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</si>
  <si>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</si>
  <si>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</si>
  <si>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</si>
  <si>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</si>
  <si>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</si>
  <si>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</si>
  <si>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</si>
  <si>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</si>
  <si>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</si>
  <si>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</si>
  <si>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</si>
  <si>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</si>
  <si>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</si>
  <si>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</si>
  <si>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</si>
  <si>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</si>
  <si>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</si>
  <si>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</si>
  <si>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</si>
  <si>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</si>
  <si>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</si>
  <si>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</si>
  <si>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</si>
  <si>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</si>
  <si>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</si>
  <si>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</si>
  <si>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</si>
  <si>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</si>
  <si>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</si>
  <si>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</si>
  <si>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</si>
  <si>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</si>
  <si>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</si>
  <si>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</si>
  <si>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</si>
  <si>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</si>
  <si>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</si>
  <si>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</si>
  <si>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</si>
  <si>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</si>
  <si>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</si>
  <si>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</si>
  <si>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</si>
  <si>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</si>
  <si>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</si>
  <si>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</si>
  <si>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</si>
  <si>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</si>
  <si>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</si>
  <si>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</si>
  <si>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</si>
  <si>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</si>
  <si>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</si>
  <si>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</si>
  <si>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</si>
  <si>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</si>
  <si>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</si>
  <si>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</si>
  <si>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</si>
  <si>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</si>
  <si>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</si>
  <si>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</si>
  <si>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</si>
  <si>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</si>
  <si>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</si>
  <si>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</si>
  <si>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</si>
  <si>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</si>
  <si>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</si>
  <si>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</si>
  <si>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</si>
  <si>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</si>
  <si>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</si>
  <si>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</si>
  <si>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</si>
  <si>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</si>
  <si>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</si>
  <si>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</si>
  <si>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</si>
  <si>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</si>
  <si>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</si>
  <si>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</si>
  <si>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</si>
  <si>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</si>
  <si>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</si>
  <si>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</si>
  <si>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</si>
  <si>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</si>
  <si>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</si>
  <si>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</si>
  <si>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</si>
  <si>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</si>
  <si>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</si>
  <si>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</si>
  <si>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</si>
  <si>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</si>
  <si>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</si>
  <si>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</si>
  <si>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</si>
  <si>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</si>
  <si>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</si>
  <si>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</si>
  <si>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</si>
  <si>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</si>
  <si>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</si>
  <si>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</si>
  <si>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</si>
  <si>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</si>
  <si>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</si>
  <si>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</si>
  <si>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</si>
  <si>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</si>
  <si>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</si>
  <si>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</si>
  <si>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</si>
  <si>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</si>
  <si>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</si>
  <si>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</si>
  <si>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</si>
  <si>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</si>
  <si>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</si>
  <si>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</si>
  <si>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</si>
  <si>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</si>
  <si>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</si>
  <si>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</si>
  <si>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</si>
  <si>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</si>
  <si>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</si>
  <si>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</si>
  <si>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</si>
  <si>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</si>
  <si>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</si>
  <si>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</si>
  <si>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</si>
  <si>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</si>
  <si>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</si>
  <si>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</si>
  <si>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</si>
  <si>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</si>
  <si>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</si>
  <si>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</si>
  <si>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</si>
  <si>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</si>
  <si>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</si>
  <si>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</si>
  <si>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</si>
  <si>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</si>
  <si>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</si>
  <si>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</si>
  <si>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</si>
  <si>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</si>
  <si>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</si>
  <si>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</si>
  <si>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</si>
  <si>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</si>
  <si>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</si>
  <si>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</si>
  <si>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</si>
  <si>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</si>
  <si>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</si>
  <si>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</si>
  <si>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</si>
  <si>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</si>
  <si>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</si>
  <si>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</si>
  <si>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</si>
  <si>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</si>
  <si>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</si>
  <si>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</si>
  <si>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</si>
  <si>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</si>
  <si>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</si>
  <si>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</si>
  <si>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</si>
  <si>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</si>
  <si>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</si>
  <si>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</si>
  <si>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</si>
  <si>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</si>
  <si>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</si>
  <si>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</si>
  <si>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</si>
  <si>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</si>
  <si>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</si>
  <si>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</si>
  <si>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</si>
  <si>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</si>
  <si>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</si>
  <si>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</si>
  <si>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</si>
  <si>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</si>
  <si>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</si>
  <si>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</si>
  <si>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</si>
  <si>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</si>
  <si>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</si>
  <si>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</si>
  <si>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</si>
  <si>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</si>
  <si>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</si>
  <si>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</si>
  <si>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</si>
  <si>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</si>
  <si>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</si>
  <si>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</si>
  <si>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</si>
  <si>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</si>
  <si>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</si>
  <si>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</si>
  <si>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</si>
  <si>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</si>
  <si>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</si>
  <si>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</si>
  <si>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</si>
  <si>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</si>
  <si>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</si>
  <si>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</si>
  <si>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</si>
  <si>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</si>
  <si>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</si>
  <si>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</si>
  <si>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</si>
  <si>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</si>
  <si>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</si>
  <si>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</si>
  <si>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</si>
  <si>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</si>
  <si>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</si>
  <si>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</si>
  <si>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</si>
  <si>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</si>
  <si>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</si>
  <si>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</si>
  <si>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</si>
  <si>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</si>
  <si>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</si>
  <si>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</si>
  <si>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</si>
  <si>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</si>
  <si>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</si>
  <si>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</si>
  <si>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</si>
  <si>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</si>
  <si>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</si>
  <si>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</si>
  <si>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</si>
  <si>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</si>
  <si>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</si>
  <si>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</si>
  <si>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</si>
  <si>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</si>
  <si>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</si>
  <si>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</si>
  <si>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</si>
  <si>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</si>
  <si>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</si>
  <si>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</si>
  <si>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</si>
  <si>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</si>
  <si>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</si>
  <si>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</si>
  <si>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</si>
  <si>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</si>
  <si>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</si>
  <si>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</si>
  <si>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</si>
  <si>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</si>
  <si>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</si>
  <si>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</si>
  <si>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</si>
  <si>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</si>
  <si>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</si>
  <si>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</si>
  <si>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</si>
  <si>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</si>
  <si>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</si>
  <si>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</si>
  <si>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</si>
  <si>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</si>
  <si>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</si>
  <si>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</si>
  <si>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</si>
  <si>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</si>
  <si>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</si>
  <si>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</si>
  <si>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</si>
  <si>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</si>
  <si>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</si>
  <si>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</si>
  <si>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</si>
  <si>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</si>
  <si>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</si>
  <si>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</si>
  <si>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</si>
  <si>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</si>
  <si>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</si>
  <si>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</si>
  <si>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</si>
  <si>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</si>
  <si>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</si>
  <si>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</si>
  <si>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</si>
  <si>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</si>
  <si>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</si>
  <si>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</si>
  <si>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</si>
  <si>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</si>
  <si>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</si>
  <si>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</si>
  <si>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</si>
  <si>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</si>
  <si>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</si>
  <si>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</si>
  <si>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</si>
  <si>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</si>
  <si>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</si>
  <si>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</si>
  <si>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</si>
  <si>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</si>
  <si>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</si>
  <si>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</si>
  <si>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</si>
  <si>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</si>
  <si>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</si>
  <si>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</si>
  <si>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</si>
  <si>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</si>
  <si>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</si>
  <si>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</si>
  <si>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</si>
  <si>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</si>
  <si>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</si>
  <si>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</si>
  <si>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</si>
  <si>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</si>
  <si>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</si>
  <si>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</si>
  <si>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</si>
  <si>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</si>
  <si>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</si>
  <si>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</si>
  <si>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</si>
  <si>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</si>
  <si>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</si>
  <si>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</si>
  <si>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</si>
  <si>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</si>
  <si>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</si>
  <si>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</si>
  <si>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</si>
  <si>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</si>
  <si>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</si>
  <si>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</si>
  <si>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</si>
  <si>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</si>
  <si>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</si>
  <si>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</si>
  <si>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</si>
  <si>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</si>
  <si>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</si>
  <si>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</si>
  <si>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</si>
  <si>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</si>
  <si>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</si>
  <si>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</si>
  <si>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</si>
  <si>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</si>
  <si>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</si>
  <si>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</si>
  <si>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</si>
  <si>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</si>
  <si>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</si>
  <si>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</si>
  <si>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</si>
  <si>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</si>
  <si>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</si>
  <si>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</si>
  <si>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</si>
  <si>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</si>
  <si>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</si>
  <si>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</si>
  <si>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</si>
  <si>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</si>
  <si>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</si>
  <si>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</si>
  <si>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</si>
  <si>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</si>
  <si>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</si>
  <si>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</si>
  <si>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</si>
  <si>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</si>
  <si>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</si>
  <si>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</si>
  <si>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</si>
  <si>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</si>
  <si>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</si>
  <si>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</si>
  <si>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</si>
  <si>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</si>
  <si>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</si>
  <si>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</si>
  <si>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</si>
  <si>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</si>
  <si>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</si>
  <si>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</si>
  <si>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</si>
  <si>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</si>
  <si>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</si>
  <si>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</si>
  <si>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</si>
  <si>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</si>
  <si>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</si>
  <si>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</si>
  <si>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</si>
  <si>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</si>
  <si>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</si>
  <si>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</si>
  <si>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</si>
  <si>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</si>
  <si>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</si>
  <si>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</si>
  <si>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</si>
  <si>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</si>
  <si>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</si>
  <si>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</si>
  <si>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</si>
  <si>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</si>
  <si>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</si>
  <si>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</si>
  <si>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</si>
  <si>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</si>
  <si>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</si>
  <si>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</si>
  <si>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</si>
  <si>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</si>
  <si>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</si>
  <si>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</si>
  <si>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</si>
  <si>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</si>
  <si>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</si>
  <si>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</si>
  <si>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</si>
  <si>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</si>
  <si>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</si>
  <si>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</si>
  <si>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</si>
  <si>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</si>
  <si>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</si>
  <si>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</si>
  <si>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</si>
  <si>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</si>
  <si>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</si>
  <si>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</si>
  <si>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</si>
  <si>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</si>
  <si>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</si>
  <si>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</si>
  <si>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</si>
  <si>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</si>
  <si>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</si>
  <si>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</si>
  <si>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</si>
  <si>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</si>
  <si>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</si>
  <si>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</si>
  <si>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</si>
  <si>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</si>
  <si>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</si>
  <si>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</si>
  <si>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</si>
  <si>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</si>
  <si>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</si>
  <si>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</si>
  <si>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</si>
  <si>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</si>
  <si>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</si>
  <si>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</si>
  <si>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</si>
  <si>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</si>
  <si>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</si>
  <si>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</si>
  <si>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</si>
  <si>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</si>
  <si>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</si>
  <si>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</si>
  <si>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</si>
  <si>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</si>
  <si>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</si>
  <si>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</si>
  <si>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</si>
  <si>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</si>
  <si>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</si>
  <si>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</si>
  <si>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</si>
  <si>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</si>
  <si>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</si>
  <si>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</si>
  <si>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</si>
  <si>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</si>
  <si>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</si>
  <si>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</si>
  <si>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</si>
  <si>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</si>
  <si>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</si>
  <si>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</si>
  <si>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</si>
  <si>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</si>
  <si>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</si>
  <si>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</si>
  <si>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</si>
  <si>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</si>
  <si>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</si>
  <si>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</si>
  <si>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</si>
  <si>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</si>
  <si>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</si>
  <si>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</si>
  <si>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</si>
  <si>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</si>
  <si>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</si>
  <si>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</si>
  <si>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</si>
  <si>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</si>
  <si>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</si>
  <si>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</si>
  <si>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</si>
  <si>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</si>
  <si>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</si>
  <si>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</si>
  <si>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</si>
  <si>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</si>
  <si>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</si>
  <si>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</si>
  <si>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</si>
  <si>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</si>
  <si>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</si>
  <si>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</si>
  <si>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</si>
  <si>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</si>
  <si>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</si>
  <si>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</si>
  <si>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</si>
  <si>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</si>
  <si>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</si>
  <si>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</si>
  <si>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</si>
  <si>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</si>
  <si>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</si>
  <si>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</si>
  <si>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</si>
  <si>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</si>
  <si>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</si>
  <si>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</si>
  <si>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</si>
  <si>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</si>
  <si>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</si>
  <si>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</si>
  <si>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</si>
  <si>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</si>
  <si>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</si>
  <si>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</si>
  <si>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</si>
  <si>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</si>
  <si>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</si>
  <si>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</si>
  <si>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</si>
  <si>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</si>
  <si>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</si>
  <si>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</si>
  <si>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</si>
  <si>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</si>
  <si>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</si>
  <si>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</si>
  <si>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</si>
  <si>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</si>
  <si>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</si>
  <si>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</si>
  <si>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</si>
  <si>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</si>
  <si>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</si>
  <si>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</si>
  <si>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</si>
  <si>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</si>
  <si>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</si>
  <si>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</si>
  <si>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</si>
  <si>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</si>
  <si>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</si>
  <si>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</si>
  <si>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</si>
  <si>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</si>
  <si>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</si>
  <si>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</si>
  <si>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</si>
  <si>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</si>
  <si>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</si>
  <si>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</si>
  <si>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</si>
  <si>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</si>
  <si>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</si>
  <si>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</si>
  <si>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</si>
  <si>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</si>
  <si>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</si>
  <si>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</si>
  <si>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</si>
  <si>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</si>
  <si>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</si>
  <si>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</si>
  <si>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</si>
  <si>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</si>
  <si>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</si>
  <si>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</si>
  <si>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</si>
  <si>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</si>
  <si>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</si>
  <si>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</si>
  <si>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</si>
  <si>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</si>
  <si>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</si>
  <si>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</si>
  <si>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</si>
  <si>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</si>
  <si>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</si>
  <si>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</si>
  <si>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</si>
  <si>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</si>
  <si>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</si>
  <si>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</si>
  <si>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</si>
  <si>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</si>
  <si>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</si>
  <si>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</si>
  <si>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</si>
  <si>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</si>
  <si>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</si>
  <si>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</si>
  <si>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</si>
  <si>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</si>
  <si>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</si>
  <si>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</si>
  <si>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</si>
  <si>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</si>
  <si>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</si>
  <si>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</si>
  <si>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</si>
  <si>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</si>
  <si>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</si>
  <si>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</si>
  <si>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</si>
  <si>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</si>
  <si>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</si>
  <si>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</si>
  <si>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</si>
  <si>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</si>
  <si>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</si>
  <si>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</si>
  <si>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</si>
  <si>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</si>
  <si>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</si>
  <si>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</si>
  <si>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</si>
  <si>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</si>
  <si>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</si>
  <si>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</si>
  <si>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</si>
  <si>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</si>
  <si>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</si>
  <si>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</si>
  <si>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</si>
  <si>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</si>
  <si>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</si>
  <si>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</si>
  <si>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</si>
  <si>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</si>
  <si>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</si>
  <si>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</si>
  <si>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</si>
  <si>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</si>
  <si>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</si>
  <si>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</si>
  <si>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</si>
  <si>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</si>
  <si>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</si>
  <si>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</si>
  <si>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</si>
  <si>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</si>
  <si>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</si>
  <si>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</si>
  <si>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</si>
  <si>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</si>
  <si>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</si>
  <si>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</si>
  <si>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</si>
  <si>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</si>
  <si>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</si>
  <si>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</si>
  <si>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</si>
  <si>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</si>
  <si>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</si>
  <si>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</si>
  <si>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</si>
  <si>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</si>
  <si>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</si>
  <si>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</si>
  <si>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</si>
  <si>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</si>
  <si>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</si>
  <si>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</si>
  <si>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</si>
  <si>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</si>
  <si>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</si>
  <si>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</si>
  <si>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</si>
  <si>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</si>
  <si>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</si>
  <si>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</si>
  <si>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</si>
  <si>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</si>
  <si>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</si>
  <si>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</si>
  <si>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</si>
  <si>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</si>
  <si>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</si>
  <si>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</si>
  <si>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</si>
  <si>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</si>
  <si>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</si>
  <si>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</si>
  <si>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</si>
  <si>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</si>
  <si>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</si>
  <si>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</si>
  <si>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</si>
  <si>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</si>
  <si>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</si>
  <si>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</si>
  <si>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</si>
  <si>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</si>
  <si>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</si>
  <si>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</si>
  <si>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</si>
  <si>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</si>
  <si>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</si>
  <si>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</si>
  <si>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</si>
  <si>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</si>
  <si>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</si>
  <si>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</si>
  <si>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</si>
  <si>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</si>
  <si>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</si>
  <si>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</si>
  <si>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</si>
  <si>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</si>
  <si>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</si>
  <si>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</si>
  <si>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</si>
  <si>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</si>
  <si>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</si>
  <si>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</si>
  <si>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</si>
  <si>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</si>
  <si>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</si>
  <si>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</si>
  <si>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</si>
  <si>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</si>
  <si>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</si>
  <si>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</si>
  <si>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</si>
  <si>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</si>
  <si>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</si>
  <si>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</si>
  <si>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</si>
  <si>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</si>
  <si>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</si>
  <si>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</si>
  <si>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</si>
  <si>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</si>
  <si>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</si>
  <si>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</si>
  <si>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</si>
  <si>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</si>
  <si>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</si>
  <si>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</si>
  <si>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</si>
  <si>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</si>
  <si>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</si>
  <si>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</si>
  <si>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</si>
  <si>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</si>
  <si>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</si>
  <si>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</si>
  <si>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</si>
  <si>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</si>
  <si>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</si>
  <si>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</si>
  <si>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</si>
  <si>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</si>
  <si>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</si>
  <si>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</si>
  <si>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</si>
  <si>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</si>
  <si>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</si>
  <si>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</si>
  <si>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</si>
  <si>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</si>
  <si>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</si>
  <si>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</si>
  <si>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</si>
  <si>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</si>
  <si>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</si>
  <si>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</si>
  <si>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</si>
  <si>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</si>
  <si>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</si>
  <si>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</si>
  <si>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</si>
  <si>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</si>
  <si>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</si>
  <si>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</si>
  <si>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</si>
  <si>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</si>
  <si>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</si>
  <si>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</si>
  <si>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</si>
  <si>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</si>
  <si>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</si>
  <si>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</si>
  <si>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</si>
  <si>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</si>
  <si>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</si>
  <si>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</si>
  <si>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</si>
  <si>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</si>
  <si>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</si>
  <si>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</si>
  <si>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</si>
  <si>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</si>
  <si>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</si>
  <si>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</si>
  <si>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</si>
  <si>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</si>
  <si>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</si>
  <si>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</si>
  <si>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</si>
  <si>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</si>
  <si>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</si>
  <si>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</si>
  <si>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</si>
  <si>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</si>
  <si>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</si>
  <si>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</si>
  <si>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</si>
  <si>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</si>
  <si>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</si>
  <si>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</si>
  <si>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</si>
  <si>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</si>
  <si>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</si>
  <si>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</si>
  <si>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</si>
  <si>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</si>
  <si>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</si>
  <si>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</si>
  <si>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</si>
  <si>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</si>
  <si>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</si>
  <si>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</si>
  <si>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</si>
  <si>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</si>
  <si>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</si>
  <si>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</si>
  <si>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</si>
  <si>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</si>
  <si>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</si>
  <si>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</si>
  <si>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</si>
  <si>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</si>
  <si>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</si>
  <si>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</si>
  <si>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</si>
  <si>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</si>
  <si>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</si>
  <si>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</si>
  <si>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</si>
  <si>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</si>
  <si>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</si>
  <si>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</si>
  <si>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</si>
  <si>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</si>
  <si>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</si>
  <si>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</si>
  <si>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</si>
  <si>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</si>
  <si>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</si>
  <si>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</si>
  <si>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</si>
  <si>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</si>
  <si>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</si>
  <si>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</si>
  <si>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</si>
  <si>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</si>
  <si>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</si>
  <si>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</si>
  <si>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</si>
  <si>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</si>
  <si>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</si>
  <si>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</si>
  <si>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</si>
  <si>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</si>
  <si>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</si>
  <si>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</si>
  <si>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</si>
  <si>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</si>
  <si>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</si>
  <si>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</si>
  <si>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</si>
  <si>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</si>
  <si>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</si>
  <si>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</si>
  <si>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</si>
  <si>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</si>
  <si>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</si>
  <si>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</si>
  <si>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</si>
  <si>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</si>
  <si>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</si>
  <si>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</si>
  <si>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</si>
  <si>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</si>
  <si>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</si>
  <si>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</si>
  <si>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</si>
  <si>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</si>
  <si>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</si>
  <si>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</si>
  <si>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</si>
  <si>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</si>
  <si>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</si>
  <si>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</si>
  <si>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</si>
  <si>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</si>
  <si>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</si>
  <si>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</si>
  <si>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</si>
  <si>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</si>
  <si>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</si>
  <si>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</si>
  <si>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</si>
  <si>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</si>
  <si>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</si>
  <si>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</si>
  <si>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</si>
  <si>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</si>
  <si>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</si>
  <si>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</si>
  <si>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</si>
  <si>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</si>
  <si>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</si>
  <si>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</si>
  <si>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</si>
  <si>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</si>
  <si>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</si>
  <si>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</si>
  <si>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</si>
  <si>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</si>
  <si>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</si>
  <si>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</si>
  <si>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</si>
  <si>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</si>
  <si>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</si>
  <si>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</si>
  <si>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</si>
  <si>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</si>
  <si>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</si>
  <si>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</si>
  <si>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</si>
  <si>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</si>
  <si>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</si>
  <si>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</si>
  <si>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</si>
  <si>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</si>
  <si>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</si>
  <si>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</si>
  <si>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</si>
  <si>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</si>
  <si>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</si>
  <si>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</si>
  <si>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</si>
  <si>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</si>
  <si>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</si>
  <si>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</si>
  <si>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</si>
  <si>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</si>
  <si>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</si>
  <si>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</si>
  <si>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</si>
  <si>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</si>
  <si>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</si>
  <si>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</si>
  <si>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</si>
  <si>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</si>
  <si>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</si>
  <si>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</si>
  <si>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</si>
  <si>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</si>
  <si>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</si>
  <si>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</si>
  <si>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</si>
  <si>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</si>
  <si>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</si>
  <si>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</si>
  <si>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</si>
  <si>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</si>
  <si>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</si>
  <si>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</si>
  <si>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</si>
  <si>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</si>
  <si>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</si>
  <si>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</si>
  <si>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</si>
  <si>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</si>
  <si>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</si>
  <si>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</si>
  <si>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</si>
  <si>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</si>
  <si>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</si>
  <si>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</si>
  <si>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</si>
  <si>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</si>
  <si>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</si>
  <si>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</si>
  <si>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</si>
  <si>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</si>
  <si>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</si>
  <si>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</si>
  <si>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</si>
  <si>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</si>
  <si>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</si>
  <si>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</si>
  <si>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</si>
  <si>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</si>
  <si>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</si>
  <si>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</si>
  <si>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</si>
  <si>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</si>
  <si>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</si>
  <si>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</si>
  <si>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</si>
  <si>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</si>
  <si>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</si>
  <si>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</si>
  <si>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</si>
  <si>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</si>
  <si>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</si>
  <si>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</si>
  <si>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</si>
  <si>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</si>
  <si>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</si>
  <si>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</si>
  <si>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</si>
  <si>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</si>
  <si>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</si>
  <si>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</si>
  <si>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</si>
  <si>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</si>
  <si>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</si>
  <si>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</si>
  <si>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</si>
  <si>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</si>
  <si>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</si>
  <si>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</si>
  <si>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</si>
  <si>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</si>
  <si>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</si>
  <si>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</si>
  <si>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</si>
  <si>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</si>
  <si>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</si>
  <si>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</si>
  <si>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</si>
  <si>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</si>
  <si>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</si>
  <si>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</si>
  <si>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</si>
  <si>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</si>
  <si>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</si>
  <si>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</si>
  <si>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</si>
  <si>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</si>
  <si>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</si>
  <si>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</si>
  <si>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</si>
  <si>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</si>
  <si>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</si>
  <si>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</si>
  <si>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</si>
  <si>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</si>
  <si>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</si>
  <si>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</si>
  <si>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</si>
  <si>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</si>
  <si>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</si>
  <si>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</si>
  <si>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</si>
  <si>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</si>
  <si>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</si>
  <si>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</si>
  <si>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</si>
  <si>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</si>
  <si>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</si>
  <si>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</si>
  <si>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</si>
  <si>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</si>
  <si>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</si>
  <si>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</si>
  <si>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</si>
  <si>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</si>
  <si>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</si>
  <si>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</si>
  <si>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</si>
  <si>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</si>
  <si>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</si>
  <si>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</si>
  <si>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</si>
  <si>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</si>
  <si>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</si>
  <si>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</si>
  <si>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</si>
  <si>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</si>
  <si>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</si>
  <si>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</si>
  <si>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</si>
  <si>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</si>
  <si>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</si>
  <si>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</si>
  <si>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</si>
  <si>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</si>
  <si>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</si>
  <si>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</si>
  <si>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</si>
  <si>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</si>
  <si>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</si>
  <si>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</si>
  <si>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</si>
  <si>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</si>
  <si>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</si>
  <si>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</si>
  <si>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</si>
  <si>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</si>
  <si>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</si>
  <si>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</si>
  <si>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</si>
  <si>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</si>
  <si>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</si>
  <si>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</si>
  <si>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</si>
  <si>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</si>
  <si>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</si>
  <si>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</si>
  <si>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</si>
  <si>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</si>
  <si>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</si>
  <si>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</si>
  <si>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</si>
  <si>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</si>
  <si>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</si>
  <si>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</si>
  <si>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</si>
  <si>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</si>
  <si>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</si>
  <si>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</si>
  <si>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</si>
  <si>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</si>
  <si>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</si>
  <si>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</si>
  <si>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</si>
  <si>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</si>
  <si>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</si>
  <si>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</si>
  <si>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</si>
  <si>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</si>
  <si>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</si>
  <si>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</si>
  <si>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</si>
  <si>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</si>
  <si>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</si>
  <si>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</si>
  <si>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</si>
  <si>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</si>
  <si>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</si>
  <si>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</si>
  <si>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</si>
  <si>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</si>
  <si>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</si>
  <si>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</si>
  <si>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</si>
  <si>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</si>
  <si>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</si>
  <si>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</si>
  <si>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</si>
  <si>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</si>
  <si>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</si>
  <si>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</si>
  <si>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</si>
  <si>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</si>
  <si>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</si>
  <si>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</si>
  <si>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</si>
  <si>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</si>
  <si>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</si>
  <si>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</si>
  <si>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</si>
  <si>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</si>
  <si>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</si>
  <si>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</si>
  <si>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</si>
  <si>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</si>
  <si>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</si>
  <si>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</si>
  <si>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</si>
  <si>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</si>
  <si>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</si>
  <si>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</si>
  <si>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</si>
  <si>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</si>
  <si>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</si>
  <si>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</si>
  <si>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</si>
  <si>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</si>
  <si>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</si>
  <si>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</si>
  <si>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</si>
  <si>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</si>
  <si>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</si>
  <si>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</si>
  <si>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</si>
  <si>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</si>
  <si>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</si>
  <si>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</si>
  <si>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</si>
  <si>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</si>
  <si>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</si>
  <si>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</si>
  <si>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</si>
  <si>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</si>
  <si>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</si>
  <si>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</si>
  <si>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</si>
  <si>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</si>
  <si>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</si>
  <si>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</si>
  <si>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</si>
  <si>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</si>
  <si>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</si>
  <si>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</si>
  <si>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</si>
  <si>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</si>
  <si>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</si>
  <si>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</si>
  <si>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</si>
  <si>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</si>
  <si>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</si>
  <si>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</si>
  <si>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</si>
  <si>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</si>
  <si>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</si>
  <si>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</si>
  <si>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</si>
  <si>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</si>
  <si>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</si>
  <si>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</si>
  <si>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</si>
  <si>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</si>
  <si>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</si>
  <si>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</si>
  <si>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</si>
  <si>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</si>
  <si>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</si>
  <si>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</si>
  <si>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</si>
  <si>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</si>
  <si>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</si>
  <si>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</si>
  <si>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</si>
  <si>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</si>
  <si>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</si>
  <si>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</si>
  <si>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</si>
  <si>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</si>
  <si>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</si>
  <si>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</si>
  <si>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</si>
  <si>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</si>
  <si>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</si>
  <si>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</si>
  <si>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</si>
  <si>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</si>
  <si>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</si>
  <si>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</si>
  <si>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</si>
  <si>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</si>
  <si>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</si>
  <si>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</si>
  <si>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</si>
  <si>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</si>
  <si>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</si>
  <si>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</si>
  <si>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</si>
  <si>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</si>
  <si>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</si>
  <si>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</si>
  <si>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</si>
  <si>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</si>
  <si>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</si>
  <si>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</si>
  <si>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</si>
  <si>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</si>
  <si>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</si>
  <si>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</si>
  <si>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</si>
  <si>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</si>
  <si>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</si>
  <si>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</si>
  <si>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</si>
  <si>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</si>
  <si>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</si>
  <si>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</si>
  <si>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</si>
  <si>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</si>
  <si>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</si>
  <si>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</si>
  <si>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</si>
  <si>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</si>
  <si>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</si>
  <si>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</si>
  <si>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</si>
  <si>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</si>
  <si>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</si>
  <si>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</si>
  <si>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</si>
  <si>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</si>
  <si>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</si>
  <si>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</si>
  <si>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</si>
  <si>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</si>
  <si>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</si>
  <si>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</si>
  <si>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</si>
  <si>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</si>
  <si>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</si>
  <si>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</si>
  <si>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</si>
  <si>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</si>
  <si>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</si>
  <si>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</si>
  <si>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</si>
  <si>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</si>
  <si>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</si>
  <si>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</si>
  <si>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</si>
  <si>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</si>
  <si>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</si>
  <si>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</si>
  <si>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</si>
  <si>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</si>
  <si>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</si>
  <si>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</si>
  <si>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</si>
  <si>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</si>
  <si>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</si>
  <si>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</si>
  <si>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</si>
  <si>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</si>
  <si>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</si>
  <si>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</si>
  <si>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</si>
  <si>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</si>
  <si>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</si>
  <si>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</si>
  <si>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</si>
  <si>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</si>
  <si>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</si>
  <si>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</si>
  <si>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</si>
  <si>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</si>
  <si>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</si>
  <si>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</si>
  <si>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</si>
  <si>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</si>
  <si>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</si>
  <si>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</si>
  <si>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</si>
  <si>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</si>
  <si>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</si>
  <si>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</si>
  <si>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</si>
  <si>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</si>
  <si>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</si>
  <si>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</si>
  <si>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</si>
  <si>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</si>
  <si>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</si>
  <si>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</si>
  <si>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</si>
  <si>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</si>
  <si>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</si>
  <si>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</si>
  <si>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</si>
  <si>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</si>
  <si>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</si>
  <si>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</si>
  <si>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</si>
  <si>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</si>
  <si>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</si>
  <si>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</si>
  <si>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</si>
  <si>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</si>
  <si>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</si>
  <si>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</si>
  <si>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</si>
  <si>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</si>
  <si>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</si>
  <si>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</si>
  <si>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</si>
  <si>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</si>
  <si>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</si>
  <si>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</si>
  <si>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</si>
  <si>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</si>
  <si>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</si>
  <si>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</si>
  <si>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</si>
  <si>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</si>
  <si>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</si>
  <si>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</si>
  <si>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</si>
  <si>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</si>
  <si>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</si>
  <si>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</si>
  <si>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</si>
  <si>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</si>
  <si>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</si>
  <si>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</si>
  <si>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</si>
  <si>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</si>
  <si>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</si>
  <si>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</si>
  <si>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</si>
  <si>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</si>
  <si>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</si>
  <si>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</si>
  <si>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</si>
  <si>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</si>
  <si>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</si>
  <si>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</si>
  <si>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</si>
  <si>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</si>
  <si>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</si>
  <si>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</si>
  <si>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</si>
  <si>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</si>
  <si>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</si>
  <si>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</si>
  <si>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</si>
  <si>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</si>
  <si>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</si>
  <si>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</si>
  <si>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</si>
  <si>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</si>
  <si>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</si>
  <si>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</si>
  <si>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</si>
  <si>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</si>
  <si>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</si>
  <si>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</si>
  <si>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</si>
  <si>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</si>
  <si>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</si>
  <si>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</si>
  <si>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</si>
  <si>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</si>
  <si>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</si>
  <si>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</si>
  <si>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</si>
  <si>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</si>
  <si>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</si>
  <si>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</si>
  <si>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</si>
  <si>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</si>
  <si>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</si>
  <si>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</si>
  <si>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</si>
  <si>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</si>
  <si>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</si>
  <si>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</si>
  <si>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</si>
  <si>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</si>
  <si>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</si>
  <si>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</si>
  <si>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</si>
  <si>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</si>
  <si>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</si>
  <si>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</si>
  <si>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</si>
  <si>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</si>
  <si>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</si>
  <si>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</si>
  <si>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</si>
  <si>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</si>
  <si>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</si>
  <si>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</si>
  <si>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</si>
  <si>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</si>
  <si>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</si>
  <si>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</si>
  <si>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</si>
  <si>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</si>
  <si>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</si>
  <si>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</si>
  <si>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</si>
  <si>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</si>
  <si>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</si>
  <si>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</si>
  <si>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</si>
  <si>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</si>
  <si>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</si>
  <si>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</si>
  <si>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</si>
  <si>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</si>
  <si>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</si>
  <si>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</si>
  <si>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</si>
  <si>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</si>
  <si>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</si>
  <si>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</si>
  <si>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</si>
  <si>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</si>
  <si>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</si>
  <si>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</si>
  <si>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</si>
  <si>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</si>
  <si>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</si>
  <si>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</si>
  <si>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</si>
  <si>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</si>
  <si>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</si>
  <si>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</si>
  <si>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</si>
  <si>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</si>
  <si>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</si>
  <si>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</si>
  <si>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</si>
  <si>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</si>
  <si>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</si>
  <si>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</si>
  <si>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</si>
  <si>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</si>
  <si>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</si>
  <si>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</si>
  <si>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</si>
  <si>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</si>
  <si>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</si>
  <si>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</si>
  <si>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</si>
  <si>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</si>
  <si>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</si>
  <si>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</si>
  <si>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</si>
  <si>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</si>
  <si>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</si>
  <si>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</si>
  <si>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</si>
  <si>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</si>
  <si>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</si>
  <si>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</si>
  <si>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</si>
  <si>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</si>
  <si>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</si>
  <si>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</si>
  <si>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</si>
  <si>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</si>
  <si>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</si>
  <si>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</si>
  <si>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</si>
  <si>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</si>
  <si>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</si>
  <si>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</si>
  <si>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</si>
  <si>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</si>
  <si>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</si>
  <si>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</si>
  <si>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</si>
  <si>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</si>
  <si>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</si>
  <si>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</si>
  <si>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</si>
  <si>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</si>
  <si>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</si>
  <si>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</si>
  <si>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</si>
  <si>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</si>
  <si>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</si>
  <si>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</si>
  <si>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</si>
  <si>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</si>
  <si>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</si>
  <si>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</si>
  <si>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</si>
  <si>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</si>
  <si>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</si>
  <si>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</si>
  <si>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</si>
  <si>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</si>
  <si>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</si>
  <si>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</si>
  <si>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</si>
  <si>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</si>
  <si>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</si>
  <si>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</si>
  <si>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</si>
  <si>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</si>
  <si>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</si>
  <si>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</si>
  <si>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</si>
  <si>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</si>
  <si>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</si>
  <si>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</si>
  <si>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</si>
  <si>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</si>
  <si>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</si>
  <si>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</si>
  <si>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</si>
  <si>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</si>
  <si>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</si>
  <si>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</si>
  <si>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</si>
  <si>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</si>
  <si>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</si>
  <si>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</si>
  <si>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</si>
  <si>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</si>
  <si>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</si>
  <si>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</si>
  <si>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</si>
  <si>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</si>
  <si>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</si>
  <si>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</si>
  <si>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</si>
  <si>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</si>
  <si>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</si>
  <si>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</si>
  <si>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</si>
  <si>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</si>
  <si>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</si>
  <si>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</si>
  <si>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</si>
  <si>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</si>
  <si>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</si>
  <si>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</si>
  <si>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</si>
  <si>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</si>
  <si>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</si>
  <si>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</si>
  <si>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</si>
  <si>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</si>
  <si>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</si>
  <si>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</si>
  <si>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</si>
  <si>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</si>
  <si>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</si>
  <si>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</si>
  <si>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</si>
  <si>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</si>
  <si>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</si>
  <si>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</si>
  <si>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</si>
  <si>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</si>
  <si>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</si>
  <si>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</si>
  <si>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</si>
  <si>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</si>
  <si>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</si>
  <si>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</si>
  <si>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</si>
  <si>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</si>
  <si>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</si>
  <si>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</si>
  <si>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</si>
  <si>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</si>
  <si>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</si>
  <si>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</si>
  <si>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</si>
  <si>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</si>
  <si>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</si>
  <si>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</si>
  <si>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</si>
  <si>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</si>
  <si>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</si>
  <si>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</si>
  <si>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</si>
  <si>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</si>
  <si>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</si>
  <si>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</si>
  <si>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</si>
  <si>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</si>
  <si>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</si>
  <si>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</si>
  <si>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</si>
  <si>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</si>
  <si>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</si>
  <si>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</si>
  <si>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</si>
  <si>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</si>
  <si>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</si>
  <si>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</si>
  <si>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</si>
  <si>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</si>
  <si>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</si>
  <si>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</si>
  <si>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</si>
  <si>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</si>
  <si>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</si>
  <si>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</si>
  <si>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</si>
  <si>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</si>
  <si>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</si>
  <si>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</si>
  <si>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</si>
  <si>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</si>
  <si>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</si>
  <si>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</si>
  <si>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</si>
  <si>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</si>
  <si>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</si>
  <si>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</si>
  <si>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</si>
  <si>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</si>
  <si>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</si>
  <si>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</si>
  <si>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</si>
  <si>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</si>
  <si>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</si>
  <si>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</si>
  <si>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</si>
  <si>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</si>
  <si>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</si>
  <si>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</si>
  <si>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</si>
  <si>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</si>
  <si>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</si>
  <si>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</si>
  <si>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</si>
  <si>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</si>
  <si>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</si>
  <si>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</si>
  <si>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</si>
  <si>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</si>
  <si>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</si>
  <si>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</si>
  <si>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</si>
  <si>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</si>
  <si>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</si>
  <si>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</si>
  <si>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</si>
  <si>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</si>
  <si>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</si>
  <si>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</si>
  <si>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</si>
  <si>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</si>
  <si>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</si>
  <si>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</si>
  <si>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</si>
  <si>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</si>
  <si>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</si>
  <si>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</si>
  <si>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</si>
  <si>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</si>
  <si>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</si>
  <si>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</si>
  <si>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</si>
  <si>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</si>
  <si>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</si>
  <si>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</si>
  <si>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</si>
  <si>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</si>
  <si>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</si>
  <si>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</si>
  <si>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</si>
  <si>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</si>
  <si>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</si>
  <si>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</si>
  <si>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</si>
  <si>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</si>
  <si>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</si>
  <si>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</si>
  <si>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</si>
  <si>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</si>
  <si>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</si>
  <si>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</si>
  <si>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</si>
  <si>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</si>
  <si>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</si>
  <si>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</si>
  <si>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</si>
  <si>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</si>
  <si>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</si>
  <si>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</si>
  <si>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</si>
  <si>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</si>
  <si>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</si>
  <si>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</si>
  <si>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</si>
  <si>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</si>
  <si>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</si>
  <si>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</si>
  <si>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</si>
  <si>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</si>
  <si>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</si>
  <si>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</si>
  <si>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</si>
  <si>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</si>
  <si>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</si>
  <si>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</si>
  <si>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</si>
  <si>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</si>
  <si>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</si>
  <si>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</si>
  <si>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</si>
  <si>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</si>
  <si>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</si>
  <si>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</si>
  <si>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</si>
  <si>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</si>
  <si>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</si>
  <si>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</si>
  <si>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</si>
  <si>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</si>
  <si>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</si>
  <si>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</si>
  <si>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</si>
  <si>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</si>
  <si>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</si>
  <si>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</si>
  <si>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</si>
  <si>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</si>
  <si>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</si>
  <si>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</si>
  <si>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</si>
  <si>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</si>
  <si>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</si>
  <si>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</si>
  <si>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</si>
  <si>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</si>
  <si>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</si>
  <si>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</si>
  <si>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</si>
  <si>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</si>
  <si>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</si>
  <si>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</si>
  <si>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</si>
  <si>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</si>
  <si>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</si>
  <si>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</si>
  <si>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</si>
  <si>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</si>
  <si>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</si>
  <si>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</si>
  <si>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</si>
  <si>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</si>
  <si>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</si>
  <si>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</si>
  <si>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</si>
  <si>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</si>
  <si>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</si>
  <si>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</si>
  <si>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</si>
  <si>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</si>
  <si>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</si>
  <si>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</si>
  <si>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</si>
  <si>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</si>
  <si>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</si>
  <si>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</si>
  <si>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</si>
  <si>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</si>
  <si>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</si>
  <si>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</si>
  <si>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</si>
  <si>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</si>
  <si>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</si>
  <si>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</si>
  <si>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</si>
  <si>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</si>
  <si>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</si>
  <si>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</si>
  <si>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</si>
  <si>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</si>
  <si>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</si>
  <si>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</si>
  <si>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</si>
  <si>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</si>
  <si>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</si>
  <si>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</si>
  <si>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</si>
  <si>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</si>
  <si>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</si>
  <si>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</si>
  <si>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</si>
  <si>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</si>
  <si>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</si>
  <si>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</si>
  <si>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</si>
  <si>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</si>
  <si>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</si>
  <si>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</si>
  <si>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</si>
  <si>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</si>
  <si>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</si>
  <si>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</si>
  <si>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</si>
  <si>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</si>
  <si>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</si>
  <si>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</si>
  <si>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</si>
  <si>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</si>
  <si>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</si>
  <si>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</si>
  <si>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</si>
  <si>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</si>
  <si>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</si>
  <si>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</si>
  <si>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</si>
  <si>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</si>
  <si>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</si>
  <si>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</si>
  <si>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</si>
  <si>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</si>
  <si>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</si>
  <si>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</si>
  <si>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</si>
  <si>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</si>
  <si>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</si>
  <si>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</si>
  <si>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</si>
  <si>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</si>
  <si>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</si>
  <si>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</si>
  <si>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</si>
  <si>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</si>
  <si>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</si>
  <si>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</si>
  <si>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</si>
  <si>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</si>
  <si>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</si>
  <si>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</si>
  <si>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</si>
  <si>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</si>
  <si>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</si>
  <si>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</si>
  <si>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</si>
  <si>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</si>
  <si>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</si>
  <si>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</si>
  <si>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</si>
  <si>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</si>
  <si>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</si>
  <si>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</si>
  <si>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</si>
  <si>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</si>
  <si>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</si>
  <si>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</si>
  <si>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</si>
  <si>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</si>
  <si>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</si>
  <si>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</si>
  <si>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</si>
  <si>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</si>
  <si>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</si>
  <si>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</si>
  <si>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</si>
  <si>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</si>
  <si>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</si>
  <si>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</si>
  <si>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</si>
  <si>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</si>
  <si>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</si>
  <si>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</si>
  <si>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</si>
  <si>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</si>
  <si>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</si>
  <si>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</si>
  <si>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</si>
  <si>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</si>
  <si>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</si>
  <si>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</si>
  <si>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</si>
  <si>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</si>
  <si>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</si>
  <si>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</si>
  <si>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</si>
  <si>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</si>
  <si>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</si>
  <si>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</si>
  <si>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</si>
  <si>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</si>
  <si>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</si>
  <si>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</si>
  <si>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</si>
  <si>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</si>
  <si>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</si>
  <si>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</si>
  <si>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</si>
  <si>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</si>
  <si>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</si>
  <si>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</si>
  <si>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</si>
  <si>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</si>
  <si>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</si>
  <si>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</si>
  <si>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</si>
  <si>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</si>
  <si>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</si>
  <si>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</si>
  <si>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</si>
  <si>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</si>
  <si>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</si>
  <si>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</si>
  <si>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</si>
  <si>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</si>
  <si>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</si>
  <si>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</si>
  <si>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</si>
  <si>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</si>
  <si>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</si>
  <si>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</si>
  <si>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</si>
  <si>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</si>
  <si>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</si>
  <si>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</si>
  <si>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</si>
  <si>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</si>
  <si>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</si>
  <si>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</si>
  <si>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</si>
  <si>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</si>
  <si>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</si>
  <si>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</si>
  <si>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</si>
  <si>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</si>
  <si>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</si>
  <si>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</si>
  <si>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</si>
  <si>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</si>
  <si>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</si>
  <si>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</si>
  <si>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</si>
  <si>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</si>
  <si>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</si>
  <si>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</si>
  <si>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</si>
  <si>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</si>
  <si>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</si>
  <si>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</si>
  <si>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</si>
  <si>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</si>
  <si>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</si>
  <si>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</si>
  <si>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</si>
  <si>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</si>
  <si>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</si>
  <si>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</si>
  <si>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</si>
  <si>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</si>
  <si>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</si>
  <si>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</si>
  <si>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</si>
  <si>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</si>
  <si>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</si>
  <si>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</si>
  <si>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</si>
  <si>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</si>
  <si>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</si>
  <si>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</si>
  <si>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</si>
  <si>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</si>
  <si>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</si>
  <si>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</si>
  <si>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</si>
  <si>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</si>
  <si>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</si>
  <si>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</si>
  <si>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</si>
  <si>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</si>
  <si>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</si>
  <si>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</si>
  <si>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</si>
  <si>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</si>
  <si>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</si>
  <si>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</si>
  <si>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</si>
  <si>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</si>
  <si>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</si>
  <si>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</si>
  <si>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</si>
  <si>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</si>
  <si>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</si>
  <si>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</si>
  <si>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</si>
  <si>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</si>
  <si>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</si>
  <si>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</si>
  <si>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</si>
  <si>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</si>
  <si>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</si>
  <si>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</si>
  <si>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</si>
  <si>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</si>
  <si>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</si>
  <si>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</si>
  <si>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</si>
  <si>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</si>
  <si>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</si>
  <si>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</si>
  <si>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</si>
  <si>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</si>
  <si>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</si>
  <si>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</si>
  <si>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</si>
  <si>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</si>
  <si>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</si>
  <si>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</si>
  <si>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</si>
  <si>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</si>
  <si>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</si>
  <si>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</si>
  <si>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</si>
  <si>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</si>
  <si>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</si>
  <si>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</si>
  <si>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</si>
  <si>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</si>
  <si>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</si>
  <si>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</si>
  <si>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</si>
  <si>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</si>
  <si>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</si>
  <si>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</si>
  <si>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</si>
  <si>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</si>
  <si>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</si>
  <si>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</si>
  <si>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</si>
  <si>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</si>
  <si>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</si>
  <si>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</si>
  <si>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</si>
  <si>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</si>
  <si>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</si>
  <si>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</si>
  <si>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</si>
  <si>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</si>
  <si>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</si>
  <si>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</si>
  <si>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</si>
  <si>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</si>
  <si>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</si>
  <si>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</si>
  <si>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</si>
  <si>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</si>
  <si>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</si>
  <si>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</si>
  <si>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</si>
  <si>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</si>
  <si>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</si>
  <si>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</si>
  <si>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</si>
  <si>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</si>
  <si>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</si>
  <si>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</si>
  <si>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</si>
  <si>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</si>
  <si>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</si>
  <si>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</si>
  <si>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</si>
  <si>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</si>
  <si>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</si>
  <si>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</si>
  <si>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</si>
  <si>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</si>
  <si>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</si>
  <si>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</si>
  <si>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</si>
  <si>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</si>
  <si>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</si>
  <si>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</si>
  <si>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</si>
  <si>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</si>
  <si>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</si>
  <si>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</si>
  <si>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</si>
  <si>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</si>
  <si>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</si>
  <si>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</si>
  <si>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</si>
  <si>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</si>
  <si>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</si>
  <si>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</si>
  <si>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</si>
  <si>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</si>
  <si>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</si>
  <si>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</si>
  <si>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</si>
  <si>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</si>
  <si>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</si>
  <si>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</si>
  <si>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</si>
  <si>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</si>
  <si>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</si>
  <si>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</si>
  <si>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</si>
  <si>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</si>
  <si>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</si>
  <si>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</si>
  <si>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</si>
  <si>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</si>
  <si>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</si>
  <si>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</si>
  <si>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</si>
  <si>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</si>
  <si>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</si>
  <si>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</si>
  <si>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</si>
  <si>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</si>
  <si>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</si>
  <si>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</si>
  <si>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</si>
  <si>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</si>
  <si>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</si>
  <si>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</si>
  <si>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</si>
  <si>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</si>
  <si>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</si>
  <si>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</si>
  <si>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</si>
  <si>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</si>
  <si>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</si>
  <si>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</si>
  <si>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</si>
  <si>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</si>
  <si>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</si>
  <si>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</si>
  <si>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</si>
  <si>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</si>
  <si>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</si>
  <si>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</si>
  <si>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</si>
  <si>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</si>
  <si>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</si>
  <si>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</si>
  <si>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</si>
  <si>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</si>
  <si>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</si>
  <si>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</si>
  <si>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</si>
  <si>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</si>
  <si>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</si>
  <si>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</si>
  <si>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</si>
  <si>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</si>
  <si>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</si>
  <si>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</si>
  <si>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</si>
  <si>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</si>
  <si>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</si>
  <si>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</si>
  <si>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</si>
  <si>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</si>
  <si>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</si>
  <si>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</si>
  <si>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</si>
  <si>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</si>
  <si>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</si>
  <si>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</si>
  <si>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</si>
  <si>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</si>
  <si>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</si>
  <si>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</si>
  <si>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</si>
  <si>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</si>
  <si>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</si>
  <si>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</si>
  <si>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</si>
  <si>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</si>
  <si>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</si>
  <si>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</si>
  <si>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</si>
  <si>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</si>
  <si>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</si>
  <si>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</si>
  <si>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</si>
  <si>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</si>
  <si>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</si>
  <si>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</si>
  <si>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</si>
  <si>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</si>
  <si>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</si>
  <si>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</si>
  <si>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</si>
  <si>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</si>
  <si>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</si>
  <si>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</si>
  <si>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</si>
  <si>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</si>
  <si>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</si>
  <si>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</si>
  <si>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</si>
  <si>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</si>
  <si>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</si>
  <si>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</si>
  <si>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</si>
  <si>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</si>
  <si>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</si>
  <si>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</si>
  <si>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</si>
  <si>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</si>
  <si>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</si>
  <si>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</si>
  <si>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</si>
  <si>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</si>
  <si>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</si>
  <si>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</si>
  <si>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</si>
  <si>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</si>
  <si>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</si>
  <si>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</si>
  <si>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</si>
  <si>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</si>
  <si>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</si>
  <si>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</si>
  <si>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</si>
  <si>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</si>
  <si>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</si>
  <si>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</si>
  <si>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</si>
  <si>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</si>
  <si>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</si>
  <si>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</si>
  <si>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</si>
  <si>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</si>
  <si>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</si>
  <si>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</si>
  <si>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</si>
  <si>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</si>
  <si>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</si>
  <si>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</si>
  <si>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</si>
  <si>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</si>
  <si>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</si>
  <si>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</si>
  <si>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</si>
  <si>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</si>
  <si>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</si>
  <si>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</si>
  <si>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</si>
  <si>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</si>
  <si>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</si>
  <si>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</si>
  <si>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</si>
  <si>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</si>
  <si>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</si>
  <si>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</si>
  <si>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</si>
  <si>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</si>
  <si>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</si>
  <si>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</si>
  <si>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</si>
  <si>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</si>
  <si>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</si>
  <si>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</si>
  <si>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</si>
  <si>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</si>
  <si>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</si>
  <si>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</si>
  <si>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</si>
  <si>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</si>
  <si>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</si>
  <si>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</si>
  <si>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</si>
  <si>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</si>
  <si>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</si>
  <si>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</si>
  <si>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</si>
  <si>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</si>
  <si>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</si>
  <si>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</si>
  <si>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</si>
  <si>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</si>
  <si>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</si>
  <si>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</si>
  <si>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</si>
  <si>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</si>
  <si>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</si>
  <si>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</si>
  <si>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</si>
  <si>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</si>
  <si>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</si>
  <si>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</si>
  <si>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</si>
  <si>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</si>
  <si>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</si>
  <si>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</si>
  <si>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</si>
  <si>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</si>
  <si>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</si>
  <si>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</si>
  <si>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</si>
  <si>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</si>
  <si>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</si>
  <si>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</si>
  <si>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</si>
  <si>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</si>
  <si>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</si>
  <si>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</si>
  <si>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</si>
  <si>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</si>
  <si>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</si>
  <si>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</si>
  <si>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</si>
  <si>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</si>
  <si>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</si>
  <si>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</si>
  <si>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</si>
  <si>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</si>
  <si>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</si>
  <si>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</si>
  <si>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</si>
  <si>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</si>
  <si>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</si>
  <si>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</si>
  <si>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</si>
  <si>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</si>
  <si>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</si>
  <si>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</si>
  <si>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</si>
  <si>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</si>
  <si>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</si>
  <si>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</si>
  <si>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</si>
  <si>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</si>
  <si>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</si>
  <si>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</si>
  <si>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</si>
  <si>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</si>
  <si>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</si>
  <si>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</si>
  <si>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</si>
  <si>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</si>
  <si>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</si>
  <si>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</si>
  <si>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</si>
  <si>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</si>
  <si>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</si>
  <si>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</si>
  <si>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</si>
  <si>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</si>
  <si>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</si>
  <si>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</si>
  <si>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</si>
  <si>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</si>
  <si>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</si>
  <si>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</si>
  <si>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</si>
  <si>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</si>
  <si>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</si>
  <si>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</si>
  <si>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</si>
  <si>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</si>
  <si>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</si>
  <si>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</si>
  <si>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</si>
  <si>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</si>
  <si>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</si>
  <si>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</si>
  <si>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</si>
  <si>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</si>
  <si>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</si>
  <si>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</si>
  <si>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</si>
  <si>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</si>
  <si>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</si>
  <si>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</si>
  <si>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</si>
  <si>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</si>
  <si>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</si>
  <si>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</si>
  <si>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</si>
  <si>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</si>
  <si>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</si>
  <si>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</si>
  <si>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</si>
  <si>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</si>
  <si>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</si>
  <si>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</si>
  <si>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</si>
  <si>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</si>
  <si>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</si>
  <si>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</si>
  <si>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</si>
  <si>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</si>
  <si>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</si>
  <si>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</si>
  <si>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</si>
  <si>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</si>
  <si>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</si>
  <si>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</si>
  <si>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</si>
  <si>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</si>
  <si>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</si>
  <si>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</si>
  <si>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</si>
  <si>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</si>
  <si>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</si>
  <si>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</si>
  <si>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</si>
  <si>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</si>
  <si>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</si>
  <si>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</si>
  <si>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</si>
  <si>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</si>
  <si>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</si>
  <si>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</si>
  <si>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</si>
  <si>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</si>
  <si>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</si>
  <si>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</si>
  <si>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</si>
  <si>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</si>
  <si>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</si>
  <si>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</si>
  <si>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</si>
  <si>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</si>
  <si>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</si>
  <si>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</si>
  <si>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</si>
  <si>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</si>
  <si>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</si>
  <si>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</si>
  <si>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</si>
  <si>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</si>
  <si>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</si>
  <si>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</si>
  <si>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</si>
  <si>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</si>
  <si>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</si>
  <si>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</si>
  <si>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</si>
  <si>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</si>
  <si>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</si>
  <si>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</si>
  <si>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</si>
  <si>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</si>
  <si>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</si>
  <si>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</si>
  <si>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</si>
  <si>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</si>
  <si>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</si>
  <si>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</si>
  <si>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</si>
  <si>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</si>
  <si>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</si>
  <si>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</si>
  <si>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</si>
  <si>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</si>
  <si>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</si>
  <si>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</si>
  <si>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</si>
  <si>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</si>
  <si>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</si>
  <si>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</si>
  <si>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</si>
  <si>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</si>
  <si>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</si>
  <si>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</si>
  <si>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</si>
  <si>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</si>
  <si>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</si>
  <si>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</si>
  <si>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</si>
  <si>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</si>
  <si>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</si>
  <si>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</si>
  <si>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</si>
  <si>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</si>
  <si>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</si>
  <si>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</si>
  <si>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</si>
  <si>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</si>
  <si>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</si>
  <si>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</si>
  <si>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</si>
  <si>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</si>
  <si>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</si>
  <si>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</si>
  <si>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</si>
  <si>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</si>
  <si>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</si>
  <si>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</si>
  <si>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</si>
  <si>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</si>
  <si>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</si>
  <si>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</si>
  <si>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</si>
  <si>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</si>
  <si>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</si>
  <si>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</si>
  <si>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</si>
  <si>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</si>
  <si>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</si>
  <si>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</si>
  <si>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</si>
  <si>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</si>
  <si>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</si>
  <si>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</si>
  <si>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</si>
  <si>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</si>
  <si>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</si>
  <si>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</si>
  <si>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</si>
  <si>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</si>
  <si>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</si>
  <si>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</si>
  <si>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</si>
  <si>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</si>
  <si>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</si>
  <si>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</si>
  <si>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</si>
  <si>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</si>
  <si>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</si>
  <si>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</si>
  <si>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</si>
  <si>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</si>
  <si>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</si>
  <si>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</si>
  <si>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</si>
  <si>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</si>
  <si>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</si>
  <si>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</si>
  <si>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</si>
  <si>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</si>
  <si>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</si>
  <si>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</si>
  <si>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</si>
  <si>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</si>
  <si>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</si>
  <si>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</si>
  <si>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</si>
  <si>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</si>
  <si>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</si>
  <si>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</si>
  <si>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</si>
  <si>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</si>
  <si>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</si>
  <si>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</si>
  <si>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</si>
  <si>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</si>
  <si>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</si>
  <si>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</si>
  <si>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</si>
  <si>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</si>
  <si>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</si>
  <si>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</si>
  <si>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</si>
  <si>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</si>
  <si>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</si>
  <si>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</si>
  <si>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</si>
  <si>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</si>
  <si>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</si>
  <si>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</si>
  <si>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</si>
  <si>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</si>
  <si>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</si>
  <si>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</si>
  <si>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</si>
  <si>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</si>
  <si>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</si>
  <si>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</si>
  <si>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</si>
  <si>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</si>
  <si>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</si>
  <si>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</si>
  <si>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</si>
  <si>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</si>
  <si>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</si>
  <si>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</si>
  <si>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</si>
  <si>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</si>
  <si>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</si>
  <si>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</si>
  <si>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</si>
  <si>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</si>
  <si>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</si>
  <si>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</si>
  <si>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</si>
  <si>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</si>
  <si>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</si>
  <si>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</si>
  <si>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</si>
  <si>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</si>
  <si>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</si>
  <si>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</si>
  <si>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</si>
  <si>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</si>
  <si>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</si>
  <si>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</si>
  <si>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</si>
  <si>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</si>
  <si>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</si>
  <si>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</si>
  <si>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</si>
  <si>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</si>
  <si>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</si>
  <si>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</si>
  <si>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</si>
  <si>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</si>
  <si>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</si>
  <si>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</si>
  <si>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</si>
  <si>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</si>
  <si>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</si>
  <si>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</si>
  <si>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</si>
  <si>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</si>
  <si>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</si>
  <si>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</si>
  <si>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</si>
  <si>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</si>
  <si>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</si>
  <si>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</si>
  <si>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</si>
  <si>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</si>
  <si>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</si>
  <si>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</si>
  <si>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</si>
  <si>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</si>
  <si>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</si>
  <si>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</si>
  <si>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</si>
  <si>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</si>
  <si>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</si>
  <si>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</si>
  <si>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</si>
  <si>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</si>
  <si>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</si>
  <si>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</si>
  <si>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</si>
  <si>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</si>
  <si>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</si>
  <si>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</si>
  <si>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</si>
  <si>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</si>
  <si>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</si>
  <si>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</si>
  <si>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</si>
  <si>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</si>
  <si>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</si>
  <si>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</si>
  <si>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</si>
  <si>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</si>
  <si>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</si>
  <si>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</si>
  <si>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</si>
  <si>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</si>
  <si>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</si>
  <si>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</si>
  <si>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</si>
  <si>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</si>
  <si>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</si>
  <si>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</si>
  <si>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</si>
  <si>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</si>
  <si>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</si>
  <si>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</si>
  <si>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</si>
  <si>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</si>
  <si>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</si>
  <si>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</si>
  <si>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</si>
  <si>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</si>
  <si>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</si>
  <si>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</si>
  <si>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</si>
  <si>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</si>
  <si>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</si>
  <si>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</si>
  <si>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</si>
  <si>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</si>
  <si>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</si>
  <si>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</si>
  <si>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</si>
  <si>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</si>
  <si>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</si>
  <si>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</si>
  <si>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</si>
  <si>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</si>
  <si>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</si>
  <si>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</si>
  <si>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</si>
  <si>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</si>
  <si>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</si>
  <si>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</si>
  <si>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</si>
  <si>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</si>
  <si>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</si>
  <si>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</si>
  <si>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</si>
  <si>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</si>
  <si>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</si>
  <si>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</si>
  <si>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</si>
  <si>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</si>
  <si>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</si>
  <si>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</si>
  <si>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</si>
  <si>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</si>
  <si>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</si>
  <si>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</si>
  <si>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</si>
  <si>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</si>
  <si>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</si>
  <si>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</si>
  <si>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</si>
  <si>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</si>
  <si>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</si>
  <si>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</si>
  <si>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</si>
  <si>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</si>
  <si>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</si>
  <si>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</si>
  <si>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</si>
  <si>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</si>
  <si>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</si>
  <si>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</si>
  <si>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</si>
  <si>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</si>
  <si>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</si>
  <si>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</si>
  <si>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</si>
  <si>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</si>
  <si>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</si>
  <si>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</si>
  <si>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</si>
  <si>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</si>
  <si>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</si>
  <si>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</si>
  <si>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</si>
  <si>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</si>
  <si>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</si>
  <si>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</si>
  <si>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</si>
  <si>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</si>
  <si>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</si>
  <si>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</si>
  <si>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</si>
  <si>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</si>
  <si>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</si>
  <si>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</si>
  <si>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</si>
  <si>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</si>
  <si>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</si>
  <si>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</si>
  <si>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</si>
  <si>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</si>
  <si>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</si>
  <si>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</si>
  <si>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</si>
  <si>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</si>
  <si>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</si>
  <si>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</si>
  <si>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</si>
  <si>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</si>
  <si>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</si>
  <si>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</si>
  <si>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</si>
  <si>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</si>
  <si>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</si>
  <si>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</si>
  <si>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</si>
  <si>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</si>
  <si>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</si>
  <si>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</si>
  <si>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</si>
  <si>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</si>
  <si>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</si>
  <si>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</si>
  <si>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</si>
  <si>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</si>
  <si>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</si>
  <si>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</si>
  <si>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</si>
  <si>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</si>
  <si>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</si>
  <si>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</si>
  <si>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</si>
  <si>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</si>
  <si>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</si>
  <si>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</si>
  <si>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</si>
  <si>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</si>
  <si>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</si>
  <si>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</si>
  <si>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</si>
  <si>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</si>
  <si>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</si>
  <si>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</si>
  <si>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</si>
  <si>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</si>
  <si>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</si>
  <si>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</si>
  <si>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</si>
  <si>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</si>
  <si>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</si>
  <si>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</si>
  <si>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</si>
  <si>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</si>
  <si>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</si>
  <si>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</si>
  <si>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</si>
  <si>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</si>
  <si>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</si>
  <si>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</si>
  <si>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</si>
  <si>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</si>
  <si>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</si>
  <si>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</si>
  <si>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</si>
  <si>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</si>
  <si>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</si>
  <si>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</si>
  <si>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</si>
  <si>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</si>
  <si>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</si>
  <si>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</si>
  <si>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</si>
  <si>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</si>
  <si>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</si>
  <si>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</si>
  <si>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</si>
  <si>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</si>
  <si>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</si>
  <si>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</si>
  <si>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</si>
  <si>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</si>
  <si>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</si>
  <si>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</si>
  <si>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</si>
  <si>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</si>
  <si>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</si>
  <si>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</si>
  <si>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</si>
  <si>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</si>
  <si>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</si>
  <si>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</si>
  <si>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</si>
  <si>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</si>
  <si>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</si>
  <si>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</si>
  <si>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</si>
  <si>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</si>
  <si>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</si>
  <si>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</si>
  <si>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</si>
  <si>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</si>
  <si>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</si>
  <si>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</si>
  <si>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</si>
  <si>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</si>
  <si>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</si>
  <si>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</si>
  <si>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</si>
  <si>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</si>
  <si>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</si>
  <si>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</si>
  <si>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</si>
  <si>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</si>
  <si>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</si>
  <si>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</si>
  <si>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</si>
  <si>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</si>
  <si>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</si>
  <si>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</si>
  <si>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</si>
  <si>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</si>
  <si>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</si>
  <si>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</si>
  <si>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</si>
  <si>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</si>
  <si>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</si>
  <si>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</si>
  <si>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</si>
  <si>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</si>
  <si>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</si>
  <si>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</si>
  <si>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</si>
  <si>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</si>
  <si>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</si>
  <si>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</si>
  <si>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</si>
  <si>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</si>
  <si>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</si>
  <si>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</si>
  <si>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</si>
  <si>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</si>
  <si>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</si>
  <si>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</si>
  <si>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</si>
  <si>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</si>
  <si>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</si>
  <si>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</si>
  <si>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</si>
  <si>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</si>
  <si>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</si>
  <si>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</si>
  <si>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</si>
  <si>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</si>
  <si>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</si>
  <si>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</si>
  <si>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</si>
  <si>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</si>
  <si>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</si>
  <si>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</si>
  <si>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</si>
  <si>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</si>
  <si>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</si>
  <si>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</si>
  <si>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</si>
  <si>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</si>
  <si>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</si>
  <si>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</si>
  <si>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</si>
  <si>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</si>
  <si>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</si>
  <si>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</si>
  <si>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</si>
  <si>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</si>
  <si>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</si>
  <si>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</si>
  <si>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</si>
  <si>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</si>
  <si>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</si>
  <si>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</si>
  <si>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</si>
  <si>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</si>
  <si>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</si>
  <si>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</si>
  <si>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</si>
  <si>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</si>
  <si>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</si>
  <si>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</si>
  <si>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</si>
  <si>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</si>
  <si>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</si>
  <si>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</si>
  <si>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</si>
  <si>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</si>
  <si>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</si>
  <si>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</si>
  <si>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</si>
  <si>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</si>
  <si>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</si>
  <si>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</si>
  <si>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</si>
  <si>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</si>
  <si>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</si>
  <si>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</si>
  <si>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</si>
  <si>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</si>
  <si>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</si>
  <si>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</si>
  <si>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</si>
  <si>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</si>
  <si>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</si>
  <si>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</si>
  <si>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</si>
  <si>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</si>
  <si>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</si>
  <si>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</si>
  <si>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</si>
  <si>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</si>
  <si>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</si>
  <si>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</si>
  <si>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</si>
  <si>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</si>
  <si>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</si>
  <si>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</si>
  <si>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</si>
  <si>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</si>
  <si>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</si>
  <si>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</si>
  <si>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</si>
  <si>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</si>
  <si>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</si>
  <si>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</si>
  <si>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</si>
  <si>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</si>
  <si>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</si>
  <si>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</si>
  <si>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</si>
  <si>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</si>
  <si>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</si>
  <si>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</si>
  <si>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</si>
  <si>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</si>
  <si>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</si>
  <si>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</si>
  <si>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</si>
  <si>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</si>
  <si>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</si>
  <si>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</si>
  <si>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</si>
  <si>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</si>
  <si>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</si>
  <si>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</si>
  <si>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</si>
  <si>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</si>
  <si>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</si>
  <si>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</si>
  <si>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</si>
  <si>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</si>
  <si>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</si>
  <si>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</si>
  <si>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</si>
  <si>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</si>
  <si>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</si>
  <si>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</si>
  <si>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</si>
  <si>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</si>
  <si>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</si>
  <si>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</si>
  <si>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</si>
  <si>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</si>
  <si>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</si>
  <si>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</si>
  <si>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</si>
  <si>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</si>
  <si>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</si>
  <si>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</si>
  <si>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</si>
  <si>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</si>
  <si>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</si>
  <si>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</si>
  <si>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</si>
  <si>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</si>
  <si>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</si>
  <si>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</si>
  <si>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</si>
  <si>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</si>
  <si>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</si>
  <si>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</si>
  <si>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</si>
  <si>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</si>
  <si>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</si>
  <si>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</si>
  <si>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</si>
  <si>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</si>
  <si>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</si>
  <si>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</si>
  <si>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</si>
  <si>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</si>
  <si>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</si>
  <si>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</si>
  <si>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</si>
  <si>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</si>
  <si>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</si>
  <si>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</si>
  <si>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</si>
  <si>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</si>
  <si>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</si>
  <si>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</si>
  <si>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</si>
  <si>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</si>
  <si>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</si>
  <si>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</si>
  <si>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</si>
  <si>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</si>
  <si>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</si>
  <si>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</si>
  <si>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</si>
  <si>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</si>
  <si>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</si>
  <si>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</si>
  <si>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</si>
  <si>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</si>
  <si>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</si>
  <si>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</si>
  <si>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</si>
  <si>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</si>
  <si>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</si>
  <si>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</si>
  <si>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</si>
  <si>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</si>
  <si>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</si>
  <si>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</si>
  <si>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</si>
  <si>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</si>
  <si>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</si>
  <si>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</si>
  <si>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</si>
  <si>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</si>
  <si>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</si>
  <si>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</si>
  <si>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</si>
  <si>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</si>
  <si>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</si>
  <si>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</si>
  <si>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</si>
  <si>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</si>
  <si>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</si>
  <si>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</si>
  <si>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</si>
  <si>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</si>
  <si>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</si>
  <si>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</si>
  <si>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</si>
  <si>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</si>
  <si>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</si>
  <si>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</si>
  <si>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</si>
  <si>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</si>
  <si>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</si>
  <si>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</si>
  <si>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</si>
  <si>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</si>
  <si>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</si>
  <si>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</si>
  <si>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</si>
  <si>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</si>
  <si>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</si>
  <si>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</si>
  <si>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</si>
  <si>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</si>
  <si>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</si>
  <si>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</si>
  <si>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</si>
  <si>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</si>
  <si>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</si>
  <si>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</si>
  <si>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</si>
  <si>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</si>
  <si>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</si>
  <si>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</si>
  <si>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</si>
  <si>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</si>
  <si>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</si>
  <si>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</si>
  <si>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</si>
  <si>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</si>
  <si>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</si>
  <si>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</si>
  <si>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</si>
  <si>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</si>
  <si>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</si>
  <si>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</si>
  <si>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</si>
  <si>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</si>
  <si>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</si>
  <si>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</si>
  <si>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</si>
  <si>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</si>
  <si>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</si>
  <si>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</si>
  <si>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</si>
  <si>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</si>
  <si>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</si>
  <si>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</si>
  <si>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</si>
  <si>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</si>
  <si>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</si>
  <si>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</si>
  <si>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</si>
  <si>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</si>
  <si>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</si>
  <si>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</si>
  <si>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</si>
  <si>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</si>
  <si>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</si>
  <si>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</si>
  <si>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</si>
  <si>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</si>
  <si>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</si>
  <si>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</si>
  <si>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</si>
  <si>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</si>
  <si>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</si>
  <si>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</si>
  <si>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</si>
  <si>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</si>
  <si>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</si>
  <si>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</si>
  <si>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</si>
  <si>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</si>
  <si>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</si>
  <si>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</si>
  <si>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</si>
  <si>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</si>
  <si>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</si>
  <si>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</si>
  <si>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</si>
  <si>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</si>
  <si>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</si>
  <si>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</si>
  <si>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</si>
  <si>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</si>
  <si>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</si>
  <si>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</si>
  <si>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</si>
  <si>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</si>
  <si>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</si>
  <si>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</si>
  <si>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</si>
  <si>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</si>
  <si>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</si>
  <si>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</si>
  <si>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</si>
  <si>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</si>
  <si>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</si>
  <si>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</si>
  <si>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</si>
  <si>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</si>
  <si>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</si>
  <si>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</si>
  <si>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</si>
  <si>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</si>
  <si>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</si>
  <si>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</si>
  <si>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</si>
  <si>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</si>
  <si>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</si>
  <si>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</si>
  <si>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</si>
  <si>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</si>
  <si>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</si>
  <si>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</si>
  <si>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</si>
  <si>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</si>
  <si>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</si>
  <si>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</si>
  <si>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</si>
  <si>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</si>
  <si>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</si>
  <si>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</si>
  <si>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</si>
  <si>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</si>
  <si>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</si>
  <si>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</si>
  <si>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</si>
  <si>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</si>
  <si>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</si>
  <si>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</si>
  <si>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</si>
  <si>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</si>
  <si>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</si>
  <si>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</si>
  <si>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</si>
  <si>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</si>
  <si>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</si>
  <si>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</si>
  <si>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</si>
  <si>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</si>
  <si>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</si>
  <si>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</si>
  <si>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</si>
  <si>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</si>
  <si>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</si>
  <si>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</si>
  <si>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</si>
  <si>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</si>
  <si>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</si>
  <si>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</si>
  <si>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</si>
  <si>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</si>
  <si>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</si>
  <si>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</si>
  <si>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</si>
  <si>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</si>
  <si>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</si>
  <si>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</si>
  <si>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</si>
  <si>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</si>
  <si>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</si>
  <si>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</si>
  <si>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</si>
  <si>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</si>
  <si>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</si>
  <si>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</si>
  <si>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</si>
  <si>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</si>
  <si>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</si>
  <si>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</si>
  <si>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</si>
  <si>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</si>
  <si>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</si>
  <si>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</si>
  <si>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</si>
  <si>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</si>
  <si>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</si>
  <si>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</si>
  <si>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</si>
  <si>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</si>
  <si>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</si>
  <si>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</si>
  <si>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</si>
  <si>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</si>
  <si>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</si>
  <si>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</si>
  <si>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</si>
  <si>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</si>
  <si>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</si>
  <si>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</si>
  <si>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</si>
  <si>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</si>
  <si>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</si>
  <si>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</si>
  <si>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</si>
  <si>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</si>
  <si>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</si>
  <si>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</si>
  <si>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</si>
  <si>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</si>
  <si>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</si>
  <si>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</si>
  <si>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</si>
  <si>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</si>
  <si>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</si>
  <si>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</si>
  <si>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</si>
  <si>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</si>
  <si>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</si>
  <si>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</si>
  <si>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</si>
  <si>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</si>
  <si>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</si>
  <si>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</si>
  <si>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</si>
  <si>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</si>
  <si>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</si>
  <si>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</si>
  <si>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</si>
  <si>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</si>
  <si>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</si>
  <si>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</si>
  <si>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</si>
  <si>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</si>
  <si>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</si>
  <si>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</si>
  <si>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</si>
  <si>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</si>
  <si>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</si>
  <si>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</si>
  <si>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</si>
  <si>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</si>
  <si>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</si>
  <si>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</si>
  <si>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</si>
  <si>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</si>
  <si>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</si>
  <si>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</si>
  <si>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</si>
  <si>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</si>
  <si>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</si>
  <si>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</si>
  <si>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</si>
  <si>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</si>
  <si>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</si>
  <si>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</si>
  <si>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</si>
  <si>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</si>
  <si>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</si>
  <si>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</si>
  <si>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</si>
  <si>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</si>
  <si>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</si>
  <si>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</si>
  <si>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</si>
  <si>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</si>
  <si>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</si>
  <si>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</si>
  <si>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</si>
  <si>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</si>
  <si>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</si>
  <si>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</si>
  <si>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</si>
  <si>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</si>
  <si>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</si>
  <si>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</si>
  <si>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</si>
  <si>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</si>
  <si>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</si>
  <si>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</si>
  <si>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</si>
  <si>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</si>
  <si>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</si>
  <si>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</si>
  <si>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</si>
  <si>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</si>
  <si>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</si>
  <si>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</si>
  <si>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</si>
  <si>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</si>
  <si>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</si>
  <si>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</si>
  <si>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</si>
  <si>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</si>
  <si>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</si>
  <si>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</si>
  <si>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</si>
  <si>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</si>
  <si>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</si>
  <si>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</si>
  <si>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</si>
  <si>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</si>
  <si>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</si>
  <si>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</si>
  <si>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</si>
  <si>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</si>
  <si>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</si>
  <si>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</si>
  <si>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</si>
  <si>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</si>
  <si>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</si>
  <si>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</si>
  <si>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</si>
  <si>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</si>
  <si>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</si>
  <si>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</si>
  <si>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</si>
  <si>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</si>
  <si>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</si>
  <si>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</si>
  <si>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</si>
  <si>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</si>
  <si>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</si>
  <si>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</si>
  <si>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</si>
  <si>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</si>
  <si>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</si>
  <si>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</si>
  <si>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</si>
  <si>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</si>
  <si>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</si>
  <si>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</si>
  <si>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</si>
  <si>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</si>
  <si>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</si>
  <si>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</si>
  <si>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</si>
  <si>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</si>
  <si>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</si>
  <si>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</si>
  <si>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</si>
  <si>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</si>
  <si>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</si>
  <si>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</si>
  <si>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</si>
  <si>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</si>
  <si>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</si>
  <si>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</si>
  <si>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</si>
  <si>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</si>
  <si>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</si>
  <si>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</si>
  <si>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</si>
  <si>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</si>
  <si>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</si>
  <si>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</si>
  <si>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</si>
  <si>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</si>
  <si>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</si>
  <si>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</si>
  <si>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</si>
  <si>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</si>
  <si>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</si>
  <si>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</si>
  <si>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</si>
  <si>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</si>
  <si>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</si>
  <si>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</si>
  <si>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</si>
  <si>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</si>
  <si>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</si>
  <si>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</si>
  <si>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</si>
  <si>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</si>
  <si>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</si>
  <si>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</si>
  <si>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</si>
  <si>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</si>
  <si>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</si>
  <si>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</si>
  <si>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</si>
  <si>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</si>
  <si>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</si>
  <si>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</si>
  <si>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</si>
  <si>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</si>
  <si>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</si>
  <si>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</si>
  <si>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</si>
  <si>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</si>
  <si>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</si>
  <si>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</si>
  <si>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</si>
  <si>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</si>
  <si>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</si>
  <si>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</si>
  <si>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</si>
  <si>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</si>
  <si>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</si>
  <si>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</si>
  <si>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</si>
  <si>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</si>
  <si>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</si>
  <si>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</si>
  <si>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</si>
  <si>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</si>
  <si>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</si>
  <si>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</si>
  <si>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</si>
  <si>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</si>
  <si>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</si>
  <si>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</si>
  <si>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</si>
  <si>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</si>
  <si>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</si>
  <si>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</si>
  <si>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</si>
  <si>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</si>
  <si>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</si>
  <si>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</si>
  <si>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</si>
  <si>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</si>
  <si>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</si>
  <si>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</si>
  <si>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</si>
  <si>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</si>
  <si>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</si>
  <si>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</si>
  <si>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</si>
  <si>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</si>
  <si>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</si>
  <si>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</si>
  <si>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</si>
  <si>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</si>
  <si>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</si>
  <si>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</si>
  <si>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</si>
  <si>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</si>
  <si>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</si>
  <si>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</si>
  <si>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</si>
  <si>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</si>
  <si>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</si>
  <si>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</si>
  <si>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</si>
  <si>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</si>
  <si>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</si>
  <si>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</si>
  <si>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</si>
  <si>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</si>
  <si>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</si>
  <si>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</si>
  <si>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</si>
  <si>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</si>
  <si>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</si>
  <si>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</si>
  <si>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</si>
  <si>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</si>
  <si>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</si>
  <si>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</si>
  <si>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</si>
  <si>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</si>
  <si>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</si>
  <si>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</si>
  <si>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</si>
  <si>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</si>
  <si>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</si>
  <si>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</si>
  <si>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</si>
  <si>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</si>
  <si>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</si>
  <si>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</si>
  <si>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</si>
  <si>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</si>
  <si>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</si>
  <si>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</si>
  <si>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</si>
  <si>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</si>
  <si>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</si>
  <si>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</si>
  <si>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</si>
  <si>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</si>
  <si>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</si>
  <si>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</si>
  <si>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</si>
  <si>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</si>
  <si>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</si>
  <si>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</si>
  <si>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</si>
  <si>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</si>
  <si>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</si>
  <si>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</si>
  <si>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</si>
  <si>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</si>
  <si>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</si>
  <si>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</si>
  <si>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</si>
  <si>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</si>
  <si>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</si>
  <si>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</si>
  <si>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</si>
  <si>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</si>
  <si>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</si>
  <si>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</si>
  <si>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</si>
  <si>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</si>
  <si>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</si>
  <si>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</si>
  <si>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</si>
  <si>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</si>
  <si>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</si>
  <si>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</si>
  <si>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</si>
  <si>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</si>
  <si>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</si>
  <si>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</si>
  <si>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</si>
  <si>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</si>
  <si>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</si>
  <si>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</si>
  <si>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</si>
  <si>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</si>
  <si>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</si>
  <si>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</si>
  <si>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</si>
  <si>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</si>
  <si>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</si>
  <si>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</si>
  <si>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</si>
  <si>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</si>
  <si>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</si>
  <si>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</si>
  <si>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</si>
  <si>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</si>
  <si>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</si>
  <si>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</si>
  <si>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</si>
  <si>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</si>
  <si>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</si>
  <si>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</si>
  <si>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</si>
  <si>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</si>
  <si>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</si>
  <si>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</si>
  <si>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</si>
  <si>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</si>
  <si>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</si>
  <si>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</si>
  <si>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</si>
  <si>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</si>
  <si>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</si>
  <si>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</si>
  <si>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</si>
  <si>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</si>
  <si>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</si>
  <si>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</si>
  <si>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</si>
  <si>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</si>
  <si>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</si>
  <si>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</si>
  <si>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</si>
  <si>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</si>
  <si>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</si>
  <si>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</si>
  <si>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</si>
  <si>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</si>
  <si>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</si>
  <si>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</si>
  <si>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</si>
  <si>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</si>
  <si>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</si>
  <si>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</si>
  <si>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</si>
  <si>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</si>
  <si>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</si>
  <si>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</si>
  <si>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</si>
  <si>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</si>
  <si>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</si>
  <si>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</si>
  <si>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</si>
  <si>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</si>
  <si>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</si>
  <si>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</si>
  <si>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</si>
  <si>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</si>
  <si>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</si>
  <si>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</si>
  <si>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</si>
  <si>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</si>
  <si>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</si>
  <si>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</si>
  <si>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</si>
  <si>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</si>
  <si>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</si>
  <si>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</si>
  <si>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</si>
  <si>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</si>
  <si>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</si>
  <si>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</si>
  <si>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</si>
  <si>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</si>
  <si>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</si>
  <si>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</si>
  <si>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</si>
  <si>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</si>
  <si>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</si>
  <si>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</si>
  <si>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</si>
  <si>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</si>
  <si>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</si>
  <si>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</si>
  <si>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</si>
  <si>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</si>
  <si>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</si>
  <si>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</si>
  <si>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</si>
  <si>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</si>
  <si>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</si>
  <si>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</si>
  <si>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</si>
  <si>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</si>
  <si>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</si>
  <si>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</si>
  <si>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</si>
  <si>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</si>
  <si>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</si>
  <si>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</si>
  <si>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</si>
  <si>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</si>
  <si>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</si>
  <si>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</si>
  <si>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</si>
  <si>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</si>
  <si>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</si>
  <si>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</si>
  <si>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</si>
  <si>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</si>
  <si>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</si>
  <si>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</si>
  <si>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</si>
  <si>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</si>
  <si>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</si>
  <si>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</si>
  <si>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</si>
  <si>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</si>
  <si>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</si>
  <si>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</si>
  <si>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</si>
  <si>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</si>
  <si>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</si>
  <si>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</si>
  <si>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</si>
  <si>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</si>
  <si>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</si>
  <si>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</si>
  <si>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</si>
  <si>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</si>
  <si>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</si>
  <si>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</si>
  <si>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</si>
  <si>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</si>
  <si>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</si>
  <si>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</si>
  <si>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</si>
  <si>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</si>
  <si>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</si>
  <si>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</si>
  <si>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</si>
  <si>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</si>
  <si>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</si>
  <si>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</si>
  <si>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</si>
  <si>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</si>
  <si>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</si>
  <si>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</si>
  <si>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</si>
  <si>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</si>
  <si>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</si>
  <si>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</si>
  <si>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</si>
  <si>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</si>
  <si>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</si>
  <si>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</si>
  <si>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</si>
  <si>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</si>
  <si>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</si>
  <si>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</si>
  <si>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</si>
  <si>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</si>
  <si>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</si>
  <si>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</si>
  <si>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</si>
  <si>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</si>
  <si>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</si>
  <si>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</si>
  <si>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</si>
  <si>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</si>
  <si>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</si>
  <si>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</si>
  <si>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</si>
  <si>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</si>
  <si>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</si>
  <si>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</si>
  <si>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</si>
  <si>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</si>
  <si>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</si>
  <si>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</si>
  <si>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</si>
  <si>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</si>
  <si>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</si>
  <si>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</si>
  <si>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</si>
  <si>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</si>
  <si>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</si>
  <si>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</si>
  <si>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</si>
  <si>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</si>
  <si>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</si>
  <si>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</si>
  <si>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</si>
  <si>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</si>
  <si>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</si>
  <si>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</si>
  <si>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</si>
  <si>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</si>
  <si>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</si>
  <si>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</si>
  <si>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</si>
  <si>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</si>
  <si>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</si>
  <si>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</si>
  <si>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</si>
  <si>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</si>
  <si>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</si>
  <si>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</si>
  <si>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</si>
  <si>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</si>
  <si>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</si>
  <si>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</si>
  <si>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</si>
  <si>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</si>
  <si>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</si>
  <si>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</si>
  <si>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</si>
  <si>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</si>
  <si>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</si>
  <si>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</si>
  <si>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</si>
  <si>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</si>
  <si>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</si>
  <si>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</si>
  <si>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</si>
  <si>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</si>
  <si>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</si>
  <si>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</si>
  <si>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</si>
  <si>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</si>
  <si>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</si>
  <si>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</si>
  <si>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</si>
  <si>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</si>
  <si>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</si>
  <si>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</si>
  <si>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</si>
  <si>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</si>
  <si>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</si>
  <si>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</si>
  <si>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</si>
  <si>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</si>
  <si>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</si>
  <si>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</si>
  <si>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</si>
  <si>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</si>
  <si>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</si>
  <si>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</si>
  <si>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</si>
  <si>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</si>
  <si>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</si>
  <si>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</si>
  <si>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</si>
  <si>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</si>
  <si>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</si>
  <si>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</si>
  <si>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</si>
  <si>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</si>
  <si>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</si>
  <si>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</si>
  <si>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</si>
  <si>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</si>
  <si>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</si>
  <si>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</si>
  <si>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</si>
  <si>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</si>
  <si>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</si>
  <si>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</si>
  <si>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</si>
  <si>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</si>
  <si>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</si>
  <si>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</si>
  <si>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</si>
  <si>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</si>
  <si>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</si>
  <si>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</si>
  <si>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</si>
  <si>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</si>
  <si>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</si>
  <si>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</si>
  <si>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</si>
  <si>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</si>
  <si>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</si>
  <si>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</si>
  <si>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</si>
  <si>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</si>
  <si>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</si>
  <si>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</si>
  <si>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</si>
  <si>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</si>
  <si>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</si>
  <si>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</si>
  <si>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</si>
  <si>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</si>
  <si>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</si>
  <si>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</si>
  <si>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</si>
  <si>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</si>
  <si>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</si>
  <si>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</si>
  <si>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</si>
  <si>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</si>
  <si>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</si>
  <si>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</si>
  <si>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</si>
  <si>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</si>
  <si>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</si>
  <si>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</si>
  <si>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</si>
  <si>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</si>
  <si>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</si>
  <si>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</si>
  <si>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</si>
  <si>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</si>
  <si>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</si>
  <si>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</si>
  <si>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</si>
  <si>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</si>
  <si>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</si>
  <si>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</si>
  <si>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</si>
  <si>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</si>
  <si>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</si>
  <si>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</si>
  <si>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</si>
  <si>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</si>
  <si>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</si>
  <si>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</si>
  <si>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</si>
  <si>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</si>
  <si>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</si>
  <si>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</si>
  <si>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</si>
  <si>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</si>
  <si>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</si>
  <si>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</si>
  <si>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</si>
  <si>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</si>
  <si>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</si>
  <si>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</si>
  <si>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</si>
  <si>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</si>
  <si>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</si>
  <si>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</si>
  <si>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</si>
  <si>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</si>
  <si>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</si>
  <si>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</si>
  <si>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</si>
  <si>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</si>
  <si>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</si>
  <si>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</si>
  <si>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</si>
  <si>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</si>
  <si>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</si>
  <si>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</si>
  <si>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</si>
  <si>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</si>
  <si>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</si>
  <si>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</si>
  <si>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</si>
  <si>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</si>
  <si>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</si>
  <si>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</si>
  <si>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</si>
  <si>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</si>
  <si>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</si>
  <si>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</si>
  <si>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</si>
  <si>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</si>
  <si>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</si>
  <si>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</si>
  <si>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</si>
  <si>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</si>
  <si>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</si>
  <si>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</si>
  <si>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</si>
  <si>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</si>
  <si>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</si>
  <si>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</si>
  <si>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</si>
  <si>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</si>
  <si>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</si>
  <si>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</si>
  <si>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</si>
  <si>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</si>
  <si>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</si>
  <si>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</si>
  <si>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</si>
  <si>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</si>
  <si>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</si>
  <si>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</si>
  <si>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</si>
  <si>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</si>
  <si>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</si>
  <si>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</si>
  <si>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</si>
  <si>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</si>
  <si>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</si>
  <si>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</si>
  <si>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</si>
  <si>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</si>
  <si>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</si>
  <si>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</si>
  <si>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</si>
  <si>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</si>
  <si>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</si>
  <si>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</si>
  <si>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</si>
  <si>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</si>
  <si>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</si>
  <si>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</si>
  <si>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</si>
  <si>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</si>
  <si>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</si>
  <si>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</si>
  <si>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</si>
  <si>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</si>
  <si>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</si>
  <si>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</si>
  <si>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</si>
  <si>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</si>
  <si>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</si>
  <si>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</si>
  <si>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</si>
  <si>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</si>
  <si>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</si>
  <si>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</si>
  <si>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</si>
  <si>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</si>
  <si>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</si>
  <si>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</si>
  <si>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</si>
  <si>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</si>
  <si>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</si>
  <si>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</si>
  <si>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</si>
  <si>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</si>
  <si>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</si>
  <si>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</si>
  <si>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</si>
  <si>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</si>
  <si>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</si>
  <si>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</si>
  <si>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</si>
  <si>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</si>
  <si>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</si>
  <si>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</si>
  <si>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</si>
  <si>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</si>
  <si>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</si>
  <si>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</si>
  <si>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</si>
  <si>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</si>
  <si>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</si>
  <si>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</si>
  <si>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</si>
  <si>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</si>
  <si>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</si>
  <si>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</si>
  <si>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</si>
  <si>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</si>
  <si>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</si>
  <si>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</si>
  <si>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</si>
  <si>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</si>
  <si>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</si>
  <si>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</si>
  <si>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</si>
  <si>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</si>
  <si>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</si>
  <si>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</si>
  <si>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</si>
  <si>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</si>
  <si>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</si>
  <si>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</si>
  <si>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</si>
  <si>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</si>
  <si>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</si>
  <si>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</si>
  <si>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</si>
  <si>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</si>
  <si>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</si>
  <si>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</si>
  <si>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</si>
  <si>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</si>
  <si>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</si>
  <si>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</si>
  <si>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</si>
  <si>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</si>
  <si>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</si>
  <si>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</si>
  <si>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</si>
  <si>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</si>
  <si>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</si>
  <si>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</si>
  <si>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</si>
  <si>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</si>
  <si>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</si>
  <si>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</si>
  <si>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</si>
  <si>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</si>
  <si>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</si>
  <si>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</si>
  <si>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</si>
  <si>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</si>
  <si>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</si>
  <si>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</si>
  <si>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</si>
  <si>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</si>
  <si>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</si>
  <si>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</si>
  <si>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</si>
  <si>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</si>
  <si>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</si>
  <si>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</si>
  <si>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</si>
  <si>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</si>
  <si>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</si>
  <si>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</si>
  <si>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</si>
  <si>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</si>
  <si>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</si>
  <si>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</si>
  <si>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</si>
  <si>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</si>
  <si>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</si>
  <si>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</si>
  <si>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</si>
  <si>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</si>
  <si>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</si>
  <si>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</si>
  <si>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</si>
  <si>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</si>
  <si>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</si>
  <si>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</si>
  <si>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</si>
  <si>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</si>
  <si>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</si>
  <si>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</si>
  <si>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</si>
  <si>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</si>
  <si>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</si>
  <si>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</si>
  <si>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</si>
  <si>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</si>
  <si>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</si>
  <si>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</si>
  <si>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</si>
  <si>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</si>
  <si>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</si>
  <si>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</si>
  <si>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</si>
  <si>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</si>
  <si>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</si>
  <si>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</si>
  <si>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</si>
  <si>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</si>
  <si>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</si>
  <si>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</si>
  <si>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</si>
  <si>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</si>
  <si>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</si>
  <si>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</si>
  <si>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</si>
  <si>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</si>
  <si>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</si>
  <si>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</si>
  <si>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</si>
  <si>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</si>
  <si>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</si>
  <si>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</si>
  <si>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</si>
  <si>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</si>
  <si>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</si>
  <si>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</si>
  <si>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</si>
  <si>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</si>
  <si>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</si>
  <si>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</si>
  <si>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</si>
  <si>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</si>
  <si>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</si>
  <si>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</si>
  <si>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</si>
  <si>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</si>
  <si>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</si>
  <si>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</si>
  <si>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</si>
  <si>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</si>
  <si>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</si>
  <si>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</si>
  <si>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</si>
  <si>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</si>
  <si>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</si>
  <si>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</si>
  <si>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</si>
  <si>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</si>
  <si>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</si>
  <si>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</si>
  <si>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</si>
  <si>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</si>
  <si>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</si>
  <si>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</si>
  <si>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</si>
  <si>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</si>
  <si>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</si>
  <si>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</si>
  <si>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</si>
  <si>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</si>
  <si>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</si>
  <si>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</si>
  <si>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</si>
  <si>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</si>
  <si>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</si>
  <si>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</si>
  <si>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</si>
  <si>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</si>
  <si>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</si>
  <si>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</si>
  <si>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</si>
  <si>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</si>
  <si>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</si>
  <si>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</si>
  <si>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</si>
  <si>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</si>
  <si>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</si>
  <si>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</si>
  <si>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</si>
  <si>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</si>
  <si>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</si>
  <si>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</si>
  <si>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</si>
  <si>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</si>
  <si>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</si>
  <si>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</si>
  <si>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</si>
  <si>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</si>
  <si>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</si>
  <si>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</si>
  <si>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</si>
  <si>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</si>
  <si>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</si>
  <si>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</si>
  <si>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</si>
  <si>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</si>
  <si>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</si>
  <si>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</si>
  <si>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</si>
  <si>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</si>
  <si>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</si>
  <si>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</si>
  <si>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</si>
  <si>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</si>
  <si>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</si>
  <si>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</si>
  <si>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</si>
  <si>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</si>
  <si>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</si>
  <si>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</si>
  <si>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</si>
  <si>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</si>
  <si>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</si>
  <si>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</si>
  <si>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</si>
  <si>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</si>
  <si>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</si>
  <si>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</si>
  <si>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</si>
  <si>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</si>
  <si>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</si>
  <si>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</si>
  <si>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</si>
  <si>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</si>
  <si>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</si>
  <si>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</si>
  <si>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</si>
  <si>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</si>
  <si>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</si>
  <si>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</si>
  <si>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</si>
  <si>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</si>
  <si>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</si>
  <si>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</si>
  <si>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</si>
  <si>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</si>
  <si>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</si>
  <si>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</si>
  <si>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</si>
  <si>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</si>
  <si>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</si>
  <si>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</si>
  <si>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</si>
  <si>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</si>
  <si>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</si>
  <si>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</si>
  <si>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</si>
  <si>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</si>
  <si>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</si>
  <si>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</si>
  <si>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</si>
  <si>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</si>
  <si>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</si>
  <si>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</si>
  <si>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</si>
  <si>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</si>
  <si>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</si>
  <si>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</si>
  <si>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</si>
  <si>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</si>
  <si>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</si>
  <si>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</si>
  <si>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</si>
  <si>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</si>
  <si>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</si>
  <si>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</si>
  <si>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</si>
  <si>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</si>
  <si>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</si>
  <si>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</si>
  <si>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</si>
  <si>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</si>
  <si>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</si>
  <si>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</si>
  <si>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</si>
  <si>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</si>
  <si>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</si>
  <si>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</si>
  <si>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</si>
  <si>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</si>
  <si>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</si>
  <si>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</si>
  <si>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</si>
  <si>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</si>
  <si>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</si>
  <si>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</si>
  <si>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</si>
  <si>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</si>
  <si>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</si>
  <si>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</si>
  <si>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</si>
  <si>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</si>
  <si>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</si>
  <si>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</si>
  <si>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</si>
  <si>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</si>
  <si>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</si>
  <si>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</si>
  <si>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</si>
  <si>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</si>
  <si>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</si>
  <si>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</si>
  <si>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</si>
  <si>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</si>
  <si>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</si>
  <si>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</si>
  <si>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</si>
  <si>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</si>
  <si>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</si>
  <si>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</si>
  <si>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</si>
  <si>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</si>
  <si>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</si>
  <si>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</si>
  <si>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</si>
  <si>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</si>
  <si>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</si>
  <si>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</si>
  <si>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</si>
  <si>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</si>
  <si>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</si>
  <si>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</si>
  <si>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</si>
  <si>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</si>
  <si>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</si>
  <si>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</si>
  <si>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</si>
  <si>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</si>
  <si>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</si>
  <si>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</si>
  <si>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</si>
  <si>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</si>
  <si>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</si>
  <si>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</si>
  <si>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</si>
  <si>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</si>
  <si>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</si>
  <si>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</si>
  <si>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</si>
  <si>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</si>
  <si>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</si>
  <si>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</si>
  <si>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</si>
  <si>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</si>
  <si>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</si>
  <si>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</si>
  <si>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</si>
  <si>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</si>
  <si>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</si>
  <si>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</si>
  <si>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</si>
  <si>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</si>
  <si>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</si>
  <si>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</si>
  <si>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</si>
  <si>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</si>
  <si>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</si>
  <si>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</si>
  <si>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</si>
  <si>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</si>
  <si>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</si>
  <si>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</si>
  <si>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</si>
  <si>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</si>
  <si>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</si>
  <si>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</si>
  <si>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</si>
  <si>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</si>
  <si>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</si>
  <si>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</si>
  <si>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</si>
  <si>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</si>
  <si>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</si>
  <si>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</si>
  <si>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</si>
  <si>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</si>
  <si>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</si>
  <si>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</si>
  <si>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</si>
  <si>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</si>
  <si>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</si>
  <si>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</si>
  <si>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</si>
  <si>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</si>
  <si>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</si>
  <si>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</si>
  <si>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</si>
  <si>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</si>
  <si>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</si>
  <si>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</si>
  <si>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</si>
  <si>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</si>
  <si>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</si>
  <si>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</si>
  <si>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</si>
  <si>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</si>
  <si>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</si>
  <si>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</si>
  <si>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</si>
  <si>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</si>
  <si>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</si>
  <si>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</si>
  <si>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</si>
  <si>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</si>
  <si>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</si>
  <si>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</si>
  <si>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</si>
  <si>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</si>
  <si>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</si>
  <si>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</si>
  <si>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</si>
  <si>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</si>
  <si>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</si>
  <si>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</si>
  <si>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</si>
  <si>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</si>
  <si>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</si>
  <si>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</si>
  <si>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</si>
  <si>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</si>
  <si>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</si>
  <si>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</si>
  <si>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</si>
  <si>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</si>
  <si>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</si>
  <si>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</si>
  <si>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</si>
  <si>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</si>
  <si>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</si>
  <si>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</si>
  <si>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</si>
  <si>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</si>
  <si>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</si>
  <si>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</si>
  <si>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</si>
  <si>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</si>
  <si>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</si>
  <si>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</si>
  <si>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</si>
  <si>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</si>
  <si>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</si>
  <si>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</si>
  <si>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</si>
  <si>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</si>
  <si>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</si>
  <si>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</si>
  <si>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</si>
  <si>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</si>
  <si>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</si>
  <si>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</si>
  <si>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</si>
  <si>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</si>
  <si>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</si>
  <si>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</si>
  <si>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</si>
  <si>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</si>
  <si>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</si>
  <si>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</si>
  <si>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</si>
  <si>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</si>
  <si>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</si>
  <si>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</si>
  <si>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</si>
  <si>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</si>
  <si>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</si>
  <si>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</si>
  <si>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</si>
  <si>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</si>
  <si>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</si>
  <si>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</si>
  <si>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</si>
  <si>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</si>
  <si>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</si>
  <si>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</si>
  <si>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</si>
  <si>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</si>
  <si>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</si>
  <si>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</si>
  <si>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</si>
  <si>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</si>
  <si>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</si>
  <si>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</si>
  <si>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</si>
  <si>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</si>
  <si>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</si>
  <si>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</si>
  <si>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</si>
  <si>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</si>
  <si>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</si>
  <si>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</si>
  <si>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</si>
  <si>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</si>
  <si>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</si>
  <si>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</si>
  <si>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</si>
  <si>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</si>
  <si>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</si>
  <si>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</si>
  <si>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</si>
  <si>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</si>
  <si>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</si>
  <si>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</si>
  <si>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</si>
  <si>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</si>
  <si>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</si>
  <si>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</si>
  <si>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</si>
  <si>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</si>
  <si>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</si>
  <si>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</si>
  <si>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</si>
  <si>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</si>
  <si>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</si>
  <si>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</si>
  <si>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</si>
  <si>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</si>
  <si>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</si>
  <si>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</si>
  <si>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</si>
  <si>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</si>
  <si>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</si>
  <si>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</si>
  <si>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</si>
  <si>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</si>
  <si>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</si>
  <si>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</si>
  <si>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</si>
  <si>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</si>
  <si>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</si>
  <si>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</si>
  <si>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</si>
  <si>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</si>
  <si>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</si>
  <si>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</si>
  <si>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</si>
  <si>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</si>
  <si>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</si>
  <si>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</si>
  <si>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</si>
  <si>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</si>
  <si>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</si>
  <si>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</si>
  <si>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</si>
  <si>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</si>
  <si>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</si>
  <si>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</si>
  <si>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</si>
  <si>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</si>
  <si>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</si>
  <si>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</si>
  <si>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</si>
  <si>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</si>
  <si>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</si>
  <si>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</si>
  <si>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 Category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</si>
  <si>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</si>
  <si>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</si>
  <si>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</si>
  <si>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</si>
  <si>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</si>
  <si>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</si>
  <si>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</si>
  <si>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</si>
  <si>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</si>
  <si>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</si>
  <si>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</si>
  <si>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</si>
  <si>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</si>
  <si>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</si>
  <si>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</si>
  <si>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</si>
  <si>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</si>
  <si>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</si>
  <si>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</si>
  <si>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</si>
  <si>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</si>
  <si>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</si>
  <si>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</si>
  <si>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</si>
  <si>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</si>
  <si>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</si>
  <si>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</si>
  <si>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</si>
  <si>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</si>
  <si>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</si>
  <si>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</si>
  <si>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</si>
  <si>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</si>
  <si>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</si>
  <si>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</si>
  <si>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</si>
  <si>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</si>
  <si>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</si>
  <si>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</si>
  <si>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Percentage Canceled</t>
  </si>
  <si>
    <t>\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</si>
  <si>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</si>
  <si>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</si>
  <si>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</si>
  <si>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</si>
  <si>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</si>
  <si>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</si>
  <si>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</si>
  <si>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</si>
  <si>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</si>
  <si>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</si>
  <si>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&gt;=1000</t>
  </si>
  <si>
    <t>&gt;=5000</t>
  </si>
  <si>
    <t>&gt;=10000</t>
  </si>
  <si>
    <t>&gt;=15000</t>
  </si>
  <si>
    <t>&gt;=20000</t>
  </si>
  <si>
    <t>&gt;=30000</t>
  </si>
  <si>
    <t>&gt;=35000</t>
  </si>
  <si>
    <t>&gt;=40000</t>
  </si>
  <si>
    <t>&gt;=45000</t>
  </si>
  <si>
    <t>&gt;=25000</t>
  </si>
  <si>
    <t>&lt;1000</t>
  </si>
  <si>
    <t>&gt;=50000</t>
  </si>
  <si>
    <t>(blank)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</si>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</sst>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2" fillId="2" borderId="0" xfId="1" applyNumberFormat="1" applyAlignment="1">
      <alignment horizontal="center"/>
    </xf>
    <xf numFmtId="9" fontId="2" fillId="2" borderId="0" xfId="1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2" applyFont="1"/>
    <xf numFmtId="167" fontId="0" fillId="0" borderId="0" xfId="0" applyNumberFormat="1"/>
  </cellXfs>
  <cellStyles count="3">
    <cellStyle name="Accent1" xfId="1" builtinId="29"/>
    <cellStyle name="Normal" xfId="0" builtinId="0"/>
    <cellStyle name="Percent" xfId="2" builtinId="5"/>
  </cellStyles>
  <dxfs count="7">
    <dxf>
      <fill>
        <patternFill>
          <bgColor rgb="FF0070C0"/>
        </patternFill>
      </fill>
    </dxf>
    <dxf>
      <fill>
        <gradientFill degree="90">
          <stop position="0">
            <color rgb="FF00B050"/>
          </stop>
          <stop position="1">
            <color theme="4"/>
          </stop>
        </gradient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4"/>
        </patternFill>
      </fill>
    </dxf>
    <dxf>
      <fill>
        <patternFill patternType="solid">
          <fgColor auto="1"/>
          <bgColor rgb="FF0070C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499677645067357E-2"/>
          <c:y val="1.9394490413274613E-2"/>
          <c:w val="0.79744697948844867"/>
          <c:h val="0.563261544107834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45-4D51-93AF-C567A4983C93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F45-4D51-93AF-C567A4983C93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45-4D51-93AF-C567A4983C93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45-4D51-93AF-C567A4983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9725240"/>
        <c:axId val="649725880"/>
      </c:barChart>
      <c:catAx>
        <c:axId val="64972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25880"/>
        <c:crosses val="autoZero"/>
        <c:auto val="1"/>
        <c:lblAlgn val="ctr"/>
        <c:lblOffset val="100"/>
        <c:noMultiLvlLbl val="0"/>
      </c:catAx>
      <c:valAx>
        <c:axId val="64972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2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6-4DC8-A921-144BA587D163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56-4DC8-A921-144BA587D163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56-4DC8-A921-144BA587D163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56-4DC8-A921-144BA587D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9091960"/>
        <c:axId val="559089720"/>
      </c:barChart>
      <c:catAx>
        <c:axId val="559091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89720"/>
        <c:crosses val="autoZero"/>
        <c:auto val="1"/>
        <c:lblAlgn val="ctr"/>
        <c:lblOffset val="100"/>
        <c:noMultiLvlLbl val="0"/>
      </c:catAx>
      <c:valAx>
        <c:axId val="55908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9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and Month!PivotTable5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and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D-466F-BAC8-F3688438DEAE}"/>
            </c:ext>
          </c:extLst>
        </c:ser>
        <c:ser>
          <c:idx val="1"/>
          <c:order val="1"/>
          <c:tx>
            <c:strRef>
              <c:f>'Category and Month'!$C$4:$C$5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Month'!$C$6:$C$18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1CD-466F-BAC8-F3688438DEAE}"/>
            </c:ext>
          </c:extLst>
        </c:ser>
        <c:ser>
          <c:idx val="2"/>
          <c:order val="2"/>
          <c:tx>
            <c:strRef>
              <c:f>'Category and Month'!$D$4:$D$5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Month'!$D$6:$D$18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1CD-466F-BAC8-F3688438D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602640"/>
        <c:axId val="646601360"/>
      </c:lineChart>
      <c:catAx>
        <c:axId val="64660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01360"/>
        <c:crosses val="autoZero"/>
        <c:auto val="1"/>
        <c:lblAlgn val="ctr"/>
        <c:lblOffset val="100"/>
        <c:noMultiLvlLbl val="0"/>
      </c:catAx>
      <c:valAx>
        <c:axId val="64660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0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and year!PivotTable10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and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B-4273-BD8E-32E962125064}"/>
            </c:ext>
          </c:extLst>
        </c:ser>
        <c:ser>
          <c:idx val="1"/>
          <c:order val="1"/>
          <c:tx>
            <c:strRef>
              <c:f>'Category and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F7-404A-B1FB-9984DC6962A6}"/>
            </c:ext>
          </c:extLst>
        </c:ser>
        <c:ser>
          <c:idx val="2"/>
          <c:order val="2"/>
          <c:tx>
            <c:strRef>
              <c:f>'Category and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F7-404A-B1FB-9984DC696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739000"/>
        <c:axId val="649739640"/>
      </c:lineChart>
      <c:catAx>
        <c:axId val="64973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39640"/>
        <c:crosses val="autoZero"/>
        <c:auto val="1"/>
        <c:lblAlgn val="ctr"/>
        <c:lblOffset val="100"/>
        <c:noMultiLvlLbl val="0"/>
      </c:catAx>
      <c:valAx>
        <c:axId val="6497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3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Sheet1!$B$2:$B$15</c:f>
              <c:numCache>
                <c:formatCode>0.0%</c:formatCode>
                <c:ptCount val="13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D-449F-899C-E51A6C0B5A1E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Sheet1!$C$2:$C$15</c:f>
              <c:numCache>
                <c:formatCode>General</c:formatCode>
                <c:ptCount val="13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D-449F-899C-E51A6C0B5A1E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Sheet1!$D$2:$D$15</c:f>
              <c:numCache>
                <c:formatCode>General</c:formatCode>
                <c:ptCount val="13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FD-449F-899C-E51A6C0B5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778832"/>
        <c:axId val="543782032"/>
      </c:lineChart>
      <c:catAx>
        <c:axId val="54377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2032"/>
        <c:crosses val="autoZero"/>
        <c:auto val="1"/>
        <c:lblAlgn val="ctr"/>
        <c:lblOffset val="100"/>
        <c:noMultiLvlLbl val="0"/>
      </c:catAx>
      <c:valAx>
        <c:axId val="54378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7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3</xdr:row>
      <xdr:rowOff>76200</xdr:rowOff>
    </xdr:from>
    <xdr:to>
      <xdr:col>17</xdr:col>
      <xdr:colOff>236220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A9E40C-366D-4357-93CE-982AC0875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2</xdr:row>
      <xdr:rowOff>76200</xdr:rowOff>
    </xdr:from>
    <xdr:to>
      <xdr:col>20</xdr:col>
      <xdr:colOff>403860</xdr:colOff>
      <xdr:row>28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4E41C-2510-4A68-9890-B6427FF6A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22860</xdr:rowOff>
    </xdr:from>
    <xdr:to>
      <xdr:col>10</xdr:col>
      <xdr:colOff>289560</xdr:colOff>
      <xdr:row>20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C2BC4-E4DF-49D7-94E5-C8737E120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3</xdr:row>
      <xdr:rowOff>3810</xdr:rowOff>
    </xdr:from>
    <xdr:to>
      <xdr:col>9</xdr:col>
      <xdr:colOff>1844040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145E8-8A72-4B9D-9532-7EB3F123E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754380</xdr:colOff>
      <xdr:row>11</xdr:row>
      <xdr:rowOff>114300</xdr:rowOff>
    </xdr:from>
    <xdr:to>
      <xdr:col>8</xdr:col>
      <xdr:colOff>548640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C5935-F07B-478E-ABA2-81963E31A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" refreshedDate="44038.629136574076" createdVersion="6" refreshedVersion="6" minRefreshableVersion="3" recordCount="4115" xr:uid="{57B0CE05-6D0E-4710-BB61-C7ABFEF4BABA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" refreshedDate="44038.745045370371" createdVersion="6" refreshedVersion="6" minRefreshableVersion="3" recordCount="4115" xr:uid="{7E64D9E3-255C-472B-B65C-6C4F8561B278}">
  <cacheSource type="worksheet">
    <worksheetSource ref="A1:T104857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 pivotCacheId="1629237087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" refreshedDate="44040.658239467593" createdVersion="6" refreshedVersion="6" minRefreshableVersion="3" recordCount="15" xr:uid="{650EB158-B976-4028-96C4-D8153BF22F1E}">
  <cacheSource type="worksheet">
    <worksheetSource ref="A1:H1048576" sheet="Bonu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m/>
      </sharedItems>
    </cacheField>
    <cacheField name="Number Successful" numFmtId="0">
      <sharedItems containsBlank="1" containsMixedTypes="1" containsNumber="1" containsInteger="1" minValue="6" maxValue="932"/>
    </cacheField>
    <cacheField name="Number failed" numFmtId="0">
      <sharedItems containsBlank="1" containsMixedTypes="1" containsNumber="1" containsInteger="1" minValue="11" maxValue="420"/>
    </cacheField>
    <cacheField name="Number Canceled" numFmtId="0">
      <sharedItems containsBlank="1" containsMixedTypes="1" containsNumber="1" containsInteger="1" minValue="4" maxValue="100"/>
    </cacheField>
    <cacheField name="Total Projects" numFmtId="0">
      <sharedItems containsString="0" containsBlank="1" containsNumber="1" containsInteger="1" minValue="21" maxValue="1412"/>
    </cacheField>
    <cacheField name="Percentage Successful" numFmtId="0">
      <sharedItems containsString="0" containsBlank="1" containsNumber="1" minValue="0.19369369369369369" maxValue="0.71081677704194257"/>
    </cacheField>
    <cacheField name="Percentage Failed" numFmtId="0">
      <sharedItems containsString="0" containsBlank="1" containsNumber="1" minValue="0.24944812362030905" maxValue="0.58108108108108103"/>
    </cacheField>
    <cacheField name="Percentage Canceled" numFmtId="0">
      <sharedItems containsString="0" containsBlank="1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s v="plays"/>
    <x v="4113"/>
    <x v="4091"/>
  </r>
  <r>
    <m/>
    <m/>
    <m/>
    <m/>
    <m/>
    <x v="4"/>
    <x v="21"/>
    <m/>
    <m/>
    <x v="4114"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  <r>
    <x v="12"/>
    <m/>
    <m/>
    <m/>
    <m/>
    <m/>
    <m/>
    <m/>
  </r>
  <r>
    <x v="12"/>
    <s v="successful"/>
    <s v="failed"/>
    <s v="canceled"/>
    <m/>
    <m/>
    <m/>
    <m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3B75F-917A-4196-9221-B2C303A4F74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1"/>
        <item x="2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036CA2-39E6-4B34-A809-63F292E9F00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5559A-1871-4EAA-BEAF-064041C1DF9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h="1" x="3"/>
        <item h="1"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BD944-2E78-40C3-8909-AA92E93CAD71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6FD59-0B7E-4E88-A9F0-1DE571017B9B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5" firstHeaderRow="0" firstDataRow="1" firstDataCol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67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D9" sqref="D9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7.21875" customWidth="1"/>
    <col min="5" max="5" width="17.8867187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77734375" style="6" customWidth="1"/>
    <col min="16" max="16" width="20.44140625" customWidth="1"/>
    <col min="17" max="17" width="35.5546875" customWidth="1"/>
    <col min="18" max="18" width="37.77734375" customWidth="1"/>
    <col min="19" max="19" width="31.88671875" customWidth="1"/>
    <col min="20" max="20" width="30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8358</v>
      </c>
      <c r="R1" s="1" t="s">
        <v>8359</v>
      </c>
      <c r="S1" t="s">
        <v>8365</v>
      </c>
      <c r="T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>E167/L167</f>
        <v>#DIV/0!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K1:K4115" xr:uid="{C7ECE42B-5131-4815-A2F9-F0C9AEA37604}"/>
  <conditionalFormatting sqref="F1:F1048576">
    <cfRule type="cellIs" dxfId="6" priority="18" operator="equal">
      <formula>"canceled"</formula>
    </cfRule>
    <cfRule type="containsText" dxfId="5" priority="19" operator="containsText" text="Live">
      <formula>NOT(ISERROR(SEARCH("Live",F1)))</formula>
    </cfRule>
    <cfRule type="containsText" dxfId="4" priority="20" operator="containsText" text="Live">
      <formula>NOT(ISERROR(SEARCH("Live",F1)))</formula>
    </cfRule>
    <cfRule type="containsText" dxfId="3" priority="21" operator="containsText" text="Failed">
      <formula>NOT(ISERROR(SEARCH("Failed",F1)))</formula>
    </cfRule>
    <cfRule type="containsText" dxfId="2" priority="22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8696B"/>
        <color rgb="FF00B050"/>
        <color rgb="FF0070C0"/>
      </colorScale>
    </cfRule>
    <cfRule type="cellIs" dxfId="1" priority="2" operator="between">
      <formula>100</formula>
      <formula>200</formula>
    </cfRule>
    <cfRule type="cellIs" dxfId="0" priority="3" operator="greaterThan">
      <formula>100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0799-B437-4123-B2DF-425AC0BD7433}">
  <sheetPr codeName="Sheet2"/>
  <dimension ref="A2:K28"/>
  <sheetViews>
    <sheetView workbookViewId="0">
      <selection activeCell="K28" sqref="K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8.44140625" bestFit="1" customWidth="1"/>
    <col min="5" max="5" width="5.6640625" bestFit="1" customWidth="1"/>
    <col min="6" max="7" width="10.77734375" bestFit="1" customWidth="1"/>
  </cols>
  <sheetData>
    <row r="2" spans="1:6" x14ac:dyDescent="0.3">
      <c r="A2" s="8" t="s">
        <v>8223</v>
      </c>
      <c r="B2" t="s">
        <v>8362</v>
      </c>
    </row>
    <row r="4" spans="1:6" x14ac:dyDescent="0.3">
      <c r="A4" s="8" t="s">
        <v>8363</v>
      </c>
      <c r="B4" s="8" t="s">
        <v>8364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8220</v>
      </c>
      <c r="E5" t="s">
        <v>8221</v>
      </c>
      <c r="F5" t="s">
        <v>8361</v>
      </c>
    </row>
    <row r="6" spans="1:6" x14ac:dyDescent="0.3">
      <c r="A6" s="9" t="s">
        <v>8308</v>
      </c>
      <c r="B6" s="10">
        <v>300</v>
      </c>
      <c r="C6" s="10"/>
      <c r="D6" s="10">
        <v>40</v>
      </c>
      <c r="E6" s="10">
        <v>180</v>
      </c>
      <c r="F6" s="10">
        <v>520</v>
      </c>
    </row>
    <row r="7" spans="1:6" x14ac:dyDescent="0.3">
      <c r="A7" s="9" t="s">
        <v>8334</v>
      </c>
      <c r="B7" s="10">
        <v>34</v>
      </c>
      <c r="C7" s="10">
        <v>6</v>
      </c>
      <c r="D7" s="10">
        <v>20</v>
      </c>
      <c r="E7" s="10">
        <v>140</v>
      </c>
      <c r="F7" s="10">
        <v>200</v>
      </c>
    </row>
    <row r="8" spans="1:6" x14ac:dyDescent="0.3">
      <c r="A8" s="9" t="s">
        <v>8331</v>
      </c>
      <c r="B8" s="10">
        <v>80</v>
      </c>
      <c r="C8" s="10"/>
      <c r="D8" s="10"/>
      <c r="E8" s="10">
        <v>140</v>
      </c>
      <c r="F8" s="10">
        <v>220</v>
      </c>
    </row>
    <row r="9" spans="1:6" x14ac:dyDescent="0.3">
      <c r="A9" s="9" t="s">
        <v>8329</v>
      </c>
      <c r="B9" s="10"/>
      <c r="C9" s="10"/>
      <c r="D9" s="10">
        <v>24</v>
      </c>
      <c r="E9" s="10"/>
      <c r="F9" s="10">
        <v>24</v>
      </c>
    </row>
    <row r="10" spans="1:6" x14ac:dyDescent="0.3">
      <c r="A10" s="9" t="s">
        <v>8323</v>
      </c>
      <c r="B10" s="10">
        <v>540</v>
      </c>
      <c r="C10" s="10">
        <v>20</v>
      </c>
      <c r="D10" s="10">
        <v>20</v>
      </c>
      <c r="E10" s="10">
        <v>120</v>
      </c>
      <c r="F10" s="10">
        <v>700</v>
      </c>
    </row>
    <row r="11" spans="1:6" x14ac:dyDescent="0.3">
      <c r="A11" s="9" t="s">
        <v>8336</v>
      </c>
      <c r="B11" s="10">
        <v>103</v>
      </c>
      <c r="C11" s="10"/>
      <c r="D11" s="10"/>
      <c r="E11" s="10">
        <v>117</v>
      </c>
      <c r="F11" s="10">
        <v>220</v>
      </c>
    </row>
    <row r="12" spans="1:6" x14ac:dyDescent="0.3">
      <c r="A12" s="9" t="s">
        <v>8320</v>
      </c>
      <c r="B12" s="10">
        <v>80</v>
      </c>
      <c r="C12" s="10"/>
      <c r="D12" s="10">
        <v>30</v>
      </c>
      <c r="E12" s="10">
        <v>127</v>
      </c>
      <c r="F12" s="10">
        <v>237</v>
      </c>
    </row>
    <row r="13" spans="1:6" x14ac:dyDescent="0.3">
      <c r="A13" s="9" t="s">
        <v>8317</v>
      </c>
      <c r="B13" s="10">
        <v>209</v>
      </c>
      <c r="C13" s="10"/>
      <c r="D13" s="10">
        <v>178</v>
      </c>
      <c r="E13" s="10">
        <v>213</v>
      </c>
      <c r="F13" s="10">
        <v>600</v>
      </c>
    </row>
    <row r="14" spans="1:6" x14ac:dyDescent="0.3">
      <c r="A14" s="9" t="s">
        <v>8315</v>
      </c>
      <c r="B14" s="10">
        <v>839</v>
      </c>
      <c r="C14" s="10">
        <v>24</v>
      </c>
      <c r="D14" s="10">
        <v>37</v>
      </c>
      <c r="E14" s="10">
        <v>493</v>
      </c>
      <c r="F14" s="10">
        <v>1393</v>
      </c>
    </row>
    <row r="15" spans="1:6" x14ac:dyDescent="0.3">
      <c r="A15" s="9" t="s">
        <v>8361</v>
      </c>
      <c r="B15" s="10">
        <v>2185</v>
      </c>
      <c r="C15" s="10">
        <v>50</v>
      </c>
      <c r="D15" s="10">
        <v>349</v>
      </c>
      <c r="E15" s="10">
        <v>1530</v>
      </c>
      <c r="F15" s="10">
        <v>4114</v>
      </c>
    </row>
    <row r="28" spans="11:11" x14ac:dyDescent="0.3">
      <c r="K28" t="s">
        <v>8400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B4D67-D34B-463E-8481-F166AC9133C1}">
  <sheetPr codeName="Sheet3"/>
  <dimension ref="A1:F47"/>
  <sheetViews>
    <sheetView workbookViewId="0">
      <selection activeCell="M3" sqref="M3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8362</v>
      </c>
    </row>
    <row r="2" spans="1:6" x14ac:dyDescent="0.3">
      <c r="A2" s="8" t="s">
        <v>8358</v>
      </c>
      <c r="B2" t="s">
        <v>8362</v>
      </c>
    </row>
    <row r="4" spans="1:6" x14ac:dyDescent="0.3">
      <c r="A4" s="8" t="s">
        <v>8363</v>
      </c>
      <c r="B4" s="8" t="s">
        <v>8364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9" t="s">
        <v>8314</v>
      </c>
      <c r="B6" s="10"/>
      <c r="C6" s="10"/>
      <c r="D6" s="10">
        <v>100</v>
      </c>
      <c r="E6" s="10"/>
      <c r="F6" s="10">
        <v>100</v>
      </c>
    </row>
    <row r="7" spans="1:6" x14ac:dyDescent="0.3">
      <c r="A7" s="9" t="s">
        <v>8342</v>
      </c>
      <c r="B7" s="10"/>
      <c r="C7" s="10"/>
      <c r="D7" s="10"/>
      <c r="E7" s="10">
        <v>20</v>
      </c>
      <c r="F7" s="10">
        <v>20</v>
      </c>
    </row>
    <row r="8" spans="1:6" x14ac:dyDescent="0.3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8356</v>
      </c>
      <c r="B9" s="10"/>
      <c r="C9" s="10"/>
      <c r="D9" s="10">
        <v>40</v>
      </c>
      <c r="E9" s="10"/>
      <c r="F9" s="10">
        <v>40</v>
      </c>
    </row>
    <row r="10" spans="1:6" x14ac:dyDescent="0.3">
      <c r="A10" s="9" t="s">
        <v>8352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8313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8312</v>
      </c>
      <c r="B12" s="10"/>
      <c r="C12" s="10"/>
      <c r="D12" s="10">
        <v>80</v>
      </c>
      <c r="E12" s="10"/>
      <c r="F12" s="10">
        <v>80</v>
      </c>
    </row>
    <row r="13" spans="1:6" x14ac:dyDescent="0.3">
      <c r="A13" s="9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8345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">
      <c r="A15" s="9" t="s">
        <v>8322</v>
      </c>
      <c r="B15" s="10"/>
      <c r="C15" s="10"/>
      <c r="D15" s="10">
        <v>40</v>
      </c>
      <c r="E15" s="10"/>
      <c r="F15" s="10">
        <v>40</v>
      </c>
    </row>
    <row r="16" spans="1:6" x14ac:dyDescent="0.3">
      <c r="A16" s="9" t="s">
        <v>8335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">
      <c r="A17" s="9" t="s">
        <v>8346</v>
      </c>
      <c r="B17" s="10"/>
      <c r="C17" s="10"/>
      <c r="D17" s="10">
        <v>20</v>
      </c>
      <c r="E17" s="10"/>
      <c r="F17" s="10">
        <v>20</v>
      </c>
    </row>
    <row r="18" spans="1:6" x14ac:dyDescent="0.3">
      <c r="A18" s="9" t="s">
        <v>8347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8327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">
      <c r="A20" s="9" t="s">
        <v>8326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9" t="s">
        <v>8354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">
      <c r="A22" s="9" t="s">
        <v>8325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8333</v>
      </c>
      <c r="B23" s="10"/>
      <c r="C23" s="10"/>
      <c r="D23" s="10">
        <v>40</v>
      </c>
      <c r="E23" s="10"/>
      <c r="F23" s="10">
        <v>40</v>
      </c>
    </row>
    <row r="24" spans="1:6" x14ac:dyDescent="0.3">
      <c r="A24" s="9" t="s">
        <v>8357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">
      <c r="A25" s="9" t="s">
        <v>8341</v>
      </c>
      <c r="B25" s="10"/>
      <c r="C25" s="10"/>
      <c r="D25" s="10">
        <v>20</v>
      </c>
      <c r="E25" s="10"/>
      <c r="F25" s="10">
        <v>20</v>
      </c>
    </row>
    <row r="26" spans="1:6" x14ac:dyDescent="0.3">
      <c r="A26" s="9" t="s">
        <v>8321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8348</v>
      </c>
      <c r="B27" s="10"/>
      <c r="C27" s="10"/>
      <c r="D27" s="10">
        <v>20</v>
      </c>
      <c r="E27" s="10"/>
      <c r="F27" s="10">
        <v>20</v>
      </c>
    </row>
    <row r="28" spans="1:6" x14ac:dyDescent="0.3">
      <c r="A28" s="9" t="s">
        <v>8337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">
      <c r="A29" s="9" t="s">
        <v>8343</v>
      </c>
      <c r="B29" s="10"/>
      <c r="C29" s="10"/>
      <c r="D29" s="10">
        <v>20</v>
      </c>
      <c r="E29" s="10"/>
      <c r="F29" s="10">
        <v>20</v>
      </c>
    </row>
    <row r="30" spans="1:6" x14ac:dyDescent="0.3">
      <c r="A30" s="9" t="s">
        <v>8316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">
      <c r="A31" s="9" t="s">
        <v>8344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8351</v>
      </c>
      <c r="B33" s="10"/>
      <c r="C33" s="10"/>
      <c r="D33" s="10">
        <v>20</v>
      </c>
      <c r="E33" s="10"/>
      <c r="F33" s="10">
        <v>20</v>
      </c>
    </row>
    <row r="34" spans="1:6" x14ac:dyDescent="0.3">
      <c r="A34" s="9" t="s">
        <v>8324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8311</v>
      </c>
      <c r="B35" s="10"/>
      <c r="C35" s="10"/>
      <c r="D35" s="10"/>
      <c r="E35" s="10">
        <v>40</v>
      </c>
      <c r="F35" s="10">
        <v>40</v>
      </c>
    </row>
    <row r="36" spans="1:6" x14ac:dyDescent="0.3">
      <c r="A36" s="9" t="s">
        <v>8310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8350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">
      <c r="A38" s="9" t="s">
        <v>8353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">
      <c r="A39" s="9" t="s">
        <v>8355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">
      <c r="A40" s="9" t="s">
        <v>8349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8309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8339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">
      <c r="A43" s="9" t="s">
        <v>8332</v>
      </c>
      <c r="B43" s="10"/>
      <c r="C43" s="10"/>
      <c r="D43" s="10">
        <v>100</v>
      </c>
      <c r="E43" s="10"/>
      <c r="F43" s="10">
        <v>100</v>
      </c>
    </row>
    <row r="44" spans="1:6" x14ac:dyDescent="0.3">
      <c r="A44" s="9" t="s">
        <v>8319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">
      <c r="A45" s="9" t="s">
        <v>8318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">
      <c r="A46" s="9" t="s">
        <v>8338</v>
      </c>
      <c r="B46" s="10"/>
      <c r="C46" s="10"/>
      <c r="D46" s="10"/>
      <c r="E46" s="10">
        <v>20</v>
      </c>
      <c r="F46" s="10">
        <v>20</v>
      </c>
    </row>
    <row r="47" spans="1:6" x14ac:dyDescent="0.3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7677-4583-4F93-89DD-48767999E2B6}">
  <sheetPr codeName="Sheet4"/>
  <dimension ref="A2:E18"/>
  <sheetViews>
    <sheetView workbookViewId="0">
      <selection activeCell="C5" sqref="C5"/>
    </sheetView>
  </sheetViews>
  <sheetFormatPr defaultRowHeight="14.4" x14ac:dyDescent="0.3"/>
  <cols>
    <col min="1" max="1" width="12.88671875" bestFit="1" customWidth="1"/>
    <col min="2" max="2" width="9.44140625" bestFit="1" customWidth="1"/>
    <col min="3" max="3" width="8.44140625" bestFit="1" customWidth="1"/>
    <col min="4" max="4" width="5.6640625" bestFit="1" customWidth="1"/>
    <col min="5" max="5" width="10.77734375" bestFit="1" customWidth="1"/>
    <col min="6" max="6" width="12.88671875" bestFit="1" customWidth="1"/>
    <col min="7" max="7" width="28.77734375" bestFit="1" customWidth="1"/>
    <col min="8" max="8" width="17.77734375" bestFit="1" customWidth="1"/>
    <col min="9" max="9" width="33.6640625" bestFit="1" customWidth="1"/>
    <col min="10" max="10" width="34.88671875" bestFit="1" customWidth="1"/>
    <col min="11" max="11" width="7" bestFit="1" customWidth="1"/>
    <col min="12" max="12" width="10.7773437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9" bestFit="1" customWidth="1"/>
    <col min="38" max="38" width="11.6640625" bestFit="1" customWidth="1"/>
    <col min="39" max="39" width="10.77734375" bestFit="1" customWidth="1"/>
  </cols>
  <sheetData>
    <row r="2" spans="1:5" x14ac:dyDescent="0.3">
      <c r="A2" s="8" t="s">
        <v>8358</v>
      </c>
      <c r="B2" t="s">
        <v>8362</v>
      </c>
    </row>
    <row r="4" spans="1:5" x14ac:dyDescent="0.3">
      <c r="A4" s="8" t="s">
        <v>8363</v>
      </c>
    </row>
    <row r="5" spans="1:5" x14ac:dyDescent="0.3">
      <c r="B5" t="s">
        <v>8219</v>
      </c>
      <c r="C5" t="s">
        <v>8220</v>
      </c>
      <c r="D5" t="s">
        <v>8221</v>
      </c>
      <c r="E5" t="s">
        <v>8361</v>
      </c>
    </row>
    <row r="6" spans="1:5" x14ac:dyDescent="0.3">
      <c r="A6" s="9" t="s">
        <v>8373</v>
      </c>
      <c r="B6" s="10">
        <v>182</v>
      </c>
      <c r="C6" s="10">
        <v>34</v>
      </c>
      <c r="D6" s="10">
        <v>149</v>
      </c>
      <c r="E6" s="10">
        <v>365</v>
      </c>
    </row>
    <row r="7" spans="1:5" x14ac:dyDescent="0.3">
      <c r="A7" s="9" t="s">
        <v>8374</v>
      </c>
      <c r="B7" s="10">
        <v>202</v>
      </c>
      <c r="C7" s="10">
        <v>27</v>
      </c>
      <c r="D7" s="10">
        <v>106</v>
      </c>
      <c r="E7" s="10">
        <v>335</v>
      </c>
    </row>
    <row r="8" spans="1:5" x14ac:dyDescent="0.3">
      <c r="A8" s="9" t="s">
        <v>8375</v>
      </c>
      <c r="B8" s="10">
        <v>180</v>
      </c>
      <c r="C8" s="10">
        <v>28</v>
      </c>
      <c r="D8" s="10">
        <v>108</v>
      </c>
      <c r="E8" s="10">
        <v>316</v>
      </c>
    </row>
    <row r="9" spans="1:5" x14ac:dyDescent="0.3">
      <c r="A9" s="9" t="s">
        <v>8376</v>
      </c>
      <c r="B9" s="10">
        <v>192</v>
      </c>
      <c r="C9" s="10">
        <v>27</v>
      </c>
      <c r="D9" s="10">
        <v>102</v>
      </c>
      <c r="E9" s="10">
        <v>321</v>
      </c>
    </row>
    <row r="10" spans="1:5" x14ac:dyDescent="0.3">
      <c r="A10" s="9" t="s">
        <v>8367</v>
      </c>
      <c r="B10" s="10">
        <v>234</v>
      </c>
      <c r="C10" s="10">
        <v>26</v>
      </c>
      <c r="D10" s="10">
        <v>126</v>
      </c>
      <c r="E10" s="10">
        <v>386</v>
      </c>
    </row>
    <row r="11" spans="1:5" x14ac:dyDescent="0.3">
      <c r="A11" s="9" t="s">
        <v>8377</v>
      </c>
      <c r="B11" s="10">
        <v>211</v>
      </c>
      <c r="C11" s="10">
        <v>27</v>
      </c>
      <c r="D11" s="10">
        <v>147</v>
      </c>
      <c r="E11" s="10">
        <v>385</v>
      </c>
    </row>
    <row r="12" spans="1:5" x14ac:dyDescent="0.3">
      <c r="A12" s="9" t="s">
        <v>8368</v>
      </c>
      <c r="B12" s="10">
        <v>194</v>
      </c>
      <c r="C12" s="10">
        <v>43</v>
      </c>
      <c r="D12" s="10">
        <v>150</v>
      </c>
      <c r="E12" s="10">
        <v>387</v>
      </c>
    </row>
    <row r="13" spans="1:5" x14ac:dyDescent="0.3">
      <c r="A13" s="9" t="s">
        <v>8369</v>
      </c>
      <c r="B13" s="10">
        <v>166</v>
      </c>
      <c r="C13" s="10">
        <v>33</v>
      </c>
      <c r="D13" s="10">
        <v>134</v>
      </c>
      <c r="E13" s="10">
        <v>333</v>
      </c>
    </row>
    <row r="14" spans="1:5" x14ac:dyDescent="0.3">
      <c r="A14" s="9" t="s">
        <v>8370</v>
      </c>
      <c r="B14" s="10">
        <v>147</v>
      </c>
      <c r="C14" s="10">
        <v>24</v>
      </c>
      <c r="D14" s="10">
        <v>127</v>
      </c>
      <c r="E14" s="10">
        <v>298</v>
      </c>
    </row>
    <row r="15" spans="1:5" x14ac:dyDescent="0.3">
      <c r="A15" s="9" t="s">
        <v>8371</v>
      </c>
      <c r="B15" s="10">
        <v>183</v>
      </c>
      <c r="C15" s="10">
        <v>20</v>
      </c>
      <c r="D15" s="10">
        <v>149</v>
      </c>
      <c r="E15" s="10">
        <v>352</v>
      </c>
    </row>
    <row r="16" spans="1:5" x14ac:dyDescent="0.3">
      <c r="A16" s="9" t="s">
        <v>8372</v>
      </c>
      <c r="B16" s="10">
        <v>183</v>
      </c>
      <c r="C16" s="10">
        <v>37</v>
      </c>
      <c r="D16" s="10">
        <v>114</v>
      </c>
      <c r="E16" s="10">
        <v>334</v>
      </c>
    </row>
    <row r="17" spans="1:5" x14ac:dyDescent="0.3">
      <c r="A17" s="9" t="s">
        <v>8378</v>
      </c>
      <c r="B17" s="10">
        <v>111</v>
      </c>
      <c r="C17" s="10">
        <v>23</v>
      </c>
      <c r="D17" s="10">
        <v>118</v>
      </c>
      <c r="E17" s="10">
        <v>252</v>
      </c>
    </row>
    <row r="18" spans="1:5" x14ac:dyDescent="0.3">
      <c r="A18" s="9" t="s">
        <v>8361</v>
      </c>
      <c r="B18" s="10">
        <v>2185</v>
      </c>
      <c r="C18" s="10">
        <v>349</v>
      </c>
      <c r="D18" s="10">
        <v>1530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9275D-2AE3-40A2-B685-D2E297446F5F}">
  <sheetPr codeName="Sheet5"/>
  <dimension ref="A1:E18"/>
  <sheetViews>
    <sheetView workbookViewId="0">
      <selection activeCell="A8" sqref="A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  <col min="8" max="26" width="30.109375" bestFit="1" customWidth="1"/>
    <col min="27" max="27" width="17.77734375" bestFit="1" customWidth="1"/>
    <col min="28" max="28" width="34.88671875" bestFit="1" customWidth="1"/>
  </cols>
  <sheetData>
    <row r="1" spans="1:5" x14ac:dyDescent="0.3">
      <c r="A1" s="8" t="s">
        <v>8358</v>
      </c>
      <c r="B1" t="s">
        <v>8362</v>
      </c>
    </row>
    <row r="2" spans="1:5" x14ac:dyDescent="0.3">
      <c r="A2" s="8" t="s">
        <v>8379</v>
      </c>
      <c r="B2" t="s">
        <v>8362</v>
      </c>
    </row>
    <row r="4" spans="1:5" x14ac:dyDescent="0.3">
      <c r="A4" s="8" t="s">
        <v>8363</v>
      </c>
      <c r="B4" s="8" t="s">
        <v>8364</v>
      </c>
    </row>
    <row r="5" spans="1:5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E08E-80C3-465C-8D71-0DA7F1AB4DBE}">
  <sheetPr codeName="Sheet7"/>
  <dimension ref="A1:D15"/>
  <sheetViews>
    <sheetView tabSelected="1" workbookViewId="0"/>
  </sheetViews>
  <sheetFormatPr defaultRowHeight="14.4" x14ac:dyDescent="0.3"/>
  <cols>
    <col min="1" max="1" width="26.5546875" bestFit="1" customWidth="1"/>
    <col min="2" max="2" width="26.44140625" bestFit="1" customWidth="1"/>
    <col min="3" max="3" width="22.5546875" bestFit="1" customWidth="1"/>
    <col min="4" max="4" width="25.44140625" bestFit="1" customWidth="1"/>
  </cols>
  <sheetData>
    <row r="1" spans="1:4" x14ac:dyDescent="0.3">
      <c r="A1" s="8" t="s">
        <v>8360</v>
      </c>
      <c r="B1" t="s">
        <v>8424</v>
      </c>
      <c r="C1" t="s">
        <v>8425</v>
      </c>
      <c r="D1" t="s">
        <v>8426</v>
      </c>
    </row>
    <row r="2" spans="1:4" x14ac:dyDescent="0.3">
      <c r="A2" s="9" t="s">
        <v>8387</v>
      </c>
      <c r="B2" s="13">
        <v>0.66005665722379603</v>
      </c>
      <c r="C2" s="10">
        <v>0.29745042492917845</v>
      </c>
      <c r="D2" s="10">
        <v>4.2492917847025496E-2</v>
      </c>
    </row>
    <row r="3" spans="1:4" x14ac:dyDescent="0.3">
      <c r="A3" s="9" t="s">
        <v>8389</v>
      </c>
      <c r="B3" s="13">
        <v>0.47727272727272729</v>
      </c>
      <c r="C3" s="10">
        <v>0.40909090909090912</v>
      </c>
      <c r="D3" s="10">
        <v>0.11363636363636363</v>
      </c>
    </row>
    <row r="4" spans="1:4" x14ac:dyDescent="0.3">
      <c r="A4" s="9" t="s">
        <v>8390</v>
      </c>
      <c r="B4" s="13">
        <v>0.46766169154228854</v>
      </c>
      <c r="C4" s="10">
        <v>0.44776119402985076</v>
      </c>
      <c r="D4" s="10">
        <v>8.45771144278607E-2</v>
      </c>
    </row>
    <row r="5" spans="1:4" x14ac:dyDescent="0.3">
      <c r="A5" s="9" t="s">
        <v>8391</v>
      </c>
      <c r="B5" s="13">
        <v>0.41891891891891891</v>
      </c>
      <c r="C5" s="10">
        <v>0.48648648648648651</v>
      </c>
      <c r="D5" s="10">
        <v>9.45945945945946E-2</v>
      </c>
    </row>
    <row r="6" spans="1:4" x14ac:dyDescent="0.3">
      <c r="A6" s="9" t="s">
        <v>8392</v>
      </c>
      <c r="B6" s="13">
        <v>0.40145985401459855</v>
      </c>
      <c r="C6" s="10">
        <v>0.46715328467153283</v>
      </c>
      <c r="D6" s="10">
        <v>0.13138686131386862</v>
      </c>
    </row>
    <row r="7" spans="1:4" x14ac:dyDescent="0.3">
      <c r="A7" s="9" t="s">
        <v>8393</v>
      </c>
      <c r="B7" s="13">
        <v>0.3902439024390244</v>
      </c>
      <c r="C7" s="10">
        <v>0.45121951219512196</v>
      </c>
      <c r="D7" s="10">
        <v>0.15853658536585366</v>
      </c>
    </row>
    <row r="8" spans="1:4" x14ac:dyDescent="0.3">
      <c r="A8" s="9" t="s">
        <v>8394</v>
      </c>
      <c r="B8" s="13">
        <v>0.47272727272727272</v>
      </c>
      <c r="C8" s="10">
        <v>0.4</v>
      </c>
      <c r="D8" s="10">
        <v>0.12727272727272726</v>
      </c>
    </row>
    <row r="9" spans="1:4" x14ac:dyDescent="0.3">
      <c r="A9" s="9" t="s">
        <v>8395</v>
      </c>
      <c r="B9" s="13">
        <v>0.48837209302325579</v>
      </c>
      <c r="C9" s="10">
        <v>0.37209302325581395</v>
      </c>
      <c r="D9" s="10">
        <v>0.13953488372093023</v>
      </c>
    </row>
    <row r="10" spans="1:4" x14ac:dyDescent="0.3">
      <c r="A10" s="9" t="s">
        <v>8396</v>
      </c>
      <c r="B10" s="13">
        <v>0.2857142857142857</v>
      </c>
      <c r="C10" s="10">
        <v>0.52380952380952384</v>
      </c>
      <c r="D10" s="10">
        <v>0.19047619047619047</v>
      </c>
    </row>
    <row r="11" spans="1:4" x14ac:dyDescent="0.3">
      <c r="A11" s="9" t="s">
        <v>8388</v>
      </c>
      <c r="B11" s="13">
        <v>0.53212290502793291</v>
      </c>
      <c r="C11" s="10">
        <v>0.39525139664804471</v>
      </c>
      <c r="D11" s="10">
        <v>7.2625698324022353E-2</v>
      </c>
    </row>
    <row r="12" spans="1:4" x14ac:dyDescent="0.3">
      <c r="A12" s="9" t="s">
        <v>8397</v>
      </c>
      <c r="B12" s="13">
        <v>0.19369369369369369</v>
      </c>
      <c r="C12" s="10">
        <v>0.58108108108108103</v>
      </c>
      <c r="D12" s="10">
        <v>0.22522522522522523</v>
      </c>
    </row>
    <row r="13" spans="1:4" x14ac:dyDescent="0.3">
      <c r="A13" s="9" t="s">
        <v>8386</v>
      </c>
      <c r="B13" s="13">
        <v>0.71081677704194257</v>
      </c>
      <c r="C13" s="10">
        <v>0.24944812362030905</v>
      </c>
      <c r="D13" s="10">
        <v>3.9735099337748346E-2</v>
      </c>
    </row>
    <row r="14" spans="1:4" x14ac:dyDescent="0.3">
      <c r="A14" s="9" t="s">
        <v>8423</v>
      </c>
      <c r="B14" s="13"/>
      <c r="C14" s="10"/>
      <c r="D14" s="10"/>
    </row>
    <row r="15" spans="1:4" x14ac:dyDescent="0.3">
      <c r="A15" s="9" t="s">
        <v>8361</v>
      </c>
      <c r="B15" s="13">
        <v>5.4990607786397359</v>
      </c>
      <c r="C15" s="10">
        <v>5.0808449598178518</v>
      </c>
      <c r="D15" s="10">
        <v>1.4200942615424104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6842D-A7E2-4924-9C03-D2B76B25FF1C}">
  <sheetPr codeName="Sheet6"/>
  <dimension ref="A1:J15"/>
  <sheetViews>
    <sheetView workbookViewId="0">
      <selection sqref="A1:XFD1048576"/>
    </sheetView>
  </sheetViews>
  <sheetFormatPr defaultRowHeight="14.4" x14ac:dyDescent="0.3"/>
  <cols>
    <col min="1" max="1" width="25.77734375" customWidth="1"/>
    <col min="2" max="2" width="16.6640625" customWidth="1"/>
    <col min="3" max="3" width="15" customWidth="1"/>
    <col min="4" max="4" width="16.6640625" customWidth="1"/>
    <col min="5" max="5" width="14.109375" customWidth="1"/>
    <col min="6" max="6" width="18.21875" customWidth="1"/>
    <col min="7" max="7" width="15.88671875" customWidth="1"/>
    <col min="8" max="8" width="20" customWidth="1"/>
    <col min="9" max="9" width="18.5546875" customWidth="1"/>
  </cols>
  <sheetData>
    <row r="1" spans="1:10" x14ac:dyDescent="0.3">
      <c r="A1" t="s">
        <v>8380</v>
      </c>
      <c r="B1" t="s">
        <v>8381</v>
      </c>
      <c r="C1" t="s">
        <v>8382</v>
      </c>
      <c r="D1" t="s">
        <v>8398</v>
      </c>
      <c r="E1" t="s">
        <v>8383</v>
      </c>
      <c r="F1" t="s">
        <v>8384</v>
      </c>
      <c r="G1" t="s">
        <v>8385</v>
      </c>
      <c r="H1" t="s">
        <v>8399</v>
      </c>
    </row>
    <row r="2" spans="1:10" x14ac:dyDescent="0.3">
      <c r="A2" t="s">
        <v>8386</v>
      </c>
      <c r="B2">
        <f>COUNTIFS('source data'!D:D,"&lt;1000",'source data'!F:F,"successful")</f>
        <v>322</v>
      </c>
      <c r="C2">
        <f>COUNTIFS('source data'!D:D,"&lt;1000",'source data'!F:F,"failed")</f>
        <v>113</v>
      </c>
      <c r="D2">
        <f>COUNTIFS('source data'!D:D,"&lt;1000",'source data'!F:F,"canceled")</f>
        <v>18</v>
      </c>
      <c r="E2">
        <f>B2+C2+D2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  <c r="I2" t="s">
        <v>8421</v>
      </c>
      <c r="J2" t="s">
        <v>8421</v>
      </c>
    </row>
    <row r="3" spans="1:10" x14ac:dyDescent="0.3">
      <c r="A3" t="s">
        <v>8387</v>
      </c>
      <c r="B3">
        <f>COUNTIFS('source data'!D:D,"&gt;=1000",'source data'!D:D,"&lt;=4999",'source data'!F:F,"successful")</f>
        <v>932</v>
      </c>
      <c r="C3">
        <f>COUNTIFS('source data'!D:D,"&gt;=1000",'source data'!D:D,"&lt;=4999",'source data'!F:F,"failed")</f>
        <v>420</v>
      </c>
      <c r="D3">
        <f>COUNTIFS('source data'!D:D,I3,'source data'!D:D,J3,'source data'!F:F,D15)</f>
        <v>60</v>
      </c>
      <c r="E3">
        <f t="shared" ref="E3:E7" si="0">B3+C3+D3</f>
        <v>1412</v>
      </c>
      <c r="F3" s="12">
        <f t="shared" ref="F3:F13" si="1">B3/E3</f>
        <v>0.66005665722379603</v>
      </c>
      <c r="G3" s="12">
        <f t="shared" ref="G3:G7" si="2">C3/E3</f>
        <v>0.29745042492917845</v>
      </c>
      <c r="H3" s="12">
        <f t="shared" ref="H3:H13" si="3">D3/E3</f>
        <v>4.2492917847025496E-2</v>
      </c>
      <c r="I3" t="s">
        <v>8411</v>
      </c>
      <c r="J3" t="s">
        <v>8401</v>
      </c>
    </row>
    <row r="4" spans="1:10" x14ac:dyDescent="0.3">
      <c r="A4" t="s">
        <v>8388</v>
      </c>
      <c r="B4">
        <f>COUNTIFS('source data'!D:D,"&gt;=5000",'source data'!D:D,"&lt;=9999",'source data'!F:F,"successful")</f>
        <v>381</v>
      </c>
      <c r="C4">
        <f>COUNTIFS('source data'!D:D,"&gt;=5000",'source data'!D:D,"&lt;=9999",'source data'!F:F,"failed")</f>
        <v>283</v>
      </c>
      <c r="D4">
        <f>COUNTIFS('source data'!D:D,"&gt;=5000",'source data'!D:D,"&lt;=9999",'source data'!F:F,"canceled")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  <c r="I4" t="s">
        <v>8412</v>
      </c>
      <c r="J4" t="s">
        <v>8402</v>
      </c>
    </row>
    <row r="5" spans="1:10" x14ac:dyDescent="0.3">
      <c r="A5" t="s">
        <v>8389</v>
      </c>
      <c r="B5">
        <f>COUNTIFS('source data'!D:D,"&gt;=10000",'source data'!D:D,"&lt;=14999",'source data'!F:F,"successful")</f>
        <v>168</v>
      </c>
      <c r="C5">
        <f>COUNTIFS('source data'!D:D,"&gt;=10000",'source data'!D:D,"&lt;=14999",'source data'!F:F,"failed")</f>
        <v>144</v>
      </c>
      <c r="D5">
        <f>COUNTIFS('source data'!D:D,"&gt;=10000",'source data'!D:D,"&lt;=14999",'source data'!F:F,"canceled")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  <c r="I5" t="s">
        <v>8413</v>
      </c>
      <c r="J5" t="s">
        <v>8403</v>
      </c>
    </row>
    <row r="6" spans="1:10" x14ac:dyDescent="0.3">
      <c r="A6" t="s">
        <v>8390</v>
      </c>
      <c r="B6">
        <f>COUNTIFS('source data'!D:D,"&gt;=15000",'source data'!D:D,"&lt;=19999",'source data'!F:F,"successful")</f>
        <v>94</v>
      </c>
      <c r="C6">
        <f>COUNTIFS('source data'!D:D,"&gt;=15000",'source data'!D:D,"&lt;=19999",'source data'!F:F,"failed")</f>
        <v>90</v>
      </c>
      <c r="D6">
        <f>COUNTIFS('source data'!D:D,"&gt;=15000",'source data'!D:D,"&lt;=19999",'source data'!F:F,"canceled")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  <c r="I6" t="s">
        <v>8414</v>
      </c>
      <c r="J6" t="s">
        <v>8404</v>
      </c>
    </row>
    <row r="7" spans="1:10" x14ac:dyDescent="0.3">
      <c r="A7" t="s">
        <v>8391</v>
      </c>
      <c r="B7">
        <f>COUNTIFS('source data'!D:D,"&gt;=20000",'source data'!D:D,"&lt;=24999",'source data'!F:F,"successful")</f>
        <v>62</v>
      </c>
      <c r="C7">
        <f>COUNTIFS('source data'!D:D,"&gt;=20000",'source data'!D:D,"&lt;=24999",'source data'!F:F,"failed")</f>
        <v>72</v>
      </c>
      <c r="D7">
        <f>COUNTIFS('source data'!D:D,"&gt;=20000",'source data'!D:D,"&lt;=24999",'source data'!F:F,"canceled")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  <c r="I7" t="s">
        <v>8415</v>
      </c>
      <c r="J7" t="s">
        <v>8405</v>
      </c>
    </row>
    <row r="8" spans="1:10" x14ac:dyDescent="0.3">
      <c r="A8" t="s">
        <v>8392</v>
      </c>
      <c r="B8">
        <f>COUNTIFS('source data'!D:D,"&gt;=25000",'source data'!D:D,"&lt;=29999",'source data'!F:F,"successful")</f>
        <v>55</v>
      </c>
      <c r="C8">
        <f>COUNTIFS('source data'!$D:$D,I8,'source data'!D:D,J8,'source data'!F:F,$C$15)</f>
        <v>64</v>
      </c>
      <c r="D8">
        <f>COUNTIFS('source data'!D:D,I8,'source data'!D:D,J8,'source data'!F:F,Bonus!$D$15)</f>
        <v>18</v>
      </c>
      <c r="E8">
        <f>B8+C8+D8</f>
        <v>137</v>
      </c>
      <c r="F8" s="12">
        <f t="shared" si="1"/>
        <v>0.40145985401459855</v>
      </c>
      <c r="G8" s="12">
        <f>C8/E8</f>
        <v>0.46715328467153283</v>
      </c>
      <c r="H8" s="12">
        <f t="shared" si="3"/>
        <v>0.13138686131386862</v>
      </c>
      <c r="I8" t="s">
        <v>8420</v>
      </c>
      <c r="J8" t="s">
        <v>8406</v>
      </c>
    </row>
    <row r="9" spans="1:10" x14ac:dyDescent="0.3">
      <c r="A9" t="s">
        <v>8393</v>
      </c>
      <c r="B9">
        <f>COUNTIFS('source data'!D:D,"&gt;=30000",'source data'!D:D,"&lt;=34999",'source data'!F:F,"successful")</f>
        <v>32</v>
      </c>
      <c r="C9">
        <f>COUNTIFS('source data'!$D:$D,I9,'source data'!D:D,J9,'source data'!F:F,$C$15)</f>
        <v>37</v>
      </c>
      <c r="D9">
        <f>COUNTIFS('source data'!D:D,I9,'source data'!D:D,J9,'source data'!F:F,Bonus!$D$15)</f>
        <v>13</v>
      </c>
      <c r="E9">
        <f>B9+C9+D9</f>
        <v>82</v>
      </c>
      <c r="F9" s="12">
        <f t="shared" si="1"/>
        <v>0.3902439024390244</v>
      </c>
      <c r="G9" s="12">
        <f>C9/E9</f>
        <v>0.45121951219512196</v>
      </c>
      <c r="H9" s="12">
        <f t="shared" si="3"/>
        <v>0.15853658536585366</v>
      </c>
      <c r="I9" t="s">
        <v>8416</v>
      </c>
      <c r="J9" t="s">
        <v>8407</v>
      </c>
    </row>
    <row r="10" spans="1:10" x14ac:dyDescent="0.3">
      <c r="A10" t="s">
        <v>8394</v>
      </c>
      <c r="B10">
        <f>COUNTIFS('source data'!D:D,"&gt;=35000",'source data'!D:D,"&lt;=39999",'source data'!F:F,"successful")</f>
        <v>26</v>
      </c>
      <c r="C10">
        <f>COUNTIFS('source data'!$D:$D,I10,'source data'!D:D,J10,'source data'!F:F,$C$15)</f>
        <v>22</v>
      </c>
      <c r="D10">
        <f>COUNTIFS('source data'!D:D,I10,'source data'!D:D,J10,'source data'!F:F,Bonus!$D$15)</f>
        <v>7</v>
      </c>
      <c r="E10">
        <f>B10+C10+D10</f>
        <v>55</v>
      </c>
      <c r="F10" s="12">
        <f t="shared" si="1"/>
        <v>0.47272727272727272</v>
      </c>
      <c r="G10" s="12">
        <f>C10/E10</f>
        <v>0.4</v>
      </c>
      <c r="H10" s="12">
        <f t="shared" si="3"/>
        <v>0.12727272727272726</v>
      </c>
      <c r="I10" t="s">
        <v>8417</v>
      </c>
      <c r="J10" t="s">
        <v>8408</v>
      </c>
    </row>
    <row r="11" spans="1:10" x14ac:dyDescent="0.3">
      <c r="A11" t="s">
        <v>8395</v>
      </c>
      <c r="B11">
        <f>COUNTIFS('source data'!D:D,"&gt;=40000",'source data'!D:D,"&lt;=44999",'source data'!F:F,"successful")</f>
        <v>21</v>
      </c>
      <c r="C11">
        <f>COUNTIFS('source data'!$D:$D,I11,'source data'!D:D,J11,'source data'!F:F,$C$15)</f>
        <v>16</v>
      </c>
      <c r="D11">
        <f>COUNTIFS('source data'!D:D,I11,'source data'!D:D,J11,'source data'!F:F,Bonus!$D$15)</f>
        <v>6</v>
      </c>
      <c r="E11">
        <f>B11+C11+D11</f>
        <v>43</v>
      </c>
      <c r="F11" s="12">
        <f t="shared" si="1"/>
        <v>0.48837209302325579</v>
      </c>
      <c r="G11" s="12">
        <f>C11/E11</f>
        <v>0.37209302325581395</v>
      </c>
      <c r="H11" s="12">
        <f t="shared" si="3"/>
        <v>0.13953488372093023</v>
      </c>
      <c r="I11" t="s">
        <v>8418</v>
      </c>
      <c r="J11" t="s">
        <v>8409</v>
      </c>
    </row>
    <row r="12" spans="1:10" x14ac:dyDescent="0.3">
      <c r="A12" t="s">
        <v>8396</v>
      </c>
      <c r="B12">
        <f>COUNTIFS('source data'!D:D,"&gt;=45000",'source data'!D:D,"&lt;=49999",'source data'!F:F,"successful")</f>
        <v>6</v>
      </c>
      <c r="C12">
        <f>COUNTIFS('source data'!$D:$D,I12,'source data'!D:D,J12,'source data'!F:F,$C$15)</f>
        <v>11</v>
      </c>
      <c r="D12">
        <f>COUNTIFS('source data'!D:D,I12,'source data'!D:D,J12,'source data'!F:F,Bonus!$D$15)</f>
        <v>4</v>
      </c>
      <c r="E12">
        <f>B12+C12+D12</f>
        <v>21</v>
      </c>
      <c r="F12" s="12">
        <f t="shared" si="1"/>
        <v>0.2857142857142857</v>
      </c>
      <c r="G12" s="12">
        <f>C12/E12</f>
        <v>0.52380952380952384</v>
      </c>
      <c r="H12" s="12">
        <f t="shared" si="3"/>
        <v>0.19047619047619047</v>
      </c>
      <c r="I12" t="s">
        <v>8419</v>
      </c>
      <c r="J12" t="s">
        <v>8410</v>
      </c>
    </row>
    <row r="13" spans="1:10" x14ac:dyDescent="0.3">
      <c r="A13" t="s">
        <v>8397</v>
      </c>
      <c r="B13">
        <f>COUNTIFS('source data'!D:D,"&gt;=50000",'source data'!F:F,"successful")</f>
        <v>86</v>
      </c>
      <c r="C13">
        <f>COUNTIFS('source data'!$D:$D,I13,'source data'!D:D,J13,'source data'!F:F,$C$15)</f>
        <v>258</v>
      </c>
      <c r="D13">
        <f>COUNTIFS('source data'!D:D,I13,'source data'!D:D,J13,'source data'!F:F,Bonus!$D$15)</f>
        <v>100</v>
      </c>
      <c r="E13">
        <f>B13+C13+D13</f>
        <v>444</v>
      </c>
      <c r="F13" s="12">
        <f t="shared" si="1"/>
        <v>0.19369369369369369</v>
      </c>
      <c r="G13" s="12">
        <f>C13/E13</f>
        <v>0.58108108108108103</v>
      </c>
      <c r="H13" s="12">
        <f t="shared" si="3"/>
        <v>0.22522522522522523</v>
      </c>
      <c r="I13" t="s">
        <v>8422</v>
      </c>
      <c r="J13" t="s">
        <v>8422</v>
      </c>
    </row>
    <row r="15" spans="1:10" x14ac:dyDescent="0.3">
      <c r="B15" t="s">
        <v>8219</v>
      </c>
      <c r="C15" t="s">
        <v>8221</v>
      </c>
      <c r="D15" t="s">
        <v>8220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 data</vt:lpstr>
      <vt:lpstr>Category</vt:lpstr>
      <vt:lpstr>SubCategory</vt:lpstr>
      <vt:lpstr>Category and Month</vt:lpstr>
      <vt:lpstr>Category and year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</cp:lastModifiedBy>
  <dcterms:created xsi:type="dcterms:W3CDTF">2017-04-20T15:17:24Z</dcterms:created>
  <dcterms:modified xsi:type="dcterms:W3CDTF">2020-07-28T19:50:24Z</dcterms:modified>
</cp:coreProperties>
</file>