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3) MARÇO/"/>
    </mc:Choice>
  </mc:AlternateContent>
  <xr:revisionPtr revIDLastSave="12" documentId="14_{13768742-0950-4A23-8C73-3A39898CEB1C}" xr6:coauthVersionLast="47" xr6:coauthVersionMax="47" xr10:uidLastSave="{4ADB6348-A741-43E6-BA2C-DE8A40776059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66" i="1" l="1"/>
  <c r="P63" i="1"/>
  <c r="P60" i="1"/>
  <c r="P57" i="1"/>
  <c r="P54" i="1"/>
  <c r="P51" i="1"/>
  <c r="H63" i="1"/>
  <c r="I63" i="1"/>
  <c r="J63" i="1"/>
  <c r="M63" i="1"/>
  <c r="H64" i="1"/>
  <c r="I64" i="1"/>
  <c r="J64" i="1"/>
  <c r="M64" i="1"/>
  <c r="H65" i="1"/>
  <c r="I65" i="1"/>
  <c r="J65" i="1"/>
  <c r="M65" i="1"/>
  <c r="H66" i="1"/>
  <c r="I66" i="1"/>
  <c r="J66" i="1"/>
  <c r="M66" i="1"/>
  <c r="H67" i="1"/>
  <c r="I67" i="1"/>
  <c r="J67" i="1"/>
  <c r="M67" i="1"/>
  <c r="H68" i="1"/>
  <c r="I68" i="1"/>
  <c r="J68" i="1"/>
  <c r="M68" i="1"/>
  <c r="H54" i="1"/>
  <c r="I54" i="1"/>
  <c r="J54" i="1"/>
  <c r="M54" i="1"/>
  <c r="H55" i="1"/>
  <c r="I55" i="1"/>
  <c r="J55" i="1"/>
  <c r="M55" i="1"/>
  <c r="H56" i="1"/>
  <c r="I56" i="1"/>
  <c r="J56" i="1"/>
  <c r="M56" i="1"/>
  <c r="H57" i="1"/>
  <c r="I57" i="1"/>
  <c r="J57" i="1"/>
  <c r="M57" i="1"/>
  <c r="H58" i="1"/>
  <c r="I58" i="1"/>
  <c r="J58" i="1"/>
  <c r="M58" i="1"/>
  <c r="H59" i="1"/>
  <c r="I59" i="1"/>
  <c r="J59" i="1"/>
  <c r="M59" i="1"/>
  <c r="H60" i="1"/>
  <c r="I60" i="1"/>
  <c r="J60" i="1"/>
  <c r="M60" i="1"/>
  <c r="H61" i="1"/>
  <c r="I61" i="1"/>
  <c r="J61" i="1"/>
  <c r="M61" i="1"/>
  <c r="H62" i="1"/>
  <c r="I62" i="1"/>
  <c r="J62" i="1"/>
  <c r="M62" i="1"/>
  <c r="P42" i="1"/>
  <c r="P48" i="1"/>
  <c r="P45" i="1"/>
  <c r="H79" i="1"/>
  <c r="H78" i="1"/>
  <c r="H77" i="1"/>
  <c r="H75" i="1"/>
  <c r="H70" i="1"/>
  <c r="H69" i="1"/>
  <c r="H40" i="1"/>
  <c r="H39" i="1"/>
  <c r="H38" i="1"/>
  <c r="H37" i="1"/>
  <c r="H36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35" i="1"/>
  <c r="H34" i="1"/>
  <c r="H33" i="1"/>
  <c r="H32" i="1"/>
  <c r="H31" i="1"/>
  <c r="H30" i="1"/>
  <c r="H28" i="1"/>
  <c r="H23" i="1"/>
  <c r="H22" i="1"/>
  <c r="H21" i="1"/>
  <c r="H20" i="1"/>
  <c r="H19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79" i="1"/>
  <c r="J78" i="1"/>
  <c r="J77" i="1"/>
  <c r="J75" i="1"/>
  <c r="J70" i="1"/>
  <c r="J69" i="1"/>
  <c r="J40" i="1"/>
  <c r="J39" i="1"/>
  <c r="J38" i="1"/>
  <c r="J37" i="1"/>
  <c r="J36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5" i="1"/>
  <c r="J34" i="1"/>
  <c r="J33" i="1"/>
  <c r="J32" i="1"/>
  <c r="J31" i="1"/>
  <c r="J30" i="1"/>
  <c r="J28" i="1"/>
  <c r="J23" i="1"/>
  <c r="J22" i="1"/>
  <c r="J21" i="1"/>
  <c r="J20" i="1"/>
  <c r="J19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7" i="1"/>
  <c r="K4" i="1"/>
  <c r="K36" i="1"/>
  <c r="K28" i="1"/>
  <c r="K50" i="1"/>
  <c r="L7" i="1"/>
  <c r="L33" i="1"/>
  <c r="L40" i="1"/>
  <c r="K5" i="1"/>
  <c r="K8" i="1"/>
  <c r="K12" i="1"/>
  <c r="K21" i="1"/>
  <c r="K30" i="1"/>
  <c r="K34" i="1"/>
  <c r="K43" i="1"/>
  <c r="K47" i="1"/>
  <c r="K51" i="1"/>
  <c r="K37" i="1"/>
  <c r="K69" i="1"/>
  <c r="K78" i="1"/>
  <c r="L11" i="1"/>
  <c r="L46" i="1"/>
  <c r="L5" i="1"/>
  <c r="L8" i="1"/>
  <c r="L12" i="1"/>
  <c r="L21" i="1"/>
  <c r="L30" i="1"/>
  <c r="L34" i="1"/>
  <c r="L43" i="1"/>
  <c r="L47" i="1"/>
  <c r="L51" i="1"/>
  <c r="L37" i="1"/>
  <c r="L69" i="1"/>
  <c r="L78" i="1"/>
  <c r="K20" i="1"/>
  <c r="K46" i="1"/>
  <c r="K40" i="1"/>
  <c r="K77" i="1"/>
  <c r="L20" i="1"/>
  <c r="L36" i="1"/>
  <c r="K9" i="1"/>
  <c r="K13" i="1"/>
  <c r="K22" i="1"/>
  <c r="K31" i="1"/>
  <c r="K35" i="1"/>
  <c r="K44" i="1"/>
  <c r="K48" i="1"/>
  <c r="K52" i="1"/>
  <c r="K38" i="1"/>
  <c r="K70" i="1"/>
  <c r="K79" i="1"/>
  <c r="K11" i="1"/>
  <c r="K42" i="1"/>
  <c r="L9" i="1"/>
  <c r="L13" i="1"/>
  <c r="L22" i="1"/>
  <c r="L31" i="1"/>
  <c r="L35" i="1"/>
  <c r="L44" i="1"/>
  <c r="L48" i="1"/>
  <c r="L52" i="1"/>
  <c r="L38" i="1"/>
  <c r="L70" i="1"/>
  <c r="L79" i="1"/>
  <c r="L4" i="1"/>
  <c r="L28" i="1"/>
  <c r="L50" i="1"/>
  <c r="K3" i="1"/>
  <c r="K6" i="1"/>
  <c r="K10" i="1"/>
  <c r="K19" i="1"/>
  <c r="K23" i="1"/>
  <c r="K32" i="1"/>
  <c r="K41" i="1"/>
  <c r="K45" i="1"/>
  <c r="K49" i="1"/>
  <c r="K53" i="1"/>
  <c r="K39" i="1"/>
  <c r="K75" i="1"/>
  <c r="K33" i="1"/>
  <c r="L42" i="1"/>
  <c r="L77" i="1"/>
  <c r="L3" i="1"/>
  <c r="L6" i="1"/>
  <c r="L10" i="1"/>
  <c r="L19" i="1"/>
  <c r="L23" i="1"/>
  <c r="L32" i="1"/>
  <c r="L41" i="1"/>
  <c r="L45" i="1"/>
  <c r="L49" i="1"/>
  <c r="L53" i="1"/>
  <c r="L39" i="1"/>
  <c r="L75" i="1"/>
  <c r="M79" i="1"/>
  <c r="M78" i="1"/>
  <c r="M77" i="1"/>
  <c r="M75" i="1"/>
  <c r="M70" i="1"/>
  <c r="M69" i="1"/>
  <c r="M40" i="1"/>
  <c r="M39" i="1"/>
  <c r="M38" i="1"/>
  <c r="M37" i="1"/>
  <c r="M36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35" i="1"/>
  <c r="M34" i="1"/>
  <c r="M33" i="1"/>
  <c r="M32" i="1"/>
  <c r="M31" i="1"/>
  <c r="M30" i="1"/>
  <c r="M28" i="1"/>
  <c r="M23" i="1"/>
  <c r="M22" i="1"/>
  <c r="M21" i="1"/>
  <c r="M20" i="1"/>
  <c r="M19" i="1"/>
  <c r="M13" i="1"/>
  <c r="M12" i="1"/>
  <c r="M11" i="1"/>
  <c r="M10" i="1"/>
  <c r="M9" i="1"/>
  <c r="M8" i="1"/>
  <c r="M7" i="1"/>
  <c r="M6" i="1"/>
  <c r="M5" i="1"/>
  <c r="M4" i="1"/>
  <c r="M3" i="1"/>
  <c r="I79" i="1"/>
  <c r="I78" i="1"/>
  <c r="I77" i="1"/>
  <c r="I75" i="1"/>
  <c r="I70" i="1"/>
  <c r="I69" i="1"/>
  <c r="I40" i="1"/>
  <c r="I39" i="1"/>
  <c r="I38" i="1"/>
  <c r="I37" i="1"/>
  <c r="I36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35" i="1"/>
  <c r="I34" i="1"/>
  <c r="I33" i="1"/>
  <c r="I32" i="1"/>
  <c r="I31" i="1"/>
  <c r="I30" i="1"/>
  <c r="I28" i="1"/>
  <c r="I23" i="1"/>
  <c r="I22" i="1"/>
  <c r="I21" i="1"/>
  <c r="I20" i="1"/>
  <c r="I19" i="1"/>
  <c r="I13" i="1"/>
  <c r="I12" i="1"/>
  <c r="I11" i="1"/>
  <c r="I10" i="1"/>
  <c r="I9" i="1"/>
  <c r="I8" i="1"/>
  <c r="I7" i="1"/>
  <c r="I6" i="1"/>
  <c r="I5" i="1"/>
  <c r="I4" i="1"/>
  <c r="I3" i="1"/>
  <c r="L63" i="1"/>
  <c r="K63" i="1"/>
  <c r="K64" i="1"/>
  <c r="L64" i="1"/>
  <c r="K65" i="1"/>
  <c r="K66" i="1"/>
  <c r="L66" i="1"/>
  <c r="K67" i="1"/>
  <c r="L67" i="1"/>
  <c r="L68" i="1"/>
  <c r="K68" i="1"/>
  <c r="K54" i="1"/>
  <c r="K55" i="1"/>
  <c r="L56" i="1"/>
  <c r="K56" i="1"/>
  <c r="K57" i="1"/>
  <c r="K58" i="1"/>
  <c r="L59" i="1"/>
  <c r="L60" i="1"/>
  <c r="K61" i="1"/>
  <c r="K62" i="1"/>
  <c r="L62" i="1"/>
  <c r="L65" i="1"/>
  <c r="K59" i="1"/>
  <c r="K60" i="1"/>
  <c r="L57" i="1"/>
  <c r="L54" i="1"/>
  <c r="L61" i="1"/>
  <c r="L58" i="1"/>
  <c r="L55" i="1"/>
</calcChain>
</file>

<file path=xl/sharedStrings.xml><?xml version="1.0" encoding="utf-8"?>
<sst xmlns="http://schemas.openxmlformats.org/spreadsheetml/2006/main" count="998" uniqueCount="316">
  <si>
    <t>CÓD. HISTÓRICO FARMÁCIA:</t>
  </si>
  <si>
    <t>JAVA: 4649</t>
  </si>
  <si>
    <t>ESTADO</t>
  </si>
  <si>
    <t>MA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</si>
  <si>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</si>
  <si>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</si>
  <si>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</si>
  <si>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</si>
  <si>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</si>
  <si>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</si>
  <si>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</si>
  <si>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</si>
  <si>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</si>
  <si>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</si>
  <si>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</si>
  <si>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</si>
  <si>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</si>
  <si>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</si>
  <si>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</si>
  <si>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</si>
  <si>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</si>
  <si>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</si>
  <si>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P44072023182229</t>
  </si>
  <si>
    <t>IMPR.</t>
  </si>
  <si>
    <t>EQ. TERC.</t>
  </si>
  <si>
    <t>BRBSS140J0</t>
  </si>
  <si>
    <t>Gaveteiro Vertical CX 02</t>
  </si>
  <si>
    <t>P44072023182250</t>
  </si>
  <si>
    <t>CARTUCHO</t>
  </si>
  <si>
    <t>1 VOLUME (4 UNI.)</t>
  </si>
  <si>
    <t>Gaveteiro Vertical CX 03</t>
  </si>
  <si>
    <t>P44072023182275</t>
  </si>
  <si>
    <t>TRANSF.</t>
  </si>
  <si>
    <t>5100512301184</t>
  </si>
  <si>
    <t>Monitor Gerência</t>
  </si>
  <si>
    <t>Monitor</t>
  </si>
  <si>
    <t>LENOVO</t>
  </si>
  <si>
    <t>SVAA49539</t>
  </si>
  <si>
    <t>TEL. VOIP</t>
  </si>
  <si>
    <t>23WZ303004E0</t>
  </si>
  <si>
    <t>Monitor B12</t>
  </si>
  <si>
    <t>SVA974342</t>
  </si>
  <si>
    <t>SUP. ND092</t>
  </si>
  <si>
    <t>ACESSO.</t>
  </si>
  <si>
    <t>9 VOLUMES</t>
  </si>
  <si>
    <t>Monitor Câmera</t>
  </si>
  <si>
    <t>SVAA50947</t>
  </si>
  <si>
    <t>SUP. ND292</t>
  </si>
  <si>
    <t>1 VOLUME (2 UNI.)</t>
  </si>
  <si>
    <t>Monitor E-Learning</t>
  </si>
  <si>
    <t>SVAA50892</t>
  </si>
  <si>
    <t>Monitor Farmacêutico</t>
  </si>
  <si>
    <t>SVAA50966</t>
  </si>
  <si>
    <t>Monitor Touch CX 01</t>
  </si>
  <si>
    <t>F22C003972</t>
  </si>
  <si>
    <t>Monitor Touch CX 02</t>
  </si>
  <si>
    <t>J22C000100</t>
  </si>
  <si>
    <t>Monitor Touch CX 03</t>
  </si>
  <si>
    <t>K22C000030</t>
  </si>
  <si>
    <t>Monitor Touch CX 04</t>
  </si>
  <si>
    <t>G22C002683</t>
  </si>
  <si>
    <t>Monitor Touch CX 05</t>
  </si>
  <si>
    <t>F22C002454</t>
  </si>
  <si>
    <t>Monitor Touch CX 06</t>
  </si>
  <si>
    <t>J22C000057</t>
  </si>
  <si>
    <t>Monitor Touch CX 07</t>
  </si>
  <si>
    <t>F22C002631</t>
  </si>
  <si>
    <t>Monitor Touch CX 08</t>
  </si>
  <si>
    <t>F22C003161</t>
  </si>
  <si>
    <t>Monitor Touch CX 09</t>
  </si>
  <si>
    <t>F22C003846</t>
  </si>
  <si>
    <t>Scanner de Mesa A4 01</t>
  </si>
  <si>
    <t>Scanner</t>
  </si>
  <si>
    <t>CANON</t>
  </si>
  <si>
    <t>KPEF03037M</t>
  </si>
  <si>
    <t>Scanner de Mesa A4 02</t>
  </si>
  <si>
    <t>KPEF03034M</t>
  </si>
  <si>
    <t>Leitor Cód. Barra - Mesa CX 01</t>
  </si>
  <si>
    <t>S22215521400149</t>
  </si>
  <si>
    <t>Leitor Cód. Barra - Mesa CX 02</t>
  </si>
  <si>
    <t>S22215521400343</t>
  </si>
  <si>
    <t>Leitor Cód. Barra - Mesa CX 03</t>
  </si>
  <si>
    <t>S22215521401538</t>
  </si>
  <si>
    <t>Leitor Cód. Barra - Mesa CX 04</t>
  </si>
  <si>
    <t>S22215521400226</t>
  </si>
  <si>
    <t>Leitor Cód. Barra - Mesa CX 05</t>
  </si>
  <si>
    <t>S22213521402022</t>
  </si>
  <si>
    <t>Leitor Cód. Barra - Mesa CX 06</t>
  </si>
  <si>
    <t>S22215521400590</t>
  </si>
  <si>
    <t>Leitor Cód. Barra - Mesa CX 07</t>
  </si>
  <si>
    <t>S22213521401696</t>
  </si>
  <si>
    <t>Leitor Cód. Barra - Mesa CX 08</t>
  </si>
  <si>
    <t>S22213521401177</t>
  </si>
  <si>
    <t>Leitor Cód. Barra - Mesa CX 09</t>
  </si>
  <si>
    <t>S22215521401920</t>
  </si>
  <si>
    <t>Fortinet (FortiGate)</t>
  </si>
  <si>
    <t>Roteador</t>
  </si>
  <si>
    <t>VIVO</t>
  </si>
  <si>
    <t>FGT40FTK2209F6UT</t>
  </si>
  <si>
    <t>INJETOR</t>
  </si>
  <si>
    <t>PERIF.</t>
  </si>
  <si>
    <t>C22106582000001143</t>
  </si>
  <si>
    <t>Fortinet (FortiAP)</t>
  </si>
  <si>
    <t>Antena</t>
  </si>
  <si>
    <t>FP231FTF23054532</t>
  </si>
  <si>
    <t>Switch Aruba</t>
  </si>
  <si>
    <t>Switch</t>
  </si>
  <si>
    <t>INGRAM</t>
  </si>
  <si>
    <t>VN2BKYF15K</t>
  </si>
  <si>
    <t>Tablet Verificador de Preço 01</t>
  </si>
  <si>
    <t>Consulta Preço</t>
  </si>
  <si>
    <t>AIDC TECNOLOGIA</t>
  </si>
  <si>
    <t>ST103ANLFKBA239</t>
  </si>
  <si>
    <t>Tablet Verificador de Preço 02</t>
  </si>
  <si>
    <t>ST103ANLFKBA354</t>
  </si>
  <si>
    <t>Micro (TG) E-Learning</t>
  </si>
  <si>
    <t>CPU</t>
  </si>
  <si>
    <t>PE0BXGAC</t>
  </si>
  <si>
    <t>WEBCAM - IN</t>
  </si>
  <si>
    <t>2346LZD0HE28</t>
  </si>
  <si>
    <t>Micro (TG) Gerência</t>
  </si>
  <si>
    <t>PE0BZJL6</t>
  </si>
  <si>
    <t>WEBCAM - CX</t>
  </si>
  <si>
    <t>2346LZD0CR29</t>
  </si>
  <si>
    <t>Leitor Cód. Barra - Mão/Sem Fio</t>
  </si>
  <si>
    <t>Leitor</t>
  </si>
  <si>
    <t>23134523700647</t>
  </si>
  <si>
    <t>HEADSET</t>
  </si>
  <si>
    <t>SIM</t>
  </si>
  <si>
    <t>Celular</t>
  </si>
  <si>
    <t>KWAN</t>
  </si>
  <si>
    <t>Micro (TG) Farmacêutico</t>
  </si>
  <si>
    <t>PE0BXGAD</t>
  </si>
  <si>
    <t xml:space="preserve">Micro (PDV) B12               </t>
  </si>
  <si>
    <t>PE0BZB31</t>
  </si>
  <si>
    <t>NEOBOX</t>
  </si>
  <si>
    <t>NÃO</t>
  </si>
  <si>
    <t>Micro (TC) CX 01</t>
  </si>
  <si>
    <t>PE0BZ91J</t>
  </si>
  <si>
    <t>PIN PAD</t>
  </si>
  <si>
    <t>7200092308027255</t>
  </si>
  <si>
    <t>Leitor Biométrico</t>
  </si>
  <si>
    <t>TECHMAG</t>
  </si>
  <si>
    <t>FP883878</t>
  </si>
  <si>
    <t>HUB</t>
  </si>
  <si>
    <t>092211135600702570</t>
  </si>
  <si>
    <t>Tablet</t>
  </si>
  <si>
    <t>MGITECH</t>
  </si>
  <si>
    <t>350538866875136</t>
  </si>
  <si>
    <t>CABO USB</t>
  </si>
  <si>
    <t>789856404814801</t>
  </si>
  <si>
    <t>Micro (TC) CX 02</t>
  </si>
  <si>
    <t>PE0BZB3J</t>
  </si>
  <si>
    <t>7200092308030286</t>
  </si>
  <si>
    <t>FP883879</t>
  </si>
  <si>
    <t>092211135600702569</t>
  </si>
  <si>
    <t>350538866881506</t>
  </si>
  <si>
    <t>789856404814802</t>
  </si>
  <si>
    <t>Micro (TC) CX 03</t>
  </si>
  <si>
    <t>PE0BZB30</t>
  </si>
  <si>
    <t>7200092308023239</t>
  </si>
  <si>
    <t>FP936034</t>
  </si>
  <si>
    <t>092211135600702572</t>
  </si>
  <si>
    <t>350538866872893</t>
  </si>
  <si>
    <t>789856404814803</t>
  </si>
  <si>
    <t>Micro (TC) CX 04</t>
  </si>
  <si>
    <t>PE0BTW9J</t>
  </si>
  <si>
    <t>7200092308023533</t>
  </si>
  <si>
    <t>FP936040</t>
  </si>
  <si>
    <t>092211135600702564</t>
  </si>
  <si>
    <t>350538866878288</t>
  </si>
  <si>
    <t>789856404814804</t>
  </si>
  <si>
    <t>Micro (TC) CX 05</t>
  </si>
  <si>
    <t>PE0BZB57</t>
  </si>
  <si>
    <t>7200092306054899</t>
  </si>
  <si>
    <t>FP897227</t>
  </si>
  <si>
    <t>092211135600702571</t>
  </si>
  <si>
    <t>350538866875128</t>
  </si>
  <si>
    <t>789856404814805</t>
  </si>
  <si>
    <t>Micro (TC) CX 06</t>
  </si>
  <si>
    <t>PE0BZBA1</t>
  </si>
  <si>
    <t>7200092306071077</t>
  </si>
  <si>
    <t>FP897228</t>
  </si>
  <si>
    <t>092211135600702573</t>
  </si>
  <si>
    <t>350538866878379</t>
  </si>
  <si>
    <t>789856404814806</t>
  </si>
  <si>
    <t>Micro (PDV) CX 07</t>
  </si>
  <si>
    <t>PE0BZB3A</t>
  </si>
  <si>
    <t>7200092308023147</t>
  </si>
  <si>
    <t>FP897226</t>
  </si>
  <si>
    <t>350538866878734</t>
  </si>
  <si>
    <t>789856404814807</t>
  </si>
  <si>
    <t>Micro (PDV) CX 08</t>
  </si>
  <si>
    <t>PE0BZBA3</t>
  </si>
  <si>
    <t>7200092308004052</t>
  </si>
  <si>
    <t>FP897230</t>
  </si>
  <si>
    <t>350538866878338</t>
  </si>
  <si>
    <t>789856404814808</t>
  </si>
  <si>
    <t>Micro (PDV) CX 09</t>
  </si>
  <si>
    <t>PE0BZAS6</t>
  </si>
  <si>
    <t>7200092308003636</t>
  </si>
  <si>
    <t>FP897229</t>
  </si>
  <si>
    <t>350538866330652</t>
  </si>
  <si>
    <t>789856404814809</t>
  </si>
  <si>
    <t>Impressora TM-T88VII-USB CX 01</t>
  </si>
  <si>
    <t>Impressora</t>
  </si>
  <si>
    <t>XB4F010276</t>
  </si>
  <si>
    <t>Impressora TM-T88VII-USB CX 02</t>
  </si>
  <si>
    <t>XB4F010253</t>
  </si>
  <si>
    <t>Impressora TM-T88VII-USB CX 03</t>
  </si>
  <si>
    <t>XB4F010265</t>
  </si>
  <si>
    <t>Impressora TM-T88VII-USB CX 04</t>
  </si>
  <si>
    <t>XB4F010295</t>
  </si>
  <si>
    <t>Impressora TM-T88VII-USB CX 05</t>
  </si>
  <si>
    <t>XB4F010213</t>
  </si>
  <si>
    <t>Impressora TM-T88VII-USB CX 06</t>
  </si>
  <si>
    <t>XB4F009731</t>
  </si>
  <si>
    <t>Impressora TM-T88VII-USB CX 07</t>
  </si>
  <si>
    <t>XB4F010293</t>
  </si>
  <si>
    <t>Impressora TM-T88VII-USB CX 08</t>
  </si>
  <si>
    <t>XB4F010269</t>
  </si>
  <si>
    <t>Impressora TM-T88VII-USB CX 09</t>
  </si>
  <si>
    <t>XB4F010189</t>
  </si>
  <si>
    <t>Impressora TM-T88VII-ETH</t>
  </si>
  <si>
    <t>XB4F010245</t>
  </si>
  <si>
    <t>Impressora TM-L90-ETH</t>
  </si>
  <si>
    <t>XAYY012595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</si>
  <si>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</si>
  <si>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</si>
  <si>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</si>
  <si>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</si>
  <si>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</si>
  <si>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</si>
  <si>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</si>
  <si>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</si>
  <si>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</si>
  <si>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</si>
  <si>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</si>
  <si>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</si>
  <si>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</si>
  <si>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</si>
  <si>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</si>
  <si>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</si>
  <si>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</si>
  <si>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</si>
  <si>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</si>
  <si>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</si>
  <si>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</si>
  <si>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</si>
  <si>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</si>
  <si>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</si>
  <si>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</si>
  <si>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</si>
  <si>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</si>
  <si>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</si>
  <si>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</si>
  <si>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</si>
  <si>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</si>
  <si>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</si>
  <si>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</si>
  <si>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</si>
  <si>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</si>
  <si>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</si>
  <si>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</si>
  <si>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</si>
  <si>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Gaveteiro Vertical CX 04</t>
  </si>
  <si>
    <t>POSITIVO</t>
  </si>
  <si>
    <t>SE18N-PBM</t>
  </si>
  <si>
    <t>Monitor Balcão 01</t>
  </si>
  <si>
    <t>Monitor Balcão 02</t>
  </si>
  <si>
    <t>Monitor Balcão 03</t>
  </si>
  <si>
    <t>Monitor Balcão 04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</si>
  <si>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</si>
  <si>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</si>
  <si>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</si>
  <si>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</si>
  <si>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</si>
  <si>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</si>
  <si>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</si>
  <si>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</si>
  <si>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</si>
  <si>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</si>
  <si>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</si>
  <si>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</si>
  <si>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</si>
  <si>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</si>
  <si>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Micro (PDV) CX 01</t>
  </si>
  <si>
    <t>FS80H</t>
  </si>
  <si>
    <t>SAMSUNG</t>
  </si>
  <si>
    <t>SM-T225</t>
  </si>
  <si>
    <t>Micro (PDV) CX 02</t>
  </si>
  <si>
    <t>Micro (PDV) CX 03</t>
  </si>
  <si>
    <t>Micro (PDV) CX 04</t>
  </si>
  <si>
    <t>ZEBRA</t>
  </si>
  <si>
    <t>DS2278</t>
  </si>
  <si>
    <t>KWAM</t>
  </si>
  <si>
    <t>SM-A032M</t>
  </si>
  <si>
    <t>Micro (TC) Balcão 01</t>
  </si>
  <si>
    <t>Leitor Cód. Barra - Mão</t>
  </si>
  <si>
    <t>DS2208</t>
  </si>
  <si>
    <t>Micro (TC) Balcão 02</t>
  </si>
  <si>
    <t>Micro (TC) Balcão 03</t>
  </si>
  <si>
    <t>Micro (TC) Balcão 04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</si>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</sst>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  <font>
      <sz val="10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rgb="FFA9A9A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FFFF"/>
        <bgColor rgb="FFCCCCFF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1" fontId="6" fillId="14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5" borderId="0" xfId="0" applyFont="1" applyFill="1" applyAlignment="1">
      <alignment vertical="center"/>
    </xf>
    <xf numFmtId="0" fontId="11" fillId="15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8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8" borderId="0" xfId="14" applyNumberFormat="1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12" fillId="17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7" fillId="18" borderId="5" xfId="2" applyFont="1" applyFill="1" applyBorder="1" applyAlignment="1">
      <alignment vertical="center"/>
    </xf>
    <xf numFmtId="0" fontId="6" fillId="18" borderId="5" xfId="2" applyFont="1" applyFill="1" applyBorder="1" applyAlignment="1">
      <alignment horizontal="center" vertical="center"/>
    </xf>
    <xf numFmtId="49" fontId="6" fillId="18" borderId="3" xfId="2" applyNumberFormat="1" applyFont="1" applyFill="1" applyBorder="1" applyAlignment="1">
      <alignment horizontal="center" vertical="center"/>
    </xf>
    <xf numFmtId="1" fontId="7" fillId="18" borderId="4" xfId="0" applyNumberFormat="1" applyFont="1" applyFill="1" applyBorder="1" applyAlignment="1">
      <alignment horizontal="center" vertical="center"/>
    </xf>
    <xf numFmtId="49" fontId="7" fillId="18" borderId="3" xfId="0" applyNumberFormat="1" applyFont="1" applyFill="1" applyBorder="1" applyAlignment="1">
      <alignment horizontal="center" vertical="center"/>
    </xf>
    <xf numFmtId="1" fontId="6" fillId="18" borderId="3" xfId="0" applyNumberFormat="1" applyFont="1" applyFill="1" applyBorder="1" applyAlignment="1">
      <alignment horizontal="center" vertical="center"/>
    </xf>
    <xf numFmtId="49" fontId="16" fillId="7" borderId="3" xfId="2" applyNumberFormat="1" applyFont="1" applyFill="1" applyBorder="1" applyAlignment="1">
      <alignment horizontal="center" vertical="center"/>
    </xf>
    <xf numFmtId="0" fontId="6" fillId="22" borderId="10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5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9ACD32"/>
      <color rgb="FFB8860B"/>
      <color rgb="FF4682B4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79"/>
  <sheetViews>
    <sheetView tabSelected="1" zoomScale="90" zoomScaleNormal="90" workbookViewId="0">
      <pane ySplit="2" topLeftCell="A3" activePane="bottomLeft" state="frozen"/>
      <selection pane="bottomLeft" activeCell="A54" sqref="A53:A54"/>
    </sheetView>
  </sheetViews>
  <sheetFormatPr defaultColWidth="8" defaultRowHeight="13.9" outlineLevelCol="1"/>
  <cols>
    <col min="1" max="1" width="27.75" style="1" customWidth="1"/>
    <col min="2" max="2" width="14.875" style="44" customWidth="1"/>
    <col min="3" max="3" width="18.125" style="2" customWidth="1"/>
    <col min="4" max="4" width="11.75" style="3" customWidth="1"/>
    <col min="5" max="5" width="21.125" style="55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4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3" t="s">
        <v>0</v>
      </c>
      <c r="B1" s="65">
        <v>2204</v>
      </c>
      <c r="C1" s="62" t="s">
        <v>1</v>
      </c>
      <c r="D1" s="8" t="s">
        <v>2</v>
      </c>
      <c r="E1" s="64" t="s">
        <v>3</v>
      </c>
      <c r="F1" s="86" t="s">
        <v>4</v>
      </c>
      <c r="G1" s="86"/>
      <c r="H1" s="86"/>
      <c r="I1" s="59" t="s">
        <v>5</v>
      </c>
    </row>
    <row r="2" spans="1:18" s="7" customFormat="1" ht="17.100000000000001" customHeight="1">
      <c r="A2" s="61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4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1021759</v>
      </c>
      <c r="E3" s="13" t="s">
        <v>22</v>
      </c>
      <c r="F3" s="14">
        <v>267134</v>
      </c>
      <c r="G3" s="52">
        <v>61499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1021776</v>
      </c>
      <c r="E4" s="20" t="s">
        <v>27</v>
      </c>
      <c r="F4" s="21">
        <v>267135</v>
      </c>
      <c r="G4" s="52">
        <v>61499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79" si="0">IF(H4=E4,"OK",IF(H4=0,"S/SÉRIE","NÃO SCAN."))</f>
        <v>NÃO SCAN.</v>
      </c>
      <c r="J4" s="7" t="str">
        <f t="shared" ref="J4:J79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79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1021804</v>
      </c>
      <c r="E5" s="20" t="s">
        <v>31</v>
      </c>
      <c r="F5" s="21">
        <v>267137</v>
      </c>
      <c r="G5" s="52">
        <v>61499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0" t="s">
        <v>34</v>
      </c>
      <c r="B6" s="42" t="s">
        <v>35</v>
      </c>
      <c r="C6" s="11" t="s">
        <v>36</v>
      </c>
      <c r="D6" s="12">
        <v>1041122</v>
      </c>
      <c r="E6" s="13" t="s">
        <v>37</v>
      </c>
      <c r="F6" s="77">
        <v>733003</v>
      </c>
      <c r="G6" s="52">
        <v>61500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Monitor Gerência-LENOVO</v>
      </c>
      <c r="K6" s="7" t="str">
        <f>VLOOKUP(J6,CATÁLOGO!A:E,5,)</f>
        <v>THINKVISION E20-1B</v>
      </c>
      <c r="L6" s="7" t="str">
        <f>VLOOKUP(J6,CATÁLOGO!A:E,4,)</f>
        <v>LENOVO</v>
      </c>
      <c r="M6" s="7" t="str">
        <f t="shared" si="2"/>
        <v>Monitor Gerência</v>
      </c>
      <c r="O6" s="34" t="s">
        <v>38</v>
      </c>
      <c r="P6" s="41" t="s">
        <v>24</v>
      </c>
      <c r="Q6" s="49" t="s">
        <v>39</v>
      </c>
      <c r="R6" s="48"/>
    </row>
    <row r="7" spans="1:18" s="7" customFormat="1" ht="17.100000000000001" customHeight="1">
      <c r="A7" s="10" t="s">
        <v>40</v>
      </c>
      <c r="B7" s="42" t="s">
        <v>35</v>
      </c>
      <c r="C7" s="11" t="s">
        <v>36</v>
      </c>
      <c r="D7" s="12">
        <v>1041081</v>
      </c>
      <c r="E7" s="13" t="s">
        <v>41</v>
      </c>
      <c r="F7" s="77">
        <v>733053</v>
      </c>
      <c r="G7" s="52">
        <v>61500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B12-LENOVO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B12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35</v>
      </c>
      <c r="C8" s="11" t="s">
        <v>36</v>
      </c>
      <c r="D8" s="12">
        <v>1041149</v>
      </c>
      <c r="E8" s="13" t="s">
        <v>46</v>
      </c>
      <c r="F8" s="77">
        <v>732948</v>
      </c>
      <c r="G8" s="52">
        <v>61500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Câmera-LENOVO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Câmera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35</v>
      </c>
      <c r="C9" s="11" t="s">
        <v>36</v>
      </c>
      <c r="D9" s="12">
        <v>1040895</v>
      </c>
      <c r="E9" s="13" t="s">
        <v>50</v>
      </c>
      <c r="F9" s="77">
        <v>733004</v>
      </c>
      <c r="G9" s="52">
        <v>61500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E-Learning-LENOVO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E-Learning</v>
      </c>
      <c r="R9" s="48"/>
    </row>
    <row r="10" spans="1:18" s="7" customFormat="1" ht="17.100000000000001" customHeight="1">
      <c r="A10" s="10" t="s">
        <v>51</v>
      </c>
      <c r="B10" s="42" t="s">
        <v>35</v>
      </c>
      <c r="C10" s="11" t="s">
        <v>36</v>
      </c>
      <c r="D10" s="12">
        <v>1040898</v>
      </c>
      <c r="E10" s="13" t="s">
        <v>52</v>
      </c>
      <c r="F10" s="77">
        <v>733004</v>
      </c>
      <c r="G10" s="52">
        <v>61500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Farmacêutico-LENOVO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Farmacêutico</v>
      </c>
      <c r="O10" s="6"/>
      <c r="P10" s="6"/>
    </row>
    <row r="11" spans="1:18" s="7" customFormat="1" ht="17.100000000000001" customHeight="1">
      <c r="A11" s="10" t="s">
        <v>53</v>
      </c>
      <c r="B11" s="42" t="s">
        <v>35</v>
      </c>
      <c r="C11" s="11" t="s">
        <v>21</v>
      </c>
      <c r="D11" s="12">
        <v>956074</v>
      </c>
      <c r="E11" s="13" t="s">
        <v>54</v>
      </c>
      <c r="F11" s="14">
        <v>93920</v>
      </c>
      <c r="G11" s="52">
        <v>61500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Touch CX 01-SCANSOURCE</v>
      </c>
      <c r="K11" s="7" t="str">
        <f>VLOOKUP(J11,CATÁLOGO!A:E,5,)</f>
        <v>T1509L</v>
      </c>
      <c r="L11" s="7" t="str">
        <f>VLOOKUP(J11,CATÁLOGO!A:E,4,)</f>
        <v>ELO</v>
      </c>
      <c r="M11" s="7" t="str">
        <f t="shared" si="2"/>
        <v>Monitor Touch CX 01</v>
      </c>
      <c r="O11" s="6"/>
      <c r="P11" s="6"/>
    </row>
    <row r="12" spans="1:18" s="7" customFormat="1" ht="17.100000000000001" customHeight="1">
      <c r="A12" s="17" t="s">
        <v>55</v>
      </c>
      <c r="B12" s="47" t="s">
        <v>35</v>
      </c>
      <c r="C12" s="18" t="s">
        <v>21</v>
      </c>
      <c r="D12" s="19">
        <v>957028</v>
      </c>
      <c r="E12" s="20" t="s">
        <v>56</v>
      </c>
      <c r="F12" s="21">
        <v>98724</v>
      </c>
      <c r="G12" s="52">
        <v>61500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Touch CX 02-SCANSOURCE</v>
      </c>
      <c r="K12" s="7" t="str">
        <f>VLOOKUP(J12,CATÁLOGO!A:E,5,)</f>
        <v>T1509L</v>
      </c>
      <c r="L12" s="7" t="str">
        <f>VLOOKUP(J12,CATÁLOGO!A:E,4,)</f>
        <v>ELO</v>
      </c>
      <c r="M12" s="7" t="str">
        <f t="shared" si="2"/>
        <v>Monitor Touch CX 02</v>
      </c>
      <c r="O12" s="6"/>
      <c r="P12" s="6"/>
    </row>
    <row r="13" spans="1:18" s="7" customFormat="1" ht="17.100000000000001" customHeight="1">
      <c r="A13" s="78" t="s">
        <v>57</v>
      </c>
      <c r="B13" s="79" t="s">
        <v>35</v>
      </c>
      <c r="C13" s="80" t="s">
        <v>21</v>
      </c>
      <c r="D13" s="81">
        <v>957116</v>
      </c>
      <c r="E13" s="82" t="s">
        <v>58</v>
      </c>
      <c r="F13" s="83">
        <v>98773</v>
      </c>
      <c r="G13" s="52">
        <v>61500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Touch CX 03-SCANSOURCE</v>
      </c>
      <c r="K13" s="7" t="str">
        <f>VLOOKUP(J13,CATÁLOGO!A:E,5,)</f>
        <v>T1509L</v>
      </c>
      <c r="L13" s="7" t="str">
        <f>VLOOKUP(J13,CATÁLOGO!A:E,4,)</f>
        <v>ELO</v>
      </c>
      <c r="M13" s="7" t="str">
        <f t="shared" si="2"/>
        <v>Monitor Touch CX 03</v>
      </c>
      <c r="O13" s="6"/>
      <c r="P13" s="6"/>
    </row>
    <row r="14" spans="1:18" s="7" customFormat="1" ht="17.100000000000001" customHeight="1">
      <c r="A14" s="17" t="s">
        <v>59</v>
      </c>
      <c r="B14" s="47" t="s">
        <v>35</v>
      </c>
      <c r="C14" s="18" t="s">
        <v>21</v>
      </c>
      <c r="D14" s="19">
        <v>957059</v>
      </c>
      <c r="E14" s="20" t="s">
        <v>60</v>
      </c>
      <c r="F14" s="21">
        <v>98731</v>
      </c>
      <c r="G14" s="52">
        <v>61500</v>
      </c>
      <c r="H14" s="6"/>
      <c r="O14" s="6"/>
      <c r="P14" s="6"/>
    </row>
    <row r="15" spans="1:18" s="7" customFormat="1" ht="17.100000000000001" customHeight="1">
      <c r="A15" s="17" t="s">
        <v>61</v>
      </c>
      <c r="B15" s="47" t="s">
        <v>35</v>
      </c>
      <c r="C15" s="18" t="s">
        <v>21</v>
      </c>
      <c r="D15" s="19">
        <v>955311</v>
      </c>
      <c r="E15" s="20" t="s">
        <v>62</v>
      </c>
      <c r="F15" s="21">
        <v>90465</v>
      </c>
      <c r="G15" s="52">
        <v>61500</v>
      </c>
      <c r="H15" s="6"/>
      <c r="O15" s="6"/>
      <c r="P15" s="6"/>
    </row>
    <row r="16" spans="1:18" s="7" customFormat="1" ht="17.100000000000001" customHeight="1">
      <c r="A16" s="17" t="s">
        <v>63</v>
      </c>
      <c r="B16" s="47" t="s">
        <v>35</v>
      </c>
      <c r="C16" s="18" t="s">
        <v>21</v>
      </c>
      <c r="D16" s="19">
        <v>957013</v>
      </c>
      <c r="E16" s="20" t="s">
        <v>64</v>
      </c>
      <c r="F16" s="21">
        <v>98734</v>
      </c>
      <c r="G16" s="52">
        <v>61500</v>
      </c>
      <c r="H16" s="6"/>
      <c r="O16" s="6"/>
      <c r="P16" s="6"/>
    </row>
    <row r="17" spans="1:18" s="7" customFormat="1" ht="17.100000000000001" customHeight="1">
      <c r="A17" s="17" t="s">
        <v>65</v>
      </c>
      <c r="B17" s="47" t="s">
        <v>35</v>
      </c>
      <c r="C17" s="18" t="s">
        <v>21</v>
      </c>
      <c r="D17" s="19">
        <v>956008</v>
      </c>
      <c r="E17" s="20" t="s">
        <v>66</v>
      </c>
      <c r="F17" s="21">
        <v>93914</v>
      </c>
      <c r="G17" s="52">
        <v>61500</v>
      </c>
      <c r="H17" s="6"/>
      <c r="O17" s="6"/>
      <c r="P17" s="6"/>
    </row>
    <row r="18" spans="1:18" s="7" customFormat="1" ht="17.100000000000001" customHeight="1">
      <c r="A18" s="17" t="s">
        <v>67</v>
      </c>
      <c r="B18" s="47" t="s">
        <v>35</v>
      </c>
      <c r="C18" s="18" t="s">
        <v>21</v>
      </c>
      <c r="D18" s="19">
        <v>955298</v>
      </c>
      <c r="E18" s="20" t="s">
        <v>68</v>
      </c>
      <c r="F18" s="21">
        <v>90429</v>
      </c>
      <c r="G18" s="52">
        <v>61500</v>
      </c>
      <c r="H18" s="6"/>
      <c r="O18" s="6"/>
      <c r="P18" s="6"/>
    </row>
    <row r="19" spans="1:18" s="7" customFormat="1" ht="17.100000000000001" customHeight="1">
      <c r="A19" s="17" t="s">
        <v>69</v>
      </c>
      <c r="B19" s="47" t="s">
        <v>35</v>
      </c>
      <c r="C19" s="18" t="s">
        <v>21</v>
      </c>
      <c r="D19" s="19">
        <v>956088</v>
      </c>
      <c r="E19" s="20" t="s">
        <v>70</v>
      </c>
      <c r="F19" s="21">
        <v>93926</v>
      </c>
      <c r="G19" s="52">
        <v>61500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09-SCANSOURCE</v>
      </c>
      <c r="K19" s="7" t="e">
        <f>VLOOKUP(J19,CATÁLOGO!A:E,5,)</f>
        <v>#N/A</v>
      </c>
      <c r="L19" s="7" t="e">
        <f>VLOOKUP(J19,CATÁLOGO!A:E,4,)</f>
        <v>#N/A</v>
      </c>
      <c r="M19" s="7" t="str">
        <f t="shared" si="2"/>
        <v>Monitor Touch CX 09</v>
      </c>
      <c r="O19" s="6"/>
      <c r="P19" s="6"/>
    </row>
    <row r="20" spans="1:18" s="7" customFormat="1" ht="17.100000000000001" customHeight="1">
      <c r="A20" s="10" t="s">
        <v>71</v>
      </c>
      <c r="B20" s="42" t="s">
        <v>72</v>
      </c>
      <c r="C20" s="11" t="s">
        <v>73</v>
      </c>
      <c r="D20" s="12">
        <v>1029288</v>
      </c>
      <c r="E20" s="13" t="s">
        <v>74</v>
      </c>
      <c r="F20" s="14">
        <v>37133</v>
      </c>
      <c r="G20" s="52">
        <v>61500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75</v>
      </c>
      <c r="B21" s="47" t="s">
        <v>72</v>
      </c>
      <c r="C21" s="18" t="s">
        <v>73</v>
      </c>
      <c r="D21" s="19">
        <v>1029287</v>
      </c>
      <c r="E21" s="20" t="s">
        <v>76</v>
      </c>
      <c r="F21" s="21">
        <v>37133</v>
      </c>
      <c r="G21" s="52">
        <v>61500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77</v>
      </c>
      <c r="B22" s="42" t="s">
        <v>72</v>
      </c>
      <c r="C22" s="11" t="s">
        <v>21</v>
      </c>
      <c r="D22" s="12">
        <v>935003</v>
      </c>
      <c r="E22" s="13" t="s">
        <v>78</v>
      </c>
      <c r="F22" s="14">
        <v>36018</v>
      </c>
      <c r="G22" s="52">
        <v>61500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79</v>
      </c>
      <c r="B23" s="47" t="s">
        <v>72</v>
      </c>
      <c r="C23" s="18" t="s">
        <v>21</v>
      </c>
      <c r="D23" s="19">
        <v>934987</v>
      </c>
      <c r="E23" s="20" t="s">
        <v>80</v>
      </c>
      <c r="F23" s="21">
        <v>36018</v>
      </c>
      <c r="G23" s="52">
        <v>61500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81</v>
      </c>
      <c r="B24" s="47" t="s">
        <v>72</v>
      </c>
      <c r="C24" s="18" t="s">
        <v>21</v>
      </c>
      <c r="D24" s="19">
        <v>934990</v>
      </c>
      <c r="E24" s="20" t="s">
        <v>82</v>
      </c>
      <c r="F24" s="21">
        <v>36018</v>
      </c>
      <c r="G24" s="52">
        <v>61500</v>
      </c>
      <c r="H24" s="6"/>
      <c r="O24" s="6"/>
      <c r="P24" s="6"/>
    </row>
    <row r="25" spans="1:18" s="7" customFormat="1" ht="17.100000000000001" customHeight="1">
      <c r="A25" s="17" t="s">
        <v>83</v>
      </c>
      <c r="B25" s="47" t="s">
        <v>72</v>
      </c>
      <c r="C25" s="18" t="s">
        <v>21</v>
      </c>
      <c r="D25" s="19">
        <v>934995</v>
      </c>
      <c r="E25" s="20" t="s">
        <v>84</v>
      </c>
      <c r="F25" s="21">
        <v>36018</v>
      </c>
      <c r="G25" s="52">
        <v>61500</v>
      </c>
      <c r="H25" s="6"/>
      <c r="O25" s="6"/>
      <c r="P25" s="6"/>
    </row>
    <row r="26" spans="1:18" s="7" customFormat="1" ht="17.100000000000001" customHeight="1">
      <c r="A26" s="17" t="s">
        <v>85</v>
      </c>
      <c r="B26" s="47" t="s">
        <v>72</v>
      </c>
      <c r="C26" s="18" t="s">
        <v>21</v>
      </c>
      <c r="D26" s="19">
        <v>935022</v>
      </c>
      <c r="E26" s="20" t="s">
        <v>86</v>
      </c>
      <c r="F26" s="21">
        <v>36018</v>
      </c>
      <c r="G26" s="52">
        <v>61500</v>
      </c>
      <c r="H26" s="6"/>
      <c r="O26" s="6"/>
      <c r="P26" s="6"/>
    </row>
    <row r="27" spans="1:18" s="7" customFormat="1" ht="17.100000000000001" customHeight="1">
      <c r="A27" s="17" t="s">
        <v>87</v>
      </c>
      <c r="B27" s="47" t="s">
        <v>72</v>
      </c>
      <c r="C27" s="18" t="s">
        <v>21</v>
      </c>
      <c r="D27" s="19">
        <v>935018</v>
      </c>
      <c r="E27" s="20" t="s">
        <v>88</v>
      </c>
      <c r="F27" s="21">
        <v>36018</v>
      </c>
      <c r="G27" s="52">
        <v>61500</v>
      </c>
      <c r="H27" s="6"/>
      <c r="O27" s="6"/>
      <c r="P27" s="6"/>
    </row>
    <row r="28" spans="1:18" s="7" customFormat="1" ht="17.100000000000001" customHeight="1">
      <c r="A28" s="17" t="s">
        <v>89</v>
      </c>
      <c r="B28" s="47" t="s">
        <v>72</v>
      </c>
      <c r="C28" s="18" t="s">
        <v>21</v>
      </c>
      <c r="D28" s="19">
        <v>934960</v>
      </c>
      <c r="E28" s="20" t="s">
        <v>90</v>
      </c>
      <c r="F28" s="21">
        <v>36018</v>
      </c>
      <c r="G28" s="52">
        <v>61500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Leitor Cód. Barra - Mesa CX 07-SCANSOURCE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2"/>
        <v>Leitor Cód. Barra - Mesa CX 07</v>
      </c>
      <c r="O28" s="6"/>
      <c r="P28" s="6"/>
    </row>
    <row r="29" spans="1:18" s="7" customFormat="1" ht="17.100000000000001" customHeight="1">
      <c r="A29" s="17" t="s">
        <v>91</v>
      </c>
      <c r="B29" s="47" t="s">
        <v>72</v>
      </c>
      <c r="C29" s="18" t="s">
        <v>21</v>
      </c>
      <c r="D29" s="19">
        <v>934971</v>
      </c>
      <c r="E29" s="20" t="s">
        <v>92</v>
      </c>
      <c r="F29" s="21">
        <v>36018</v>
      </c>
      <c r="G29" s="52">
        <v>61500</v>
      </c>
      <c r="H29" s="6"/>
      <c r="O29" s="6"/>
      <c r="P29" s="6"/>
    </row>
    <row r="30" spans="1:18" s="7" customFormat="1" ht="17.100000000000001" customHeight="1">
      <c r="A30" s="17" t="s">
        <v>93</v>
      </c>
      <c r="B30" s="47" t="s">
        <v>72</v>
      </c>
      <c r="C30" s="18" t="s">
        <v>21</v>
      </c>
      <c r="D30" s="19">
        <v>935095</v>
      </c>
      <c r="E30" s="20" t="s">
        <v>94</v>
      </c>
      <c r="F30" s="21">
        <v>36018</v>
      </c>
      <c r="G30" s="52">
        <v>61500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Leitor Cód. Barra - Mesa CX 09-SCANSOURCE</v>
      </c>
      <c r="K30" s="7" t="e">
        <f>VLOOKUP(J30,CATÁLOGO!A:E,5,)</f>
        <v>#N/A</v>
      </c>
      <c r="L30" s="7" t="e">
        <f>VLOOKUP(J30,CATÁLOGO!A:E,4,)</f>
        <v>#N/A</v>
      </c>
      <c r="M30" s="7" t="str">
        <f t="shared" si="2"/>
        <v>Leitor Cód. Barra - Mesa CX 09</v>
      </c>
      <c r="O30" s="4"/>
      <c r="P30" s="4"/>
      <c r="Q30" s="5"/>
    </row>
    <row r="31" spans="1:18" s="7" customFormat="1" ht="17.100000000000001" customHeight="1">
      <c r="A31" s="10" t="s">
        <v>95</v>
      </c>
      <c r="B31" s="42" t="s">
        <v>96</v>
      </c>
      <c r="C31" s="11" t="s">
        <v>97</v>
      </c>
      <c r="D31" s="84">
        <v>938431</v>
      </c>
      <c r="E31" s="84" t="s">
        <v>98</v>
      </c>
      <c r="F31" s="77">
        <v>67848</v>
      </c>
      <c r="G31" s="52">
        <v>61500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Fortinet (FortiGate)-VIVO</v>
      </c>
      <c r="K31" s="7" t="str">
        <f>VLOOKUP(J31,CATÁLOGO!A:E,5,)</f>
        <v>FG-40F</v>
      </c>
      <c r="L31" s="7" t="str">
        <f>VLOOKUP(J31,CATÁLOGO!A:E,4,)</f>
        <v>FORTINET</v>
      </c>
      <c r="M31" s="7" t="str">
        <f t="shared" si="2"/>
        <v>Fortinet (FortiGate)</v>
      </c>
      <c r="O31" s="15" t="s">
        <v>99</v>
      </c>
      <c r="P31" s="15" t="s">
        <v>100</v>
      </c>
      <c r="Q31" s="40" t="s">
        <v>101</v>
      </c>
      <c r="R31" s="48"/>
    </row>
    <row r="32" spans="1:18" s="7" customFormat="1" ht="17.100000000000001" customHeight="1">
      <c r="A32" s="17" t="s">
        <v>102</v>
      </c>
      <c r="B32" s="47" t="s">
        <v>103</v>
      </c>
      <c r="C32" s="18" t="s">
        <v>97</v>
      </c>
      <c r="D32" s="19">
        <v>938430</v>
      </c>
      <c r="E32" s="20" t="s">
        <v>104</v>
      </c>
      <c r="F32" s="85">
        <v>67848</v>
      </c>
      <c r="G32" s="52">
        <v>61500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Fortinet (FortiAP)-VIVO</v>
      </c>
      <c r="K32" s="7" t="str">
        <f>VLOOKUP(J32,CATÁLOGO!A:E,5,)</f>
        <v>FAP-231F-N</v>
      </c>
      <c r="L32" s="7" t="str">
        <f>VLOOKUP(J32,CATÁLOGO!A:E,4,)</f>
        <v>FORTINET</v>
      </c>
      <c r="M32" s="7" t="str">
        <f t="shared" si="2"/>
        <v>Fortinet (FortiAP)</v>
      </c>
      <c r="O32" s="4"/>
      <c r="P32" s="4"/>
      <c r="Q32" s="5"/>
    </row>
    <row r="33" spans="1:18" s="7" customFormat="1" ht="17.100000000000001" customHeight="1">
      <c r="A33" s="35" t="s">
        <v>105</v>
      </c>
      <c r="B33" s="43" t="s">
        <v>106</v>
      </c>
      <c r="C33" s="36" t="s">
        <v>107</v>
      </c>
      <c r="D33" s="37">
        <v>1109166</v>
      </c>
      <c r="E33" s="38" t="s">
        <v>108</v>
      </c>
      <c r="F33" s="39">
        <v>426461</v>
      </c>
      <c r="G33" s="53">
        <v>61501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Switch Aruba-INGRAM</v>
      </c>
      <c r="K33" s="7" t="str">
        <f>VLOOKUP(J33,CATÁLOGO!A:E,5,)</f>
        <v>JL814A</v>
      </c>
      <c r="L33" s="7" t="str">
        <f>VLOOKUP(J33,CATÁLOGO!A:E,4,)</f>
        <v>ARUBA</v>
      </c>
      <c r="M33" s="7" t="str">
        <f t="shared" si="2"/>
        <v>Switch Aruba</v>
      </c>
      <c r="O33" s="4"/>
      <c r="P33" s="4"/>
      <c r="Q33" s="5"/>
    </row>
    <row r="34" spans="1:18" s="7" customFormat="1" ht="17.100000000000001" customHeight="1">
      <c r="A34" s="10" t="s">
        <v>109</v>
      </c>
      <c r="B34" s="42" t="s">
        <v>110</v>
      </c>
      <c r="C34" s="11" t="s">
        <v>111</v>
      </c>
      <c r="D34" s="12">
        <v>938275</v>
      </c>
      <c r="E34" s="13" t="s">
        <v>112</v>
      </c>
      <c r="F34" s="14">
        <v>27816</v>
      </c>
      <c r="G34" s="53">
        <v>61501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 Verificador de Preço 01-AIDC TECNOLOGIA</v>
      </c>
      <c r="K34" s="7" t="str">
        <f>VLOOKUP(J34,CATÁLOGO!A:E,5,)</f>
        <v>CK100</v>
      </c>
      <c r="L34" s="7" t="str">
        <f>VLOOKUP(J34,CATÁLOGO!A:E,4,)</f>
        <v>BLUEBIRD</v>
      </c>
      <c r="M34" s="7" t="str">
        <f t="shared" si="2"/>
        <v>Tablet Verificador de Preço 01</v>
      </c>
      <c r="O34" s="6"/>
      <c r="P34" s="6"/>
      <c r="Q34" s="5"/>
    </row>
    <row r="35" spans="1:18" s="7" customFormat="1" ht="17.100000000000001" customHeight="1">
      <c r="A35" s="17" t="s">
        <v>113</v>
      </c>
      <c r="B35" s="47" t="s">
        <v>110</v>
      </c>
      <c r="C35" s="18" t="s">
        <v>111</v>
      </c>
      <c r="D35" s="19">
        <v>938323</v>
      </c>
      <c r="E35" s="20" t="s">
        <v>114</v>
      </c>
      <c r="F35" s="21">
        <v>27838</v>
      </c>
      <c r="G35" s="53">
        <v>61501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 Verificador de Preço 02-AIDC TECNOLOGIA</v>
      </c>
      <c r="K35" s="7" t="str">
        <f>VLOOKUP(J35,CATÁLOGO!A:E,5,)</f>
        <v>CK100</v>
      </c>
      <c r="L35" s="7" t="str">
        <f>VLOOKUP(J35,CATÁLOGO!A:E,4,)</f>
        <v>BLUEBIRD</v>
      </c>
      <c r="M35" s="7" t="str">
        <f t="shared" si="2"/>
        <v>Tablet Verificador de Preço 02</v>
      </c>
      <c r="O35" s="6"/>
      <c r="P35" s="6"/>
      <c r="Q35" s="5"/>
    </row>
    <row r="36" spans="1:18" ht="17.100000000000001" customHeight="1">
      <c r="A36" s="10" t="s">
        <v>115</v>
      </c>
      <c r="B36" s="42" t="s">
        <v>116</v>
      </c>
      <c r="C36" s="29" t="s">
        <v>36</v>
      </c>
      <c r="D36" s="12">
        <v>1018349</v>
      </c>
      <c r="E36" s="13" t="s">
        <v>117</v>
      </c>
      <c r="F36" s="77">
        <v>732947</v>
      </c>
      <c r="G36" s="53">
        <v>61501</v>
      </c>
      <c r="H36" s="6" t="str">
        <f>IF($H$1=1,IFERROR(VLOOKUP(D36,ESCANEAMENTO!A:B,2,),"NÃO SCAN."),IFERROR(VLOOKUP(D36,ESCANEAMENTO!E:F,2,),"NÃO SCAN."))</f>
        <v>NÃO SCAN.</v>
      </c>
      <c r="I36" s="7" t="str">
        <f>IF(H36=E36,"OK",IF(H36=0,"S/SÉRIE","NÃO SCAN."))</f>
        <v>NÃO SCAN.</v>
      </c>
      <c r="J36" s="7" t="str">
        <f>A36&amp;"-"&amp;C36</f>
        <v>Micro (TG) E-Learning-LENOVO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>A36</f>
        <v>Micro (TG) E-Learning</v>
      </c>
      <c r="O36" s="22" t="s">
        <v>118</v>
      </c>
      <c r="P36" s="22" t="s">
        <v>100</v>
      </c>
      <c r="Q36" s="23" t="s">
        <v>119</v>
      </c>
      <c r="R36" s="48"/>
    </row>
    <row r="37" spans="1:18" ht="17.100000000000001" customHeight="1">
      <c r="A37" s="10" t="s">
        <v>120</v>
      </c>
      <c r="B37" s="42" t="s">
        <v>116</v>
      </c>
      <c r="C37" s="11" t="s">
        <v>36</v>
      </c>
      <c r="D37" s="12">
        <v>1041052</v>
      </c>
      <c r="E37" s="13" t="s">
        <v>121</v>
      </c>
      <c r="F37" s="77">
        <v>732943</v>
      </c>
      <c r="G37" s="53">
        <v>61501</v>
      </c>
      <c r="H37" s="6" t="str">
        <f>IF($H$1=1,IFERROR(VLOOKUP(D37,ESCANEAMENTO!A:B,2,),"NÃO SCAN."),IFERROR(VLOOKUP(D37,ESCANEAMENTO!E:F,2,),"NÃO SCAN."))</f>
        <v>NÃO SCAN.</v>
      </c>
      <c r="I37" s="7" t="str">
        <f>IF(H37=E37,"OK",IF(H37=0,"S/SÉRIE","NÃO SCAN."))</f>
        <v>NÃO SCAN.</v>
      </c>
      <c r="J37" s="7" t="str">
        <f>A37&amp;"-"&amp;C37</f>
        <v>Micro (TG) Gerência-LENOVO</v>
      </c>
      <c r="K37" s="7" t="str">
        <f>VLOOKUP(J37,CATÁLOGO!A:E,5,)</f>
        <v>THINKCENTRE M20Q</v>
      </c>
      <c r="L37" s="7" t="str">
        <f>VLOOKUP(J37,CATÁLOGO!A:E,4,)</f>
        <v>LENOVO</v>
      </c>
      <c r="M37" s="7" t="str">
        <f>A37</f>
        <v>Micro (TG) Gerência</v>
      </c>
      <c r="O37" s="22" t="s">
        <v>122</v>
      </c>
      <c r="P37" s="22" t="s">
        <v>100</v>
      </c>
      <c r="Q37" s="23" t="s">
        <v>123</v>
      </c>
      <c r="R37" s="48"/>
    </row>
    <row r="38" spans="1:18" ht="17.100000000000001" customHeight="1">
      <c r="A38" s="17" t="s">
        <v>124</v>
      </c>
      <c r="B38" s="45" t="s">
        <v>125</v>
      </c>
      <c r="C38" s="18" t="s">
        <v>21</v>
      </c>
      <c r="D38" s="19">
        <v>957540</v>
      </c>
      <c r="E38" s="20" t="s">
        <v>126</v>
      </c>
      <c r="F38" s="21">
        <v>100906</v>
      </c>
      <c r="G38" s="53">
        <v>61501</v>
      </c>
      <c r="H38" s="6" t="str">
        <f>IF($H$1=1,IFERROR(VLOOKUP(D38,ESCANEAMENTO!A:B,2,),"NÃO SCAN."),IFERROR(VLOOKUP(D38,ESCANEAMENTO!E:F,2,),"NÃO SCAN."))</f>
        <v>NÃO SCAN.</v>
      </c>
      <c r="I38" s="7" t="str">
        <f>IF(H38=E38,"OK",IF(H38=0,"S/SÉRIE","NÃO SCAN."))</f>
        <v>NÃO SCAN.</v>
      </c>
      <c r="J38" s="7" t="str">
        <f>A38&amp;"-"&amp;C38</f>
        <v>Leitor Cód. Barra - Mão/Sem Fio-SCANSOURCE</v>
      </c>
      <c r="K38" s="7" t="str">
        <f>VLOOKUP(J38,CATÁLOGO!A:E,5,)</f>
        <v>DS2278</v>
      </c>
      <c r="L38" s="7" t="str">
        <f>VLOOKUP(J38,CATÁLOGO!A:E,4,)</f>
        <v>ZEBRA</v>
      </c>
      <c r="M38" s="7" t="str">
        <f>A38</f>
        <v>Leitor Cód. Barra - Mão/Sem Fio</v>
      </c>
      <c r="O38" s="15" t="s">
        <v>127</v>
      </c>
      <c r="P38" s="15" t="s">
        <v>100</v>
      </c>
      <c r="Q38" s="24" t="s">
        <v>128</v>
      </c>
    </row>
    <row r="39" spans="1:18" ht="17.100000000000001" customHeight="1">
      <c r="A39" s="30" t="s">
        <v>129</v>
      </c>
      <c r="B39" s="46" t="s">
        <v>129</v>
      </c>
      <c r="C39" s="31" t="s">
        <v>130</v>
      </c>
      <c r="D39" s="32"/>
      <c r="E39" s="33"/>
      <c r="F39" s="23"/>
      <c r="G39" s="53">
        <v>61501</v>
      </c>
      <c r="H39" s="6" t="str">
        <f>IF($H$1=1,IFERROR(VLOOKUP(D39,ESCANEAMENTO!A:B,2,),"NÃO SCAN."),IFERROR(VLOOKUP(D39,ESCANEAMENTO!E:F,2,),"NÃO SCAN."))</f>
        <v>NÃO SCAN.</v>
      </c>
      <c r="I39" s="7" t="str">
        <f>IF(H39=E39,"OK",IF(H39=0,"S/SÉRIE","NÃO SCAN."))</f>
        <v>NÃO SCAN.</v>
      </c>
      <c r="J39" s="7" t="str">
        <f>A39&amp;"-"&amp;C39</f>
        <v>Celular-KWAN</v>
      </c>
      <c r="K39" s="7" t="e">
        <f>VLOOKUP(J39,CATÁLOGO!A:E,5,)</f>
        <v>#N/A</v>
      </c>
      <c r="L39" s="7" t="e">
        <f>VLOOKUP(J39,CATÁLOGO!A:E,4,)</f>
        <v>#N/A</v>
      </c>
      <c r="M39" s="7" t="str">
        <f>A39</f>
        <v>Celular</v>
      </c>
      <c r="Q39" s="4"/>
    </row>
    <row r="40" spans="1:18" ht="17.100000000000001" customHeight="1">
      <c r="A40" s="10" t="s">
        <v>131</v>
      </c>
      <c r="B40" s="42" t="s">
        <v>116</v>
      </c>
      <c r="C40" s="11" t="s">
        <v>36</v>
      </c>
      <c r="D40" s="12">
        <v>1018346</v>
      </c>
      <c r="E40" s="13" t="s">
        <v>132</v>
      </c>
      <c r="F40" s="77">
        <v>732947</v>
      </c>
      <c r="G40" s="53">
        <v>61501</v>
      </c>
      <c r="H40" s="6" t="str">
        <f>IF($H$1=1,IFERROR(VLOOKUP(D40,ESCANEAMENTO!A:B,2,),"NÃO SCAN."),IFERROR(VLOOKUP(D40,ESCANEAMENTO!E:F,2,),"NÃO SCAN."))</f>
        <v>NÃO SCAN.</v>
      </c>
      <c r="I40" s="7" t="str">
        <f>IF(H40=E40,"OK",IF(H40=0,"S/SÉRIE","NÃO SCAN."))</f>
        <v>NÃO SCAN.</v>
      </c>
      <c r="J40" s="7" t="str">
        <f>A40&amp;"-"&amp;C40</f>
        <v>Micro (TG) Farmacêutico-LENOVO</v>
      </c>
      <c r="K40" s="7" t="str">
        <f>VLOOKUP(J40,CATÁLOGO!A:E,5,)</f>
        <v>THINKCENTRE M20Q</v>
      </c>
      <c r="L40" s="7" t="str">
        <f>VLOOKUP(J40,CATÁLOGO!A:E,4,)</f>
        <v>LENOVO</v>
      </c>
      <c r="M40" s="7" t="str">
        <f>A40</f>
        <v>Micro (TG) Farmacêutico</v>
      </c>
      <c r="Q40" s="4"/>
    </row>
    <row r="41" spans="1:18" ht="17.100000000000001" customHeight="1">
      <c r="A41" s="10" t="s">
        <v>133</v>
      </c>
      <c r="B41" s="42" t="s">
        <v>116</v>
      </c>
      <c r="C41" s="11" t="s">
        <v>36</v>
      </c>
      <c r="D41" s="25">
        <v>1040995</v>
      </c>
      <c r="E41" s="26" t="s">
        <v>134</v>
      </c>
      <c r="F41" s="77">
        <v>733023</v>
      </c>
      <c r="G41" s="53">
        <v>61501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B12               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 xml:space="preserve">Micro (PDV) B12               </v>
      </c>
      <c r="O41" s="22" t="s">
        <v>135</v>
      </c>
      <c r="P41" s="22" t="s">
        <v>24</v>
      </c>
      <c r="Q41" s="23" t="s">
        <v>136</v>
      </c>
      <c r="R41" s="48"/>
    </row>
    <row r="42" spans="1:18" s="7" customFormat="1" ht="17.100000000000001" customHeight="1">
      <c r="A42" s="10" t="s">
        <v>137</v>
      </c>
      <c r="B42" s="42" t="s">
        <v>116</v>
      </c>
      <c r="C42" s="11" t="s">
        <v>36</v>
      </c>
      <c r="D42" s="12">
        <v>1041010</v>
      </c>
      <c r="E42" s="13" t="s">
        <v>138</v>
      </c>
      <c r="F42" s="77">
        <v>733077</v>
      </c>
      <c r="G42" s="53">
        <v>61501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(TC) CX 01-LENOVO</v>
      </c>
      <c r="K42" s="7" t="e">
        <f>VLOOKUP(J42,CATÁLOGO!A:E,5,)</f>
        <v>#N/A</v>
      </c>
      <c r="L42" s="7" t="e">
        <f>VLOOKUP(J42,CATÁLOGO!A:E,4,)</f>
        <v>#N/A</v>
      </c>
      <c r="M42" s="7" t="str">
        <f t="shared" si="2"/>
        <v>Micro (TC) CX 01</v>
      </c>
      <c r="O42" s="50" t="s">
        <v>139</v>
      </c>
      <c r="P42" s="50" t="str">
        <f>IFERROR(VLOOKUP($E$1,'BASE PINPAD'!A2:B28,2,0),"EQ. TERC.")</f>
        <v>PAGBANK</v>
      </c>
      <c r="Q42" s="51" t="s">
        <v>140</v>
      </c>
      <c r="R42" s="48"/>
    </row>
    <row r="43" spans="1:18" s="27" customFormat="1" ht="17.100000000000001" customHeight="1">
      <c r="A43" s="17" t="s">
        <v>141</v>
      </c>
      <c r="B43" s="45" t="s">
        <v>125</v>
      </c>
      <c r="C43" s="18" t="s">
        <v>142</v>
      </c>
      <c r="D43" s="19">
        <v>865569</v>
      </c>
      <c r="E43" s="20" t="s">
        <v>143</v>
      </c>
      <c r="F43" s="21">
        <v>20877</v>
      </c>
      <c r="G43" s="53">
        <v>61501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  <c r="O43" s="15" t="s">
        <v>144</v>
      </c>
      <c r="P43" s="15" t="s">
        <v>100</v>
      </c>
      <c r="Q43" s="16" t="s">
        <v>145</v>
      </c>
    </row>
    <row r="44" spans="1:18" s="27" customFormat="1" ht="17.100000000000001" customHeight="1">
      <c r="A44" s="17" t="s">
        <v>146</v>
      </c>
      <c r="B44" s="45" t="s">
        <v>146</v>
      </c>
      <c r="C44" s="28" t="s">
        <v>147</v>
      </c>
      <c r="D44" s="19">
        <v>936306</v>
      </c>
      <c r="E44" s="20" t="s">
        <v>148</v>
      </c>
      <c r="F44" s="21">
        <v>14992</v>
      </c>
      <c r="G44" s="53">
        <v>61501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149</v>
      </c>
      <c r="P44" s="15" t="s">
        <v>100</v>
      </c>
      <c r="Q44" s="16" t="s">
        <v>150</v>
      </c>
      <c r="R44" s="48"/>
    </row>
    <row r="45" spans="1:18" s="7" customFormat="1" ht="17.100000000000001" customHeight="1">
      <c r="A45" s="10" t="s">
        <v>151</v>
      </c>
      <c r="B45" s="42" t="s">
        <v>116</v>
      </c>
      <c r="C45" s="11" t="s">
        <v>36</v>
      </c>
      <c r="D45" s="12">
        <v>1040983</v>
      </c>
      <c r="E45" s="13" t="s">
        <v>152</v>
      </c>
      <c r="F45" s="77">
        <v>733077</v>
      </c>
      <c r="G45" s="53">
        <v>61501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(TC) CX 02-LENOVO</v>
      </c>
      <c r="K45" s="7" t="e">
        <f>VLOOKUP(J45,CATÁLOGO!A:E,5,)</f>
        <v>#N/A</v>
      </c>
      <c r="L45" s="7" t="e">
        <f>VLOOKUP(J45,CATÁLOGO!A:E,4,)</f>
        <v>#N/A</v>
      </c>
      <c r="M45" s="7" t="str">
        <f t="shared" si="2"/>
        <v>Micro (TC) CX 02</v>
      </c>
      <c r="O45" s="50" t="s">
        <v>139</v>
      </c>
      <c r="P45" s="50" t="str">
        <f>IFERROR(VLOOKUP($E$1,'BASE PINPAD'!A2:B28,2,0),"EQ. TERC.")</f>
        <v>PAGBANK</v>
      </c>
      <c r="Q45" s="51" t="s">
        <v>153</v>
      </c>
      <c r="R45" s="48"/>
    </row>
    <row r="46" spans="1:18" s="27" customFormat="1" ht="17.100000000000001" customHeight="1">
      <c r="A46" s="17" t="s">
        <v>141</v>
      </c>
      <c r="B46" s="45" t="s">
        <v>125</v>
      </c>
      <c r="C46" s="18" t="s">
        <v>142</v>
      </c>
      <c r="D46" s="19">
        <v>865570</v>
      </c>
      <c r="E46" s="20" t="s">
        <v>154</v>
      </c>
      <c r="F46" s="21">
        <v>20877</v>
      </c>
      <c r="G46" s="53">
        <v>61501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Biométrico-TECHMAG</v>
      </c>
      <c r="K46" s="7" t="str">
        <f>VLOOKUP(J46,CATÁLOGO!A:E,5,)</f>
        <v>FS80H</v>
      </c>
      <c r="L46" s="7" t="str">
        <f>VLOOKUP(J46,CATÁLOGO!A:E,4,)</f>
        <v>TECHMAG</v>
      </c>
      <c r="M46" s="7" t="str">
        <f t="shared" si="2"/>
        <v>Leitor Biométrico</v>
      </c>
      <c r="O46" s="15" t="s">
        <v>144</v>
      </c>
      <c r="P46" s="15" t="s">
        <v>100</v>
      </c>
      <c r="Q46" s="16" t="s">
        <v>155</v>
      </c>
    </row>
    <row r="47" spans="1:18" s="27" customFormat="1" ht="17.100000000000001" customHeight="1">
      <c r="A47" s="17" t="s">
        <v>146</v>
      </c>
      <c r="B47" s="45" t="s">
        <v>146</v>
      </c>
      <c r="C47" s="28" t="s">
        <v>147</v>
      </c>
      <c r="D47" s="19">
        <v>936300</v>
      </c>
      <c r="E47" s="20" t="s">
        <v>156</v>
      </c>
      <c r="F47" s="21">
        <v>14992</v>
      </c>
      <c r="G47" s="53">
        <v>61501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Tablet-MGITECH</v>
      </c>
      <c r="K47" s="7" t="str">
        <f>VLOOKUP(J47,CATÁLOGO!A:E,5,)</f>
        <v>SM-T225</v>
      </c>
      <c r="L47" s="7" t="str">
        <f>VLOOKUP(J47,CATÁLOGO!A:E,4,)</f>
        <v>SAMSUNG</v>
      </c>
      <c r="M47" s="7" t="str">
        <f t="shared" si="2"/>
        <v>Tablet</v>
      </c>
      <c r="O47" s="15" t="s">
        <v>149</v>
      </c>
      <c r="P47" s="15" t="s">
        <v>100</v>
      </c>
      <c r="Q47" s="16" t="s">
        <v>157</v>
      </c>
      <c r="R47" s="48"/>
    </row>
    <row r="48" spans="1:18" s="7" customFormat="1" ht="17.100000000000001" customHeight="1">
      <c r="A48" s="10" t="s">
        <v>158</v>
      </c>
      <c r="B48" s="42" t="s">
        <v>116</v>
      </c>
      <c r="C48" s="11" t="s">
        <v>36</v>
      </c>
      <c r="D48" s="12">
        <v>1041004</v>
      </c>
      <c r="E48" s="13" t="s">
        <v>159</v>
      </c>
      <c r="F48" s="77">
        <v>733077</v>
      </c>
      <c r="G48" s="53">
        <v>61501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(TC) CX 03-LENOVO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Micro (TC) CX 03</v>
      </c>
      <c r="O48" s="50" t="s">
        <v>139</v>
      </c>
      <c r="P48" s="50" t="str">
        <f>IFERROR(VLOOKUP($E$1,'BASE PINPAD'!A2:B28,2,0),"EQ. TERC.")</f>
        <v>PAGBANK</v>
      </c>
      <c r="Q48" s="51" t="s">
        <v>160</v>
      </c>
      <c r="R48" s="48"/>
    </row>
    <row r="49" spans="1:18" s="27" customFormat="1" ht="17.100000000000001" customHeight="1">
      <c r="A49" s="17" t="s">
        <v>141</v>
      </c>
      <c r="B49" s="45" t="s">
        <v>125</v>
      </c>
      <c r="C49" s="18" t="s">
        <v>142</v>
      </c>
      <c r="D49" s="19">
        <v>1013107</v>
      </c>
      <c r="E49" s="20" t="s">
        <v>161</v>
      </c>
      <c r="F49" s="21">
        <v>20877</v>
      </c>
      <c r="G49" s="53">
        <v>61501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Leitor Biométrico-TECHMAG</v>
      </c>
      <c r="K49" s="7" t="str">
        <f>VLOOKUP(J49,CATÁLOGO!A:E,5,)</f>
        <v>FS80H</v>
      </c>
      <c r="L49" s="7" t="str">
        <f>VLOOKUP(J49,CATÁLOGO!A:E,4,)</f>
        <v>TECHMAG</v>
      </c>
      <c r="M49" s="7" t="str">
        <f t="shared" si="2"/>
        <v>Leitor Biométrico</v>
      </c>
      <c r="O49" s="15" t="s">
        <v>144</v>
      </c>
      <c r="P49" s="15" t="s">
        <v>100</v>
      </c>
      <c r="Q49" s="16" t="s">
        <v>162</v>
      </c>
    </row>
    <row r="50" spans="1:18" s="27" customFormat="1" ht="17.100000000000001" customHeight="1">
      <c r="A50" s="17" t="s">
        <v>146</v>
      </c>
      <c r="B50" s="45" t="s">
        <v>146</v>
      </c>
      <c r="C50" s="28" t="s">
        <v>147</v>
      </c>
      <c r="D50" s="19">
        <v>936307</v>
      </c>
      <c r="E50" s="20" t="s">
        <v>163</v>
      </c>
      <c r="F50" s="21">
        <v>14992</v>
      </c>
      <c r="G50" s="53">
        <v>61501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Tablet-MGITECH</v>
      </c>
      <c r="K50" s="7" t="str">
        <f>VLOOKUP(J50,CATÁLOGO!A:E,5,)</f>
        <v>SM-T225</v>
      </c>
      <c r="L50" s="7" t="str">
        <f>VLOOKUP(J50,CATÁLOGO!A:E,4,)</f>
        <v>SAMSUNG</v>
      </c>
      <c r="M50" s="7" t="str">
        <f t="shared" si="2"/>
        <v>Tablet</v>
      </c>
      <c r="O50" s="15" t="s">
        <v>149</v>
      </c>
      <c r="P50" s="15" t="s">
        <v>100</v>
      </c>
      <c r="Q50" s="16" t="s">
        <v>164</v>
      </c>
      <c r="R50" s="48"/>
    </row>
    <row r="51" spans="1:18" s="7" customFormat="1" ht="17.100000000000001" customHeight="1">
      <c r="A51" s="10" t="s">
        <v>165</v>
      </c>
      <c r="B51" s="42" t="s">
        <v>116</v>
      </c>
      <c r="C51" s="11" t="s">
        <v>36</v>
      </c>
      <c r="D51" s="12">
        <v>1040740</v>
      </c>
      <c r="E51" s="13" t="s">
        <v>166</v>
      </c>
      <c r="F51" s="77">
        <v>697449</v>
      </c>
      <c r="G51" s="53">
        <v>61501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CX 04-LENOVO</v>
      </c>
      <c r="K51" s="7" t="e">
        <f>VLOOKUP(J51,CATÁLOGO!A:E,5,)</f>
        <v>#N/A</v>
      </c>
      <c r="L51" s="7" t="e">
        <f>VLOOKUP(J51,CATÁLOGO!A:E,4,)</f>
        <v>#N/A</v>
      </c>
      <c r="M51" s="7" t="str">
        <f t="shared" si="2"/>
        <v>Micro (TC) CX 04</v>
      </c>
      <c r="O51" s="50" t="s">
        <v>139</v>
      </c>
      <c r="P51" s="50" t="str">
        <f>IFERROR(VLOOKUP($E$1,'BASE PINPAD'!A2:B28,2,0),"EQ. TERC.")</f>
        <v>PAGBANK</v>
      </c>
      <c r="Q51" s="51" t="s">
        <v>167</v>
      </c>
      <c r="R51" s="48"/>
    </row>
    <row r="52" spans="1:18" s="27" customFormat="1" ht="17.100000000000001" customHeight="1">
      <c r="A52" s="17" t="s">
        <v>141</v>
      </c>
      <c r="B52" s="45" t="s">
        <v>125</v>
      </c>
      <c r="C52" s="18" t="s">
        <v>142</v>
      </c>
      <c r="D52" s="19">
        <v>1013113</v>
      </c>
      <c r="E52" s="20" t="s">
        <v>168</v>
      </c>
      <c r="F52" s="21">
        <v>20877</v>
      </c>
      <c r="G52" s="53">
        <v>61501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Biométrico-TECHMAG</v>
      </c>
      <c r="K52" s="7" t="str">
        <f>VLOOKUP(J52,CATÁLOGO!A:E,5,)</f>
        <v>FS80H</v>
      </c>
      <c r="L52" s="7" t="str">
        <f>VLOOKUP(J52,CATÁLOGO!A:E,4,)</f>
        <v>TECHMAG</v>
      </c>
      <c r="M52" s="7" t="str">
        <f t="shared" si="2"/>
        <v>Leitor Biométrico</v>
      </c>
      <c r="O52" s="15" t="s">
        <v>144</v>
      </c>
      <c r="P52" s="15" t="s">
        <v>100</v>
      </c>
      <c r="Q52" s="16" t="s">
        <v>169</v>
      </c>
    </row>
    <row r="53" spans="1:18" s="27" customFormat="1" ht="17.100000000000001" customHeight="1">
      <c r="A53" s="17" t="s">
        <v>146</v>
      </c>
      <c r="B53" s="45" t="s">
        <v>146</v>
      </c>
      <c r="C53" s="28" t="s">
        <v>147</v>
      </c>
      <c r="D53" s="19">
        <v>936301</v>
      </c>
      <c r="E53" s="20" t="s">
        <v>170</v>
      </c>
      <c r="F53" s="21">
        <v>14992</v>
      </c>
      <c r="G53" s="53">
        <v>61501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Tablet-MGITECH</v>
      </c>
      <c r="K53" s="7" t="str">
        <f>VLOOKUP(J53,CATÁLOGO!A:E,5,)</f>
        <v>SM-T225</v>
      </c>
      <c r="L53" s="7" t="str">
        <f>VLOOKUP(J53,CATÁLOGO!A:E,4,)</f>
        <v>SAMSUNG</v>
      </c>
      <c r="M53" s="7" t="str">
        <f t="shared" si="2"/>
        <v>Tablet</v>
      </c>
      <c r="O53" s="15" t="s">
        <v>149</v>
      </c>
      <c r="P53" s="15" t="s">
        <v>100</v>
      </c>
      <c r="Q53" s="16" t="s">
        <v>171</v>
      </c>
      <c r="R53" s="48"/>
    </row>
    <row r="54" spans="1:18" s="27" customFormat="1" ht="17.100000000000001" customHeight="1">
      <c r="A54" s="10" t="s">
        <v>172</v>
      </c>
      <c r="B54" s="42" t="s">
        <v>116</v>
      </c>
      <c r="C54" s="11" t="s">
        <v>36</v>
      </c>
      <c r="D54" s="12">
        <v>1040980</v>
      </c>
      <c r="E54" s="13" t="s">
        <v>173</v>
      </c>
      <c r="F54" s="77">
        <v>733077</v>
      </c>
      <c r="G54" s="53">
        <v>61501</v>
      </c>
      <c r="H54" s="6" t="str">
        <f>IF($H$1=1,IFERROR(VLOOKUP(D54,ESCANEAMENTO!A:B,2,),"NÃO SCAN."),IFERROR(VLOOKUP(D54,ESCANEAMENTO!E:F,2,),"NÃO SCAN."))</f>
        <v>NÃO SCAN.</v>
      </c>
      <c r="I54" s="7" t="str">
        <f t="shared" ref="I54:I62" si="3">IF(H54=E54,"OK",IF(H54=0,"S/SÉRIE","NÃO SCAN."))</f>
        <v>NÃO SCAN.</v>
      </c>
      <c r="J54" s="7" t="str">
        <f t="shared" ref="J54:J62" si="4">A54&amp;"-"&amp;C54</f>
        <v>Micro (TC) CX 05-LENOVO</v>
      </c>
      <c r="K54" s="7" t="e">
        <f>VLOOKUP(J54,CATÁLOGO!A:E,5,)</f>
        <v>#N/A</v>
      </c>
      <c r="L54" s="7" t="e">
        <f>VLOOKUP(J54,CATÁLOGO!A:E,4,)</f>
        <v>#N/A</v>
      </c>
      <c r="M54" s="7" t="str">
        <f t="shared" ref="M54:M62" si="5">A54</f>
        <v>Micro (TC) CX 05</v>
      </c>
      <c r="N54" s="7"/>
      <c r="O54" s="50" t="s">
        <v>139</v>
      </c>
      <c r="P54" s="50" t="str">
        <f>IFERROR(VLOOKUP($E$1,'BASE PINPAD'!A2:B28,2,0),"EQ. TERC.")</f>
        <v>PAGBANK</v>
      </c>
      <c r="Q54" s="51" t="s">
        <v>174</v>
      </c>
      <c r="R54" s="76"/>
    </row>
    <row r="55" spans="1:18" s="27" customFormat="1" ht="17.100000000000001" customHeight="1">
      <c r="A55" s="17" t="s">
        <v>141</v>
      </c>
      <c r="B55" s="45" t="s">
        <v>125</v>
      </c>
      <c r="C55" s="18" t="s">
        <v>142</v>
      </c>
      <c r="D55" s="19">
        <v>890084</v>
      </c>
      <c r="E55" s="20" t="s">
        <v>175</v>
      </c>
      <c r="F55" s="21">
        <v>21552</v>
      </c>
      <c r="G55" s="53">
        <v>61501</v>
      </c>
      <c r="H55" s="6" t="str">
        <f>IF($H$1=1,IFERROR(VLOOKUP(D55,ESCANEAMENTO!A:B,2,),"NÃO SCAN."),IFERROR(VLOOKUP(D55,ESCANEAMENTO!E:F,2,),"NÃO SCAN."))</f>
        <v>NÃO SCAN.</v>
      </c>
      <c r="I55" s="7" t="str">
        <f t="shared" si="3"/>
        <v>NÃO SCAN.</v>
      </c>
      <c r="J55" s="7" t="str">
        <f t="shared" si="4"/>
        <v>Leitor Biométrico-TECHMAG</v>
      </c>
      <c r="K55" s="7" t="str">
        <f>VLOOKUP(J55,CATÁLOGO!A:E,5,)</f>
        <v>FS80H</v>
      </c>
      <c r="L55" s="7" t="str">
        <f>VLOOKUP(J55,CATÁLOGO!A:E,4,)</f>
        <v>TECHMAG</v>
      </c>
      <c r="M55" s="7" t="str">
        <f t="shared" si="5"/>
        <v>Leitor Biométrico</v>
      </c>
      <c r="O55" s="15" t="s">
        <v>144</v>
      </c>
      <c r="P55" s="15" t="s">
        <v>100</v>
      </c>
      <c r="Q55" s="16" t="s">
        <v>176</v>
      </c>
    </row>
    <row r="56" spans="1:18" s="27" customFormat="1" ht="17.100000000000001" customHeight="1">
      <c r="A56" s="17" t="s">
        <v>146</v>
      </c>
      <c r="B56" s="45" t="s">
        <v>146</v>
      </c>
      <c r="C56" s="28" t="s">
        <v>147</v>
      </c>
      <c r="D56" s="19">
        <v>936303</v>
      </c>
      <c r="E56" s="20" t="s">
        <v>177</v>
      </c>
      <c r="F56" s="21">
        <v>14992</v>
      </c>
      <c r="G56" s="53">
        <v>61501</v>
      </c>
      <c r="H56" s="6" t="str">
        <f>IF($H$1=1,IFERROR(VLOOKUP(D56,ESCANEAMENTO!A:B,2,),"NÃO SCAN."),IFERROR(VLOOKUP(D56,ESCANEAMENTO!E:F,2,),"NÃO SCAN."))</f>
        <v>NÃO SCAN.</v>
      </c>
      <c r="I56" s="7" t="str">
        <f t="shared" si="3"/>
        <v>NÃO SCAN.</v>
      </c>
      <c r="J56" s="7" t="str">
        <f t="shared" si="4"/>
        <v>Tablet-MGITECH</v>
      </c>
      <c r="K56" s="7" t="str">
        <f>VLOOKUP(J56,CATÁLOGO!A:E,5,)</f>
        <v>SM-T225</v>
      </c>
      <c r="L56" s="7" t="str">
        <f>VLOOKUP(J56,CATÁLOGO!A:E,4,)</f>
        <v>SAMSUNG</v>
      </c>
      <c r="M56" s="7" t="str">
        <f t="shared" si="5"/>
        <v>Tablet</v>
      </c>
      <c r="O56" s="15" t="s">
        <v>149</v>
      </c>
      <c r="P56" s="15" t="s">
        <v>100</v>
      </c>
      <c r="Q56" s="16" t="s">
        <v>178</v>
      </c>
      <c r="R56" s="76"/>
    </row>
    <row r="57" spans="1:18" s="27" customFormat="1" ht="17.100000000000001" customHeight="1">
      <c r="A57" s="10" t="s">
        <v>179</v>
      </c>
      <c r="B57" s="42" t="s">
        <v>116</v>
      </c>
      <c r="C57" s="11" t="s">
        <v>36</v>
      </c>
      <c r="D57" s="12">
        <v>1040961</v>
      </c>
      <c r="E57" s="13" t="s">
        <v>180</v>
      </c>
      <c r="F57" s="77">
        <v>733079</v>
      </c>
      <c r="G57" s="53">
        <v>61501</v>
      </c>
      <c r="H57" s="6" t="str">
        <f>IF($H$1=1,IFERROR(VLOOKUP(D57,ESCANEAMENTO!A:B,2,),"NÃO SCAN."),IFERROR(VLOOKUP(D57,ESCANEAMENTO!E:F,2,),"NÃO SCAN."))</f>
        <v>NÃO SCAN.</v>
      </c>
      <c r="I57" s="7" t="str">
        <f t="shared" si="3"/>
        <v>NÃO SCAN.</v>
      </c>
      <c r="J57" s="7" t="str">
        <f t="shared" si="4"/>
        <v>Micro (TC) CX 06-LENOVO</v>
      </c>
      <c r="K57" s="7" t="e">
        <f>VLOOKUP(J57,CATÁLOGO!A:E,5,)</f>
        <v>#N/A</v>
      </c>
      <c r="L57" s="7" t="e">
        <f>VLOOKUP(J57,CATÁLOGO!A:E,4,)</f>
        <v>#N/A</v>
      </c>
      <c r="M57" s="7" t="str">
        <f t="shared" si="5"/>
        <v>Micro (TC) CX 06</v>
      </c>
      <c r="N57" s="7"/>
      <c r="O57" s="50" t="s">
        <v>139</v>
      </c>
      <c r="P57" s="50" t="str">
        <f>IFERROR(VLOOKUP($E$1,'BASE PINPAD'!A2:B28,2,0),"EQ. TERC.")</f>
        <v>PAGBANK</v>
      </c>
      <c r="Q57" s="51" t="s">
        <v>181</v>
      </c>
      <c r="R57" s="76"/>
    </row>
    <row r="58" spans="1:18" s="27" customFormat="1" ht="17.100000000000001" customHeight="1">
      <c r="A58" s="17" t="s">
        <v>141</v>
      </c>
      <c r="B58" s="45" t="s">
        <v>125</v>
      </c>
      <c r="C58" s="18" t="s">
        <v>142</v>
      </c>
      <c r="D58" s="19">
        <v>890085</v>
      </c>
      <c r="E58" s="20" t="s">
        <v>182</v>
      </c>
      <c r="F58" s="21">
        <v>21552</v>
      </c>
      <c r="G58" s="53">
        <v>61501</v>
      </c>
      <c r="H58" s="6" t="str">
        <f>IF($H$1=1,IFERROR(VLOOKUP(D58,ESCANEAMENTO!A:B,2,),"NÃO SCAN."),IFERROR(VLOOKUP(D58,ESCANEAMENTO!E:F,2,),"NÃO SCAN."))</f>
        <v>NÃO SCAN.</v>
      </c>
      <c r="I58" s="7" t="str">
        <f t="shared" si="3"/>
        <v>NÃO SCAN.</v>
      </c>
      <c r="J58" s="7" t="str">
        <f t="shared" si="4"/>
        <v>Leitor Biométrico-TECHMAG</v>
      </c>
      <c r="K58" s="7" t="str">
        <f>VLOOKUP(J58,CATÁLOGO!A:E,5,)</f>
        <v>FS80H</v>
      </c>
      <c r="L58" s="7" t="str">
        <f>VLOOKUP(J58,CATÁLOGO!A:E,4,)</f>
        <v>TECHMAG</v>
      </c>
      <c r="M58" s="7" t="str">
        <f t="shared" si="5"/>
        <v>Leitor Biométrico</v>
      </c>
      <c r="O58" s="15" t="s">
        <v>144</v>
      </c>
      <c r="P58" s="15" t="s">
        <v>100</v>
      </c>
      <c r="Q58" s="16" t="s">
        <v>183</v>
      </c>
    </row>
    <row r="59" spans="1:18" s="27" customFormat="1" ht="17.100000000000001" customHeight="1">
      <c r="A59" s="17" t="s">
        <v>146</v>
      </c>
      <c r="B59" s="45" t="s">
        <v>146</v>
      </c>
      <c r="C59" s="28" t="s">
        <v>147</v>
      </c>
      <c r="D59" s="19">
        <v>936305</v>
      </c>
      <c r="E59" s="20" t="s">
        <v>184</v>
      </c>
      <c r="F59" s="21">
        <v>14992</v>
      </c>
      <c r="G59" s="53">
        <v>61501</v>
      </c>
      <c r="H59" s="6" t="str">
        <f>IF($H$1=1,IFERROR(VLOOKUP(D59,ESCANEAMENTO!A:B,2,),"NÃO SCAN."),IFERROR(VLOOKUP(D59,ESCANEAMENTO!E:F,2,),"NÃO SCAN."))</f>
        <v>NÃO SCAN.</v>
      </c>
      <c r="I59" s="7" t="str">
        <f t="shared" si="3"/>
        <v>NÃO SCAN.</v>
      </c>
      <c r="J59" s="7" t="str">
        <f t="shared" si="4"/>
        <v>Tablet-MGITECH</v>
      </c>
      <c r="K59" s="7" t="str">
        <f>VLOOKUP(J59,CATÁLOGO!A:E,5,)</f>
        <v>SM-T225</v>
      </c>
      <c r="L59" s="7" t="str">
        <f>VLOOKUP(J59,CATÁLOGO!A:E,4,)</f>
        <v>SAMSUNG</v>
      </c>
      <c r="M59" s="7" t="str">
        <f t="shared" si="5"/>
        <v>Tablet</v>
      </c>
      <c r="O59" s="15" t="s">
        <v>149</v>
      </c>
      <c r="P59" s="15" t="s">
        <v>100</v>
      </c>
      <c r="Q59" s="16" t="s">
        <v>185</v>
      </c>
      <c r="R59" s="76"/>
    </row>
    <row r="60" spans="1:18" ht="17.100000000000001" customHeight="1">
      <c r="A60" s="10" t="s">
        <v>186</v>
      </c>
      <c r="B60" s="42" t="s">
        <v>116</v>
      </c>
      <c r="C60" s="11" t="s">
        <v>36</v>
      </c>
      <c r="D60" s="12">
        <v>1040953</v>
      </c>
      <c r="E60" s="13" t="s">
        <v>187</v>
      </c>
      <c r="F60" s="77">
        <v>732994</v>
      </c>
      <c r="G60" s="53">
        <v>61501</v>
      </c>
      <c r="H60" s="6" t="str">
        <f>IF($H$1=1,IFERROR(VLOOKUP(D60,ESCANEAMENTO!A:B,2,),"NÃO SCAN."),IFERROR(VLOOKUP(D60,ESCANEAMENTO!E:F,2,),"NÃO SCAN."))</f>
        <v>NÃO SCAN.</v>
      </c>
      <c r="I60" s="7" t="str">
        <f t="shared" si="3"/>
        <v>NÃO SCAN.</v>
      </c>
      <c r="J60" s="7" t="str">
        <f t="shared" si="4"/>
        <v>Micro (PDV) CX 07-LENOVO</v>
      </c>
      <c r="K60" s="7" t="e">
        <f>VLOOKUP(J60,CATÁLOGO!A:E,5,)</f>
        <v>#N/A</v>
      </c>
      <c r="L60" s="7" t="e">
        <f>VLOOKUP(J60,CATÁLOGO!A:E,4,)</f>
        <v>#N/A</v>
      </c>
      <c r="M60" s="7" t="str">
        <f t="shared" si="5"/>
        <v>Micro (PDV) CX 07</v>
      </c>
      <c r="N60" s="7"/>
      <c r="O60" s="50" t="s">
        <v>139</v>
      </c>
      <c r="P60" s="50" t="str">
        <f>IFERROR(VLOOKUP($E$1,'BASE PINPAD'!A2:B28,2,0),"EQ. TERC.")</f>
        <v>PAGBANK</v>
      </c>
      <c r="Q60" s="51" t="s">
        <v>188</v>
      </c>
    </row>
    <row r="61" spans="1:18" ht="17.100000000000001" customHeight="1">
      <c r="A61" s="17" t="s">
        <v>141</v>
      </c>
      <c r="B61" s="45" t="s">
        <v>125</v>
      </c>
      <c r="C61" s="18" t="s">
        <v>142</v>
      </c>
      <c r="D61" s="19">
        <v>890083</v>
      </c>
      <c r="E61" s="20" t="s">
        <v>189</v>
      </c>
      <c r="F61" s="21">
        <v>21552</v>
      </c>
      <c r="G61" s="53">
        <v>61501</v>
      </c>
      <c r="H61" s="6" t="str">
        <f>IF($H$1=1,IFERROR(VLOOKUP(D61,ESCANEAMENTO!A:B,2,),"NÃO SCAN."),IFERROR(VLOOKUP(D61,ESCANEAMENTO!E:F,2,),"NÃO SCAN."))</f>
        <v>NÃO SCAN.</v>
      </c>
      <c r="I61" s="7" t="str">
        <f t="shared" si="3"/>
        <v>NÃO SCAN.</v>
      </c>
      <c r="J61" s="7" t="str">
        <f t="shared" si="4"/>
        <v>Leitor Biométrico-TECHMAG</v>
      </c>
      <c r="K61" s="7" t="str">
        <f>VLOOKUP(J61,CATÁLOGO!A:E,5,)</f>
        <v>FS80H</v>
      </c>
      <c r="L61" s="7" t="str">
        <f>VLOOKUP(J61,CATÁLOGO!A:E,4,)</f>
        <v>TECHMAG</v>
      </c>
      <c r="M61" s="7" t="str">
        <f t="shared" si="5"/>
        <v>Leitor Biométrico</v>
      </c>
      <c r="N61" s="27"/>
      <c r="O61" s="5"/>
      <c r="P61" s="5"/>
    </row>
    <row r="62" spans="1:18" ht="17.100000000000001" customHeight="1">
      <c r="A62" s="17" t="s">
        <v>146</v>
      </c>
      <c r="B62" s="45" t="s">
        <v>146</v>
      </c>
      <c r="C62" s="28" t="s">
        <v>147</v>
      </c>
      <c r="D62" s="19">
        <v>936302</v>
      </c>
      <c r="E62" s="20" t="s">
        <v>190</v>
      </c>
      <c r="F62" s="21">
        <v>14992</v>
      </c>
      <c r="G62" s="53">
        <v>61501</v>
      </c>
      <c r="H62" s="6" t="str">
        <f>IF($H$1=1,IFERROR(VLOOKUP(D62,ESCANEAMENTO!A:B,2,),"NÃO SCAN."),IFERROR(VLOOKUP(D62,ESCANEAMENTO!E:F,2,),"NÃO SCAN."))</f>
        <v>NÃO SCAN.</v>
      </c>
      <c r="I62" s="7" t="str">
        <f t="shared" si="3"/>
        <v>NÃO SCAN.</v>
      </c>
      <c r="J62" s="7" t="str">
        <f t="shared" si="4"/>
        <v>Tablet-MGITECH</v>
      </c>
      <c r="K62" s="7" t="str">
        <f>VLOOKUP(J62,CATÁLOGO!A:E,5,)</f>
        <v>SM-T225</v>
      </c>
      <c r="L62" s="7" t="str">
        <f>VLOOKUP(J62,CATÁLOGO!A:E,4,)</f>
        <v>SAMSUNG</v>
      </c>
      <c r="M62" s="7" t="str">
        <f t="shared" si="5"/>
        <v>Tablet</v>
      </c>
      <c r="N62" s="27"/>
      <c r="O62" s="15" t="s">
        <v>149</v>
      </c>
      <c r="P62" s="15" t="s">
        <v>100</v>
      </c>
      <c r="Q62" s="16" t="s">
        <v>191</v>
      </c>
    </row>
    <row r="63" spans="1:18" ht="17.100000000000001" customHeight="1">
      <c r="A63" s="10" t="s">
        <v>192</v>
      </c>
      <c r="B63" s="42" t="s">
        <v>116</v>
      </c>
      <c r="C63" s="11" t="s">
        <v>36</v>
      </c>
      <c r="D63" s="12">
        <v>1040962</v>
      </c>
      <c r="E63" s="13" t="s">
        <v>193</v>
      </c>
      <c r="F63" s="77">
        <v>732994</v>
      </c>
      <c r="G63" s="53">
        <v>61501</v>
      </c>
      <c r="H63" s="6" t="str">
        <f>IF($H$1=1,IFERROR(VLOOKUP(D63,ESCANEAMENTO!A:B,2,),"NÃO SCAN."),IFERROR(VLOOKUP(D63,ESCANEAMENTO!E:F,2,),"NÃO SCAN."))</f>
        <v>NÃO SCAN.</v>
      </c>
      <c r="I63" s="7" t="str">
        <f t="shared" ref="I63:I68" si="6">IF(H63=E63,"OK",IF(H63=0,"S/SÉRIE","NÃO SCAN."))</f>
        <v>NÃO SCAN.</v>
      </c>
      <c r="J63" s="7" t="str">
        <f t="shared" ref="J63:J68" si="7">A63&amp;"-"&amp;C63</f>
        <v>Micro (PDV) CX 08-LENOVO</v>
      </c>
      <c r="K63" s="7" t="e">
        <f>VLOOKUP(J63,CATÁLOGO!A:E,5,)</f>
        <v>#N/A</v>
      </c>
      <c r="L63" s="7" t="e">
        <f>VLOOKUP(J63,CATÁLOGO!A:E,4,)</f>
        <v>#N/A</v>
      </c>
      <c r="M63" s="7" t="str">
        <f t="shared" ref="M63:M68" si="8">A63</f>
        <v>Micro (PDV) CX 08</v>
      </c>
      <c r="N63" s="7"/>
      <c r="O63" s="50" t="s">
        <v>139</v>
      </c>
      <c r="P63" s="50" t="str">
        <f>IFERROR(VLOOKUP($E$1,'BASE PINPAD'!A2:B28,2,0),"EQ. TERC.")</f>
        <v>PAGBANK</v>
      </c>
      <c r="Q63" s="51" t="s">
        <v>194</v>
      </c>
    </row>
    <row r="64" spans="1:18" ht="17.100000000000001" customHeight="1">
      <c r="A64" s="17" t="s">
        <v>141</v>
      </c>
      <c r="B64" s="45" t="s">
        <v>125</v>
      </c>
      <c r="C64" s="18" t="s">
        <v>142</v>
      </c>
      <c r="D64" s="19">
        <v>890087</v>
      </c>
      <c r="E64" s="20" t="s">
        <v>195</v>
      </c>
      <c r="F64" s="21">
        <v>21552</v>
      </c>
      <c r="G64" s="53">
        <v>61501</v>
      </c>
      <c r="H64" s="6" t="str">
        <f>IF($H$1=1,IFERROR(VLOOKUP(D64,ESCANEAMENTO!A:B,2,),"NÃO SCAN."),IFERROR(VLOOKUP(D64,ESCANEAMENTO!E:F,2,),"NÃO SCAN."))</f>
        <v>NÃO SCAN.</v>
      </c>
      <c r="I64" s="7" t="str">
        <f t="shared" si="6"/>
        <v>NÃO SCAN.</v>
      </c>
      <c r="J64" s="7" t="str">
        <f t="shared" si="7"/>
        <v>Leitor Biométrico-TECHMAG</v>
      </c>
      <c r="K64" s="7" t="str">
        <f>VLOOKUP(J64,CATÁLOGO!A:E,5,)</f>
        <v>FS80H</v>
      </c>
      <c r="L64" s="7" t="str">
        <f>VLOOKUP(J64,CATÁLOGO!A:E,4,)</f>
        <v>TECHMAG</v>
      </c>
      <c r="M64" s="7" t="str">
        <f t="shared" si="8"/>
        <v>Leitor Biométrico</v>
      </c>
      <c r="N64" s="27"/>
      <c r="O64" s="5"/>
      <c r="P64" s="5"/>
    </row>
    <row r="65" spans="1:17" ht="17.100000000000001" customHeight="1">
      <c r="A65" s="17" t="s">
        <v>146</v>
      </c>
      <c r="B65" s="45" t="s">
        <v>146</v>
      </c>
      <c r="C65" s="28" t="s">
        <v>147</v>
      </c>
      <c r="D65" s="19">
        <v>936304</v>
      </c>
      <c r="E65" s="20" t="s">
        <v>196</v>
      </c>
      <c r="F65" s="21">
        <v>14992</v>
      </c>
      <c r="G65" s="53">
        <v>61501</v>
      </c>
      <c r="H65" s="6" t="str">
        <f>IF($H$1=1,IFERROR(VLOOKUP(D65,ESCANEAMENTO!A:B,2,),"NÃO SCAN."),IFERROR(VLOOKUP(D65,ESCANEAMENTO!E:F,2,),"NÃO SCAN."))</f>
        <v>NÃO SCAN.</v>
      </c>
      <c r="I65" s="7" t="str">
        <f t="shared" si="6"/>
        <v>NÃO SCAN.</v>
      </c>
      <c r="J65" s="7" t="str">
        <f t="shared" si="7"/>
        <v>Tablet-MGITECH</v>
      </c>
      <c r="K65" s="7" t="str">
        <f>VLOOKUP(J65,CATÁLOGO!A:E,5,)</f>
        <v>SM-T225</v>
      </c>
      <c r="L65" s="7" t="str">
        <f>VLOOKUP(J65,CATÁLOGO!A:E,4,)</f>
        <v>SAMSUNG</v>
      </c>
      <c r="M65" s="7" t="str">
        <f t="shared" si="8"/>
        <v>Tablet</v>
      </c>
      <c r="N65" s="27"/>
      <c r="O65" s="15" t="s">
        <v>149</v>
      </c>
      <c r="P65" s="15" t="s">
        <v>100</v>
      </c>
      <c r="Q65" s="16" t="s">
        <v>197</v>
      </c>
    </row>
    <row r="66" spans="1:17" ht="17.100000000000001" customHeight="1">
      <c r="A66" s="10" t="s">
        <v>198</v>
      </c>
      <c r="B66" s="42" t="s">
        <v>116</v>
      </c>
      <c r="C66" s="11" t="s">
        <v>36</v>
      </c>
      <c r="D66" s="12">
        <v>1040988</v>
      </c>
      <c r="E66" s="13" t="s">
        <v>199</v>
      </c>
      <c r="F66" s="77">
        <v>733023</v>
      </c>
      <c r="G66" s="53">
        <v>61501</v>
      </c>
      <c r="H66" s="6" t="str">
        <f>IF($H$1=1,IFERROR(VLOOKUP(D66,ESCANEAMENTO!A:B,2,),"NÃO SCAN."),IFERROR(VLOOKUP(D66,ESCANEAMENTO!E:F,2,),"NÃO SCAN."))</f>
        <v>NÃO SCAN.</v>
      </c>
      <c r="I66" s="7" t="str">
        <f t="shared" si="6"/>
        <v>NÃO SCAN.</v>
      </c>
      <c r="J66" s="7" t="str">
        <f t="shared" si="7"/>
        <v>Micro (PDV) CX 09-LENOVO</v>
      </c>
      <c r="K66" s="7" t="e">
        <f>VLOOKUP(J66,CATÁLOGO!A:E,5,)</f>
        <v>#N/A</v>
      </c>
      <c r="L66" s="7" t="e">
        <f>VLOOKUP(J66,CATÁLOGO!A:E,4,)</f>
        <v>#N/A</v>
      </c>
      <c r="M66" s="7" t="str">
        <f t="shared" si="8"/>
        <v>Micro (PDV) CX 09</v>
      </c>
      <c r="N66" s="7"/>
      <c r="O66" s="50" t="s">
        <v>139</v>
      </c>
      <c r="P66" s="50" t="str">
        <f>IFERROR(VLOOKUP($E$1,'BASE PINPAD'!A2:B28,2,0),"EQ. TERC.")</f>
        <v>PAGBANK</v>
      </c>
      <c r="Q66" s="51" t="s">
        <v>200</v>
      </c>
    </row>
    <row r="67" spans="1:17" ht="17.100000000000001" customHeight="1">
      <c r="A67" s="17" t="s">
        <v>141</v>
      </c>
      <c r="B67" s="45" t="s">
        <v>125</v>
      </c>
      <c r="C67" s="18" t="s">
        <v>142</v>
      </c>
      <c r="D67" s="19">
        <v>890086</v>
      </c>
      <c r="E67" s="20" t="s">
        <v>201</v>
      </c>
      <c r="F67" s="21">
        <v>21552</v>
      </c>
      <c r="G67" s="53">
        <v>61501</v>
      </c>
      <c r="H67" s="6" t="str">
        <f>IF($H$1=1,IFERROR(VLOOKUP(D67,ESCANEAMENTO!A:B,2,),"NÃO SCAN."),IFERROR(VLOOKUP(D67,ESCANEAMENTO!E:F,2,),"NÃO SCAN."))</f>
        <v>NÃO SCAN.</v>
      </c>
      <c r="I67" s="7" t="str">
        <f t="shared" si="6"/>
        <v>NÃO SCAN.</v>
      </c>
      <c r="J67" s="7" t="str">
        <f t="shared" si="7"/>
        <v>Leitor Biométrico-TECHMAG</v>
      </c>
      <c r="K67" s="7" t="str">
        <f>VLOOKUP(J67,CATÁLOGO!A:E,5,)</f>
        <v>FS80H</v>
      </c>
      <c r="L67" s="7" t="str">
        <f>VLOOKUP(J67,CATÁLOGO!A:E,4,)</f>
        <v>TECHMAG</v>
      </c>
      <c r="M67" s="7" t="str">
        <f t="shared" si="8"/>
        <v>Leitor Biométrico</v>
      </c>
      <c r="N67" s="27"/>
      <c r="O67" s="5"/>
      <c r="P67" s="5"/>
    </row>
    <row r="68" spans="1:17" ht="17.100000000000001" customHeight="1">
      <c r="A68" s="17" t="s">
        <v>146</v>
      </c>
      <c r="B68" s="45" t="s">
        <v>146</v>
      </c>
      <c r="C68" s="28" t="s">
        <v>147</v>
      </c>
      <c r="D68" s="19">
        <v>939313</v>
      </c>
      <c r="E68" s="20" t="s">
        <v>202</v>
      </c>
      <c r="F68" s="21">
        <v>14548</v>
      </c>
      <c r="G68" s="53">
        <v>61501</v>
      </c>
      <c r="H68" s="6" t="str">
        <f>IF($H$1=1,IFERROR(VLOOKUP(D68,ESCANEAMENTO!A:B,2,),"NÃO SCAN."),IFERROR(VLOOKUP(D68,ESCANEAMENTO!E:F,2,),"NÃO SCAN."))</f>
        <v>NÃO SCAN.</v>
      </c>
      <c r="I68" s="7" t="str">
        <f t="shared" si="6"/>
        <v>NÃO SCAN.</v>
      </c>
      <c r="J68" s="7" t="str">
        <f t="shared" si="7"/>
        <v>Tablet-MGITECH</v>
      </c>
      <c r="K68" s="7" t="str">
        <f>VLOOKUP(J68,CATÁLOGO!A:E,5,)</f>
        <v>SM-T225</v>
      </c>
      <c r="L68" s="7" t="str">
        <f>VLOOKUP(J68,CATÁLOGO!A:E,4,)</f>
        <v>SAMSUNG</v>
      </c>
      <c r="M68" s="7" t="str">
        <f t="shared" si="8"/>
        <v>Tablet</v>
      </c>
      <c r="N68" s="27"/>
      <c r="O68" s="15" t="s">
        <v>149</v>
      </c>
      <c r="P68" s="15" t="s">
        <v>100</v>
      </c>
      <c r="Q68" s="16" t="s">
        <v>203</v>
      </c>
    </row>
    <row r="69" spans="1:17" ht="17.100000000000001" customHeight="1">
      <c r="A69" s="10" t="s">
        <v>204</v>
      </c>
      <c r="B69" s="42" t="s">
        <v>205</v>
      </c>
      <c r="C69" s="11" t="s">
        <v>21</v>
      </c>
      <c r="D69" s="12">
        <v>1022722</v>
      </c>
      <c r="E69" s="13" t="s">
        <v>206</v>
      </c>
      <c r="F69" s="14">
        <v>276726</v>
      </c>
      <c r="G69" s="53">
        <v>61501</v>
      </c>
      <c r="H69" s="6" t="str">
        <f>IF($H$1=1,IFERROR(VLOOKUP(D69,ESCANEAMENTO!A:B,2,),"NÃO SCAN."),IFERROR(VLOOKUP(D69,ESCANEAMENTO!E:F,2,),"NÃO SCAN."))</f>
        <v>NÃO SCAN.</v>
      </c>
      <c r="I69" s="7" t="str">
        <f t="shared" si="0"/>
        <v>NÃO SCAN.</v>
      </c>
      <c r="J69" s="7" t="str">
        <f t="shared" si="1"/>
        <v>Impressora TM-T88VII-USB CX 01-SCANSOURCE</v>
      </c>
      <c r="K69" s="7" t="str">
        <f>VLOOKUP(J69,CATÁLOGO!A:E,5,)</f>
        <v>TM-T88V</v>
      </c>
      <c r="L69" s="7" t="str">
        <f>VLOOKUP(J69,CATÁLOGO!A:E,4,)</f>
        <v>EPSON</v>
      </c>
      <c r="M69" s="7" t="str">
        <f t="shared" si="2"/>
        <v>Impressora TM-T88VII-USB CX 01</v>
      </c>
    </row>
    <row r="70" spans="1:17" ht="17.100000000000001" customHeight="1">
      <c r="A70" s="17" t="s">
        <v>207</v>
      </c>
      <c r="B70" s="45" t="s">
        <v>205</v>
      </c>
      <c r="C70" s="18" t="s">
        <v>21</v>
      </c>
      <c r="D70" s="19">
        <v>1022725</v>
      </c>
      <c r="E70" s="20" t="s">
        <v>208</v>
      </c>
      <c r="F70" s="21">
        <v>276726</v>
      </c>
      <c r="G70" s="53">
        <v>61501</v>
      </c>
      <c r="H70" s="6" t="str">
        <f>IF($H$1=1,IFERROR(VLOOKUP(D70,ESCANEAMENTO!A:B,2,),"NÃO SCAN."),IFERROR(VLOOKUP(D70,ESCANEAMENTO!E:F,2,),"NÃO SCAN."))</f>
        <v>NÃO SCAN.</v>
      </c>
      <c r="I70" s="7" t="str">
        <f t="shared" si="0"/>
        <v>NÃO SCAN.</v>
      </c>
      <c r="J70" s="7" t="str">
        <f t="shared" si="1"/>
        <v>Impressora TM-T88VII-USB CX 02-SCANSOURCE</v>
      </c>
      <c r="K70" s="7" t="str">
        <f>VLOOKUP(J70,CATÁLOGO!A:E,5,)</f>
        <v>TM-T88V</v>
      </c>
      <c r="L70" s="7" t="str">
        <f>VLOOKUP(J70,CATÁLOGO!A:E,4,)</f>
        <v>EPSON</v>
      </c>
      <c r="M70" s="7" t="str">
        <f t="shared" si="2"/>
        <v>Impressora TM-T88VII-USB CX 02</v>
      </c>
    </row>
    <row r="71" spans="1:17" ht="17.100000000000001" customHeight="1">
      <c r="A71" s="17" t="s">
        <v>209</v>
      </c>
      <c r="B71" s="45" t="s">
        <v>205</v>
      </c>
      <c r="C71" s="18" t="s">
        <v>21</v>
      </c>
      <c r="D71" s="19">
        <v>1022712</v>
      </c>
      <c r="E71" s="20" t="s">
        <v>210</v>
      </c>
      <c r="F71" s="21">
        <v>276725</v>
      </c>
      <c r="G71" s="53">
        <v>61501</v>
      </c>
      <c r="H71" s="6"/>
      <c r="I71" s="7"/>
      <c r="J71" s="7"/>
      <c r="K71" s="7"/>
      <c r="L71" s="7"/>
      <c r="M71" s="7"/>
    </row>
    <row r="72" spans="1:17" ht="17.100000000000001" customHeight="1">
      <c r="A72" s="17" t="s">
        <v>211</v>
      </c>
      <c r="B72" s="45" t="s">
        <v>205</v>
      </c>
      <c r="C72" s="18" t="s">
        <v>21</v>
      </c>
      <c r="D72" s="19">
        <v>1022734</v>
      </c>
      <c r="E72" s="20" t="s">
        <v>212</v>
      </c>
      <c r="F72" s="21">
        <v>276727</v>
      </c>
      <c r="G72" s="53">
        <v>61501</v>
      </c>
      <c r="H72" s="6"/>
      <c r="I72" s="7"/>
      <c r="J72" s="7"/>
      <c r="K72" s="7"/>
      <c r="L72" s="7"/>
      <c r="M72" s="7"/>
    </row>
    <row r="73" spans="1:17" ht="17.100000000000001" customHeight="1">
      <c r="A73" s="17" t="s">
        <v>213</v>
      </c>
      <c r="B73" s="45" t="s">
        <v>205</v>
      </c>
      <c r="C73" s="18" t="s">
        <v>21</v>
      </c>
      <c r="D73" s="19">
        <v>1022705</v>
      </c>
      <c r="E73" s="20" t="s">
        <v>214</v>
      </c>
      <c r="F73" s="21">
        <v>276724</v>
      </c>
      <c r="G73" s="53">
        <v>61501</v>
      </c>
      <c r="H73" s="6"/>
      <c r="I73" s="7"/>
      <c r="J73" s="7"/>
      <c r="K73" s="7"/>
      <c r="L73" s="7"/>
      <c r="M73" s="7"/>
    </row>
    <row r="74" spans="1:17" ht="17.100000000000001" customHeight="1">
      <c r="A74" s="17" t="s">
        <v>215</v>
      </c>
      <c r="B74" s="45" t="s">
        <v>205</v>
      </c>
      <c r="C74" s="18" t="s">
        <v>21</v>
      </c>
      <c r="D74" s="19">
        <v>1022735</v>
      </c>
      <c r="E74" s="20" t="s">
        <v>216</v>
      </c>
      <c r="F74" s="21">
        <v>276727</v>
      </c>
      <c r="G74" s="53">
        <v>61501</v>
      </c>
      <c r="H74" s="6"/>
      <c r="I74" s="7"/>
      <c r="J74" s="7"/>
      <c r="K74" s="7"/>
      <c r="L74" s="7"/>
      <c r="M74" s="7"/>
    </row>
    <row r="75" spans="1:17" ht="17.100000000000001" customHeight="1">
      <c r="A75" s="17" t="s">
        <v>217</v>
      </c>
      <c r="B75" s="45" t="s">
        <v>205</v>
      </c>
      <c r="C75" s="18" t="s">
        <v>21</v>
      </c>
      <c r="D75" s="19">
        <v>1022713</v>
      </c>
      <c r="E75" s="20" t="s">
        <v>218</v>
      </c>
      <c r="F75" s="21">
        <v>276725</v>
      </c>
      <c r="G75" s="53">
        <v>61501</v>
      </c>
      <c r="H75" s="6" t="str">
        <f>IF($H$1=1,IFERROR(VLOOKUP(D75,ESCANEAMENTO!A:B,2,),"NÃO SCAN."),IFERROR(VLOOKUP(D75,ESCANEAMENTO!E:F,2,),"NÃO SCAN."))</f>
        <v>NÃO SCAN.</v>
      </c>
      <c r="I75" s="7" t="str">
        <f t="shared" si="0"/>
        <v>NÃO SCAN.</v>
      </c>
      <c r="J75" s="7" t="str">
        <f t="shared" si="1"/>
        <v>Impressora TM-T88VII-USB CX 07-SCANSOURCE</v>
      </c>
      <c r="K75" s="7" t="e">
        <f>VLOOKUP(J75,CATÁLOGO!A:E,5,)</f>
        <v>#N/A</v>
      </c>
      <c r="L75" s="7" t="e">
        <f>VLOOKUP(J75,CATÁLOGO!A:E,4,)</f>
        <v>#N/A</v>
      </c>
      <c r="M75" s="7" t="str">
        <f t="shared" si="2"/>
        <v>Impressora TM-T88VII-USB CX 07</v>
      </c>
    </row>
    <row r="76" spans="1:17" ht="17.100000000000001" customHeight="1">
      <c r="A76" s="17" t="s">
        <v>219</v>
      </c>
      <c r="B76" s="45" t="s">
        <v>205</v>
      </c>
      <c r="C76" s="18" t="s">
        <v>21</v>
      </c>
      <c r="D76" s="19">
        <v>1022706</v>
      </c>
      <c r="E76" s="20" t="s">
        <v>220</v>
      </c>
      <c r="F76" s="21">
        <v>276724</v>
      </c>
      <c r="G76" s="53">
        <v>61501</v>
      </c>
      <c r="H76" s="6"/>
      <c r="I76" s="7"/>
      <c r="J76" s="7"/>
      <c r="K76" s="7"/>
      <c r="L76" s="7"/>
      <c r="M76" s="7"/>
    </row>
    <row r="77" spans="1:17" ht="17.100000000000001" customHeight="1">
      <c r="A77" s="17" t="s">
        <v>221</v>
      </c>
      <c r="B77" s="45" t="s">
        <v>205</v>
      </c>
      <c r="C77" s="18" t="s">
        <v>21</v>
      </c>
      <c r="D77" s="19">
        <v>1022726</v>
      </c>
      <c r="E77" s="20" t="s">
        <v>222</v>
      </c>
      <c r="F77" s="21">
        <v>276726</v>
      </c>
      <c r="G77" s="53">
        <v>61501</v>
      </c>
      <c r="H77" s="6" t="str">
        <f>IF($H$1=1,IFERROR(VLOOKUP(D77,ESCANEAMENTO!A:B,2,),"NÃO SCAN."),IFERROR(VLOOKUP(D77,ESCANEAMENTO!E:F,2,),"NÃO SCAN."))</f>
        <v>NÃO SCAN.</v>
      </c>
      <c r="I77" s="7" t="str">
        <f t="shared" si="0"/>
        <v>NÃO SCAN.</v>
      </c>
      <c r="J77" s="7" t="str">
        <f t="shared" si="1"/>
        <v>Impressora TM-T88VII-USB CX 09-SCANSOURCE</v>
      </c>
      <c r="K77" s="7" t="e">
        <f>VLOOKUP(J77,CATÁLOGO!A:E,5,)</f>
        <v>#N/A</v>
      </c>
      <c r="L77" s="7" t="e">
        <f>VLOOKUP(J77,CATÁLOGO!A:E,4,)</f>
        <v>#N/A</v>
      </c>
      <c r="M77" s="7" t="str">
        <f t="shared" si="2"/>
        <v>Impressora TM-T88VII-USB CX 09</v>
      </c>
    </row>
    <row r="78" spans="1:17" ht="17.100000000000001" customHeight="1">
      <c r="A78" s="10" t="s">
        <v>223</v>
      </c>
      <c r="B78" s="42" t="s">
        <v>205</v>
      </c>
      <c r="C78" s="11" t="s">
        <v>21</v>
      </c>
      <c r="D78" s="12">
        <v>1022723</v>
      </c>
      <c r="E78" s="13" t="s">
        <v>224</v>
      </c>
      <c r="F78" s="14">
        <v>276726</v>
      </c>
      <c r="G78" s="53">
        <v>61501</v>
      </c>
      <c r="H78" s="6" t="str">
        <f>IF($H$1=1,IFERROR(VLOOKUP(D78,ESCANEAMENTO!A:B,2,),"NÃO SCAN."),IFERROR(VLOOKUP(D78,ESCANEAMENTO!E:F,2,),"NÃO SCAN."))</f>
        <v>NÃO SCAN.</v>
      </c>
      <c r="I78" s="7" t="str">
        <f t="shared" si="0"/>
        <v>NÃO SCAN.</v>
      </c>
      <c r="J78" s="7" t="str">
        <f t="shared" si="1"/>
        <v>Impressora TM-T88VII-ETH-SCANSOURCE</v>
      </c>
      <c r="K78" s="7" t="str">
        <f>VLOOKUP(J78,CATÁLOGO!A:E,5,)</f>
        <v>TM-T88V</v>
      </c>
      <c r="L78" s="7" t="str">
        <f>VLOOKUP(J78,CATÁLOGO!A:E,4,)</f>
        <v>EPSON</v>
      </c>
      <c r="M78" s="7" t="str">
        <f t="shared" si="2"/>
        <v>Impressora TM-T88VII-ETH</v>
      </c>
    </row>
    <row r="79" spans="1:17" ht="17.100000000000001" customHeight="1">
      <c r="A79" s="10" t="s">
        <v>225</v>
      </c>
      <c r="B79" s="42" t="s">
        <v>205</v>
      </c>
      <c r="C79" s="11" t="s">
        <v>21</v>
      </c>
      <c r="D79" s="12">
        <v>1022591</v>
      </c>
      <c r="E79" s="13" t="s">
        <v>226</v>
      </c>
      <c r="F79" s="14">
        <v>275193</v>
      </c>
      <c r="G79" s="53">
        <v>61501</v>
      </c>
      <c r="H79" s="6" t="str">
        <f>IF($H$1=1,IFERROR(VLOOKUP(D79,ESCANEAMENTO!A:B,2,),"NÃO SCAN."),IFERROR(VLOOKUP(D79,ESCANEAMENTO!E:F,2,),"NÃO SCAN."))</f>
        <v>NÃO SCAN.</v>
      </c>
      <c r="I79" s="7" t="str">
        <f t="shared" si="0"/>
        <v>NÃO SCAN.</v>
      </c>
      <c r="J79" s="7" t="str">
        <f t="shared" si="1"/>
        <v>Impressora TM-L90-ETH-SCANSOURCE</v>
      </c>
      <c r="K79" s="7" t="str">
        <f>VLOOKUP(J79,CATÁLOGO!A:E,5,)</f>
        <v>TM-TL90</v>
      </c>
      <c r="L79" s="7" t="str">
        <f>VLOOKUP(J79,CATÁLOGO!A:E,4,)</f>
        <v>EPSON</v>
      </c>
      <c r="M79" s="7" t="str">
        <f t="shared" si="2"/>
        <v>Impressora TM-L90-ETH</v>
      </c>
    </row>
  </sheetData>
  <autoFilter ref="A2:G79" xr:uid="{B4BBCC4E-8F4E-409D-868F-B48396FB73CF}"/>
  <mergeCells count="1">
    <mergeCell ref="F1:H1"/>
  </mergeCells>
  <conditionalFormatting sqref="B1">
    <cfRule type="duplicateValues" dxfId="64" priority="75"/>
  </conditionalFormatting>
  <conditionalFormatting sqref="C1">
    <cfRule type="duplicateValues" dxfId="63" priority="74"/>
  </conditionalFormatting>
  <conditionalFormatting sqref="C3:C79">
    <cfRule type="cellIs" dxfId="62" priority="40" operator="equal">
      <formula>"POSITIVO"</formula>
    </cfRule>
    <cfRule type="cellIs" dxfId="61" priority="42" operator="equal">
      <formula>"SCANSOURCE"</formula>
    </cfRule>
    <cfRule type="cellIs" dxfId="60" priority="43" operator="equal">
      <formula>"DELL"</formula>
    </cfRule>
    <cfRule type="cellIs" dxfId="59" priority="44" operator="equal">
      <formula>"NCR"</formula>
    </cfRule>
    <cfRule type="cellIs" dxfId="58" priority="45" operator="equal">
      <formula>"LENOVO"</formula>
    </cfRule>
  </conditionalFormatting>
  <conditionalFormatting sqref="D2:E2">
    <cfRule type="duplicateValues" dxfId="57" priority="59"/>
  </conditionalFormatting>
  <conditionalFormatting sqref="D33:E33">
    <cfRule type="duplicateValues" dxfId="56" priority="41"/>
  </conditionalFormatting>
  <conditionalFormatting sqref="D80:E1048576">
    <cfRule type="duplicateValues" dxfId="55" priority="90"/>
  </conditionalFormatting>
  <conditionalFormatting sqref="H3:H79">
    <cfRule type="cellIs" dxfId="54" priority="63" operator="equal">
      <formula>0</formula>
    </cfRule>
  </conditionalFormatting>
  <conditionalFormatting sqref="H3:J79">
    <cfRule type="cellIs" dxfId="53" priority="65" operator="equal">
      <formula>"NÃO SCAN."</formula>
    </cfRule>
  </conditionalFormatting>
  <conditionalFormatting sqref="I3:I79">
    <cfRule type="cellIs" dxfId="52" priority="49" operator="equal">
      <formula>"S/SÉRIE"</formula>
    </cfRule>
  </conditionalFormatting>
  <conditionalFormatting sqref="R53:R54 R3:R42 I3:J79 R56:R57 R59">
    <cfRule type="cellIs" dxfId="51" priority="64" operator="equal">
      <formula>"OK"</formula>
    </cfRule>
  </conditionalFormatting>
  <conditionalFormatting sqref="Q3:Q5">
    <cfRule type="duplicateValues" dxfId="50" priority="91"/>
  </conditionalFormatting>
  <conditionalFormatting sqref="R2">
    <cfRule type="duplicateValues" dxfId="49" priority="70"/>
  </conditionalFormatting>
  <conditionalFormatting sqref="R44:R45 R47:R48 R50:R51">
    <cfRule type="cellIs" dxfId="48" priority="60" operator="equal">
      <formula>"OK"</formula>
    </cfRule>
  </conditionalFormatting>
  <conditionalFormatting sqref="R31">
    <cfRule type="duplicateValues" dxfId="47" priority="67"/>
  </conditionalFormatting>
  <conditionalFormatting sqref="R41:R42 R44:R45 R47:R48 R50:R51 R53:R54 R36:R37 R56:R57 R59">
    <cfRule type="duplicateValues" dxfId="46" priority="66"/>
  </conditionalFormatting>
  <conditionalFormatting sqref="D1">
    <cfRule type="duplicateValues" dxfId="45" priority="22"/>
  </conditionalFormatting>
  <conditionalFormatting sqref="A2:M2 D1">
    <cfRule type="expression" dxfId="44" priority="93">
      <formula>$F$1="DROGASIL"</formula>
    </cfRule>
    <cfRule type="expression" dxfId="43" priority="94">
      <formula>$F$1="RAIA"</formula>
    </cfRule>
  </conditionalFormatting>
  <conditionalFormatting sqref="F1">
    <cfRule type="duplicateValues" dxfId="42" priority="19"/>
  </conditionalFormatting>
  <conditionalFormatting sqref="F1">
    <cfRule type="cellIs" dxfId="41" priority="17" operator="equal">
      <formula>"RAIA"</formula>
    </cfRule>
    <cfRule type="cellIs" dxfId="40" priority="18" operator="equal">
      <formula>"DROGASIL"</formula>
    </cfRule>
  </conditionalFormatting>
  <conditionalFormatting sqref="O42:Q42 O45:Q45 O48:Q48 O51:Q51 O60:Q60 O63:Q63 O66:Q66 O54:Q54 O57:Q57">
    <cfRule type="expression" dxfId="39" priority="14">
      <formula>$P$42="PAGBANK"</formula>
    </cfRule>
    <cfRule type="expression" dxfId="38" priority="15">
      <formula>$P$42="SAFRAPAY"</formula>
    </cfRule>
    <cfRule type="expression" dxfId="37" priority="16">
      <formula>$P$42="CIELO"</formula>
    </cfRule>
  </conditionalFormatting>
  <conditionalFormatting sqref="R3:R9">
    <cfRule type="duplicateValues" dxfId="36" priority="113"/>
  </conditionalFormatting>
  <conditionalFormatting sqref="Q42 Q44:Q45 Q47:Q48 Q50:Q51 Q53:Q54 Q56:Q57 Q59:Q60 Q62:Q63 Q65:Q66 Q68 Q36:Q37">
    <cfRule type="duplicateValues" dxfId="35" priority="151"/>
  </conditionalFormatting>
  <conditionalFormatting sqref="D3:E30 D34:E79">
    <cfRule type="duplicateValues" dxfId="34" priority="153"/>
  </conditionalFormatting>
  <conditionalFormatting sqref="Q43">
    <cfRule type="duplicateValues" dxfId="33" priority="13"/>
  </conditionalFormatting>
  <conditionalFormatting sqref="Q46">
    <cfRule type="duplicateValues" dxfId="32" priority="12"/>
  </conditionalFormatting>
  <conditionalFormatting sqref="Q49">
    <cfRule type="duplicateValues" dxfId="31" priority="11"/>
  </conditionalFormatting>
  <conditionalFormatting sqref="Q52">
    <cfRule type="duplicateValues" dxfId="30" priority="10"/>
  </conditionalFormatting>
  <conditionalFormatting sqref="Q55">
    <cfRule type="duplicateValues" dxfId="29" priority="9"/>
  </conditionalFormatting>
  <conditionalFormatting sqref="Q58">
    <cfRule type="duplicateValues" dxfId="28" priority="8"/>
  </conditionalFormatting>
  <conditionalFormatting sqref="D32">
    <cfRule type="duplicateValues" dxfId="27" priority="7"/>
  </conditionalFormatting>
  <conditionalFormatting sqref="E32">
    <cfRule type="duplicateValues" dxfId="26" priority="6"/>
  </conditionalFormatting>
  <conditionalFormatting sqref="D31:E31">
    <cfRule type="cellIs" dxfId="25" priority="1" operator="equal">
      <formula>"POSITIVO"</formula>
    </cfRule>
    <cfRule type="cellIs" dxfId="24" priority="2" operator="equal">
      <formula>"SCANSOURCE"</formula>
    </cfRule>
    <cfRule type="cellIs" dxfId="23" priority="3" operator="equal">
      <formula>"DELL"</formula>
    </cfRule>
    <cfRule type="cellIs" dxfId="22" priority="4" operator="equal">
      <formula>"NCR"</formula>
    </cfRule>
    <cfRule type="cellIs" dxfId="21" priority="5" operator="equal">
      <formula>"LENOVO"</formula>
    </cfRule>
  </conditionalFormatting>
  <dataValidations count="4">
    <dataValidation type="list" operator="equal" showErrorMessage="1" sqref="S40 N40 Q38 Q4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3:F1058 F3:F30 G3:G105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30 D33:D105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E4" sqref="E4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6" t="s">
        <v>227</v>
      </c>
      <c r="B1" s="66" t="s">
        <v>228</v>
      </c>
      <c r="C1" s="66" t="s">
        <v>229</v>
      </c>
    </row>
    <row r="2" spans="1:3" ht="14.45">
      <c r="A2" s="70" t="s">
        <v>230</v>
      </c>
      <c r="B2" s="68" t="s">
        <v>231</v>
      </c>
      <c r="C2" s="73"/>
    </row>
    <row r="3" spans="1:3" ht="14.45">
      <c r="A3" s="71" t="s">
        <v>232</v>
      </c>
      <c r="B3" s="69" t="s">
        <v>233</v>
      </c>
      <c r="C3" s="74"/>
    </row>
    <row r="4" spans="1:3" ht="14.45">
      <c r="A4" s="70" t="s">
        <v>234</v>
      </c>
      <c r="B4" s="68" t="s">
        <v>231</v>
      </c>
      <c r="C4" s="73"/>
    </row>
    <row r="5" spans="1:3" ht="14.45">
      <c r="A5" s="70" t="s">
        <v>235</v>
      </c>
      <c r="B5" s="68" t="s">
        <v>231</v>
      </c>
      <c r="C5" s="73"/>
    </row>
    <row r="6" spans="1:3" ht="14.45">
      <c r="A6" s="71" t="s">
        <v>236</v>
      </c>
      <c r="B6" s="69" t="s">
        <v>233</v>
      </c>
      <c r="C6" s="74"/>
    </row>
    <row r="7" spans="1:3" ht="14.45">
      <c r="A7" s="71" t="s">
        <v>237</v>
      </c>
      <c r="B7" s="69" t="s">
        <v>233</v>
      </c>
      <c r="C7" s="74"/>
    </row>
    <row r="8" spans="1:3" ht="14.45">
      <c r="A8" s="70" t="s">
        <v>238</v>
      </c>
      <c r="B8" s="68" t="s">
        <v>231</v>
      </c>
      <c r="C8" s="73"/>
    </row>
    <row r="9" spans="1:3" ht="14.45">
      <c r="A9" s="72" t="s">
        <v>239</v>
      </c>
      <c r="B9" s="67" t="s">
        <v>240</v>
      </c>
      <c r="C9" s="75"/>
    </row>
    <row r="10" spans="1:3" ht="14.45">
      <c r="A10" s="70" t="s">
        <v>241</v>
      </c>
      <c r="B10" s="68" t="s">
        <v>231</v>
      </c>
      <c r="C10" s="73"/>
    </row>
    <row r="11" spans="1:3" ht="14.45">
      <c r="A11" s="71" t="s">
        <v>3</v>
      </c>
      <c r="B11" s="69" t="s">
        <v>233</v>
      </c>
      <c r="C11" s="74"/>
    </row>
    <row r="12" spans="1:3" ht="14.45">
      <c r="A12" s="72" t="s">
        <v>242</v>
      </c>
      <c r="B12" s="67" t="s">
        <v>240</v>
      </c>
      <c r="C12" s="75"/>
    </row>
    <row r="13" spans="1:3" ht="14.45">
      <c r="A13" s="70" t="s">
        <v>243</v>
      </c>
      <c r="B13" s="68" t="s">
        <v>231</v>
      </c>
      <c r="C13" s="73"/>
    </row>
    <row r="14" spans="1:3" ht="14.45">
      <c r="A14" s="70" t="s">
        <v>244</v>
      </c>
      <c r="B14" s="68" t="s">
        <v>231</v>
      </c>
      <c r="C14" s="73"/>
    </row>
    <row r="15" spans="1:3" ht="14.45">
      <c r="A15" s="70" t="s">
        <v>245</v>
      </c>
      <c r="B15" s="68" t="s">
        <v>231</v>
      </c>
      <c r="C15" s="73"/>
    </row>
    <row r="16" spans="1:3" ht="14.45">
      <c r="A16" s="71" t="s">
        <v>246</v>
      </c>
      <c r="B16" s="69" t="s">
        <v>233</v>
      </c>
      <c r="C16" s="74"/>
    </row>
    <row r="17" spans="1:3" ht="14.45">
      <c r="A17" s="71" t="s">
        <v>247</v>
      </c>
      <c r="B17" s="69" t="s">
        <v>233</v>
      </c>
      <c r="C17" s="74"/>
    </row>
    <row r="18" spans="1:3" ht="14.45">
      <c r="A18" s="71" t="s">
        <v>248</v>
      </c>
      <c r="B18" s="69" t="s">
        <v>233</v>
      </c>
      <c r="C18" s="74"/>
    </row>
    <row r="19" spans="1:3" ht="14.45">
      <c r="A19" s="72" t="s">
        <v>249</v>
      </c>
      <c r="B19" s="67" t="s">
        <v>240</v>
      </c>
      <c r="C19" s="75"/>
    </row>
    <row r="20" spans="1:3" ht="14.45">
      <c r="A20" s="72" t="s">
        <v>250</v>
      </c>
      <c r="B20" s="67" t="s">
        <v>240</v>
      </c>
      <c r="C20" s="75"/>
    </row>
    <row r="21" spans="1:3" ht="14.45">
      <c r="A21" s="71" t="s">
        <v>251</v>
      </c>
      <c r="B21" s="69" t="s">
        <v>233</v>
      </c>
      <c r="C21" s="74"/>
    </row>
    <row r="22" spans="1:3" ht="14.45">
      <c r="A22" s="70" t="s">
        <v>252</v>
      </c>
      <c r="B22" s="68" t="s">
        <v>231</v>
      </c>
      <c r="C22" s="73"/>
    </row>
    <row r="23" spans="1:3" ht="14.45">
      <c r="A23" s="70" t="s">
        <v>253</v>
      </c>
      <c r="B23" s="68" t="s">
        <v>231</v>
      </c>
      <c r="C23" s="73"/>
    </row>
    <row r="24" spans="1:3" ht="14.45">
      <c r="A24" s="72" t="s">
        <v>254</v>
      </c>
      <c r="B24" s="67" t="s">
        <v>240</v>
      </c>
      <c r="C24" s="75"/>
    </row>
    <row r="25" spans="1:3" ht="14.45">
      <c r="A25" s="72" t="s">
        <v>255</v>
      </c>
      <c r="B25" s="67" t="s">
        <v>240</v>
      </c>
      <c r="C25" s="75"/>
    </row>
    <row r="26" spans="1:3" ht="14.45">
      <c r="A26" s="71" t="s">
        <v>256</v>
      </c>
      <c r="B26" s="69" t="s">
        <v>233</v>
      </c>
      <c r="C26" s="74"/>
    </row>
    <row r="27" spans="1:3" ht="14.45">
      <c r="A27" s="72" t="s">
        <v>257</v>
      </c>
      <c r="B27" s="67" t="s">
        <v>240</v>
      </c>
      <c r="C27" s="75"/>
    </row>
    <row r="28" spans="1:3" ht="14.45">
      <c r="A28" s="70" t="s">
        <v>258</v>
      </c>
      <c r="B28" s="68" t="s">
        <v>231</v>
      </c>
      <c r="C28" s="7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B5" sqref="B5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259</v>
      </c>
      <c r="C1" s="9" t="s">
        <v>260</v>
      </c>
      <c r="D1" s="60">
        <v>1</v>
      </c>
      <c r="E1" s="9" t="s">
        <v>9</v>
      </c>
      <c r="F1" s="9" t="s">
        <v>259</v>
      </c>
      <c r="G1" s="9" t="s">
        <v>260</v>
      </c>
      <c r="H1" s="60">
        <v>2</v>
      </c>
      <c r="I1" s="60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60">
        <v>2</v>
      </c>
    </row>
    <row r="3" spans="1:9">
      <c r="C3" t="str">
        <f>IFERROR(VLOOKUP(A3,'BASE ITENS'!D:N,10,),"NÃO ENCONTRADO")</f>
        <v>NÃO ENCONTRADO</v>
      </c>
      <c r="F3" s="58" t="s">
        <v>261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8" t="s">
        <v>261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8" t="s">
        <v>261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8" t="s">
        <v>261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8" t="s">
        <v>261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8" t="s">
        <v>261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8" t="s">
        <v>261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8" t="s">
        <v>261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8" t="s">
        <v>261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8" t="s">
        <v>261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8" t="s">
        <v>261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8" t="s">
        <v>261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8" t="s">
        <v>261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8" t="s">
        <v>261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8" t="s">
        <v>261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8" t="s">
        <v>261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8" t="s">
        <v>261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8" t="s">
        <v>261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8" t="s">
        <v>261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8" t="s">
        <v>261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8" t="s">
        <v>261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8" t="s">
        <v>261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8" t="s">
        <v>261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8" t="s">
        <v>261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8" t="s">
        <v>261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8" t="s">
        <v>261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8" t="s">
        <v>261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8" t="s">
        <v>261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8" t="s">
        <v>261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8" t="s">
        <v>261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8" t="s">
        <v>261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8" t="s">
        <v>261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8" t="s">
        <v>261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8" t="s">
        <v>261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8" t="s">
        <v>261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8" t="s">
        <v>261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8" t="s">
        <v>261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8" t="s">
        <v>261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8" t="s">
        <v>261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8" t="s">
        <v>261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8" t="s">
        <v>261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8" t="s">
        <v>261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8" t="s">
        <v>261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8" t="s">
        <v>261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8" t="s">
        <v>261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8" t="s">
        <v>261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8" t="s">
        <v>261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8" t="s">
        <v>261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8" t="s">
        <v>261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8" t="s">
        <v>261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8" t="s">
        <v>261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8" t="s">
        <v>261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8" t="s">
        <v>261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8" t="s">
        <v>261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8" t="s">
        <v>261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8" t="s">
        <v>261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8" t="s">
        <v>261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8" t="s">
        <v>261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8" t="s">
        <v>261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8" t="s">
        <v>261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8" t="s">
        <v>261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8" t="s">
        <v>261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8" t="s">
        <v>261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8" t="s">
        <v>261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8" t="s">
        <v>261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8" t="s">
        <v>261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8" t="s">
        <v>261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8" t="s">
        <v>261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8" t="s">
        <v>261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8" t="s">
        <v>261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260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topLeftCell="A88"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6" customWidth="1"/>
    <col min="5" max="5" width="18.625" bestFit="1" customWidth="1"/>
  </cols>
  <sheetData>
    <row r="1" spans="1:5">
      <c r="A1" s="9" t="s">
        <v>15</v>
      </c>
      <c r="B1" s="9" t="s">
        <v>260</v>
      </c>
      <c r="C1" s="9" t="s">
        <v>262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6" t="s">
        <v>263</v>
      </c>
      <c r="E2" t="s">
        <v>264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6" t="s">
        <v>263</v>
      </c>
      <c r="E3" t="s">
        <v>264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6" t="s">
        <v>263</v>
      </c>
      <c r="E4" t="s">
        <v>264</v>
      </c>
    </row>
    <row r="5" spans="1:5">
      <c r="A5" s="10" t="str">
        <f t="shared" si="0"/>
        <v>Gaveteiro Vertical CX 04-SCANSOURCE</v>
      </c>
      <c r="B5" s="17" t="s">
        <v>265</v>
      </c>
      <c r="C5" s="18" t="s">
        <v>21</v>
      </c>
      <c r="D5" s="56" t="s">
        <v>263</v>
      </c>
      <c r="E5" t="s">
        <v>264</v>
      </c>
    </row>
    <row r="6" spans="1:5">
      <c r="A6" s="10" t="str">
        <f t="shared" si="0"/>
        <v>Monitor Gerência-POSITIVO</v>
      </c>
      <c r="B6" s="10" t="s">
        <v>34</v>
      </c>
      <c r="C6" s="11" t="s">
        <v>266</v>
      </c>
      <c r="D6" s="57" t="s">
        <v>266</v>
      </c>
      <c r="E6" t="s">
        <v>267</v>
      </c>
    </row>
    <row r="7" spans="1:5">
      <c r="A7" s="10" t="str">
        <f t="shared" si="0"/>
        <v>Monitor B12-POSITIVO</v>
      </c>
      <c r="B7" s="10" t="s">
        <v>40</v>
      </c>
      <c r="C7" s="11" t="s">
        <v>266</v>
      </c>
      <c r="D7" s="57" t="s">
        <v>266</v>
      </c>
      <c r="E7" t="s">
        <v>267</v>
      </c>
    </row>
    <row r="8" spans="1:5">
      <c r="A8" s="10" t="str">
        <f t="shared" si="0"/>
        <v>Monitor Câmera-POSITIVO</v>
      </c>
      <c r="B8" s="10" t="s">
        <v>45</v>
      </c>
      <c r="C8" s="11" t="s">
        <v>266</v>
      </c>
      <c r="D8" s="57" t="s">
        <v>266</v>
      </c>
      <c r="E8" t="s">
        <v>267</v>
      </c>
    </row>
    <row r="9" spans="1:5">
      <c r="A9" s="10" t="str">
        <f t="shared" si="0"/>
        <v>Monitor E-Learning-POSITIVO</v>
      </c>
      <c r="B9" s="10" t="s">
        <v>49</v>
      </c>
      <c r="C9" s="11" t="s">
        <v>266</v>
      </c>
      <c r="D9" s="57" t="s">
        <v>266</v>
      </c>
      <c r="E9" t="s">
        <v>267</v>
      </c>
    </row>
    <row r="10" spans="1:5">
      <c r="A10" s="10" t="str">
        <f t="shared" si="0"/>
        <v>Monitor Farmacêutico-POSITIVO</v>
      </c>
      <c r="B10" s="10" t="s">
        <v>51</v>
      </c>
      <c r="C10" s="11" t="s">
        <v>266</v>
      </c>
      <c r="D10" s="57" t="s">
        <v>266</v>
      </c>
      <c r="E10" t="s">
        <v>267</v>
      </c>
    </row>
    <row r="11" spans="1:5">
      <c r="A11" s="10" t="str">
        <f t="shared" si="0"/>
        <v>Monitor Balcão 01-POSITIVO</v>
      </c>
      <c r="B11" s="10" t="s">
        <v>268</v>
      </c>
      <c r="C11" s="11" t="s">
        <v>266</v>
      </c>
      <c r="D11" s="57" t="s">
        <v>266</v>
      </c>
      <c r="E11" t="s">
        <v>267</v>
      </c>
    </row>
    <row r="12" spans="1:5">
      <c r="A12" s="10" t="str">
        <f t="shared" si="0"/>
        <v>Monitor Balcão 02-POSITIVO</v>
      </c>
      <c r="B12" s="17" t="s">
        <v>269</v>
      </c>
      <c r="C12" s="18" t="s">
        <v>266</v>
      </c>
      <c r="D12" s="57" t="s">
        <v>266</v>
      </c>
      <c r="E12" t="s">
        <v>267</v>
      </c>
    </row>
    <row r="13" spans="1:5">
      <c r="A13" s="10" t="str">
        <f t="shared" si="0"/>
        <v>Monitor Balcão 03-POSITIVO</v>
      </c>
      <c r="B13" s="17" t="s">
        <v>270</v>
      </c>
      <c r="C13" s="18" t="s">
        <v>266</v>
      </c>
      <c r="D13" s="57" t="s">
        <v>266</v>
      </c>
      <c r="E13" t="s">
        <v>267</v>
      </c>
    </row>
    <row r="14" spans="1:5">
      <c r="A14" s="10" t="str">
        <f t="shared" si="0"/>
        <v>Monitor Balcão 04-POSITIVO</v>
      </c>
      <c r="B14" s="17" t="s">
        <v>271</v>
      </c>
      <c r="C14" s="18" t="s">
        <v>266</v>
      </c>
      <c r="D14" s="57" t="s">
        <v>266</v>
      </c>
      <c r="E14" t="s">
        <v>267</v>
      </c>
    </row>
    <row r="15" spans="1:5">
      <c r="A15" s="10" t="str">
        <f t="shared" si="0"/>
        <v>Monitor Touch CX 01-SCANSOURCE</v>
      </c>
      <c r="B15" s="10" t="s">
        <v>53</v>
      </c>
      <c r="C15" s="11" t="s">
        <v>21</v>
      </c>
      <c r="D15" s="56" t="s">
        <v>272</v>
      </c>
      <c r="E15" t="s">
        <v>273</v>
      </c>
    </row>
    <row r="16" spans="1:5">
      <c r="A16" s="10" t="str">
        <f t="shared" si="0"/>
        <v>Monitor Touch CX 02-SCANSOURCE</v>
      </c>
      <c r="B16" s="17" t="s">
        <v>55</v>
      </c>
      <c r="C16" s="18" t="s">
        <v>21</v>
      </c>
      <c r="D16" s="56" t="s">
        <v>272</v>
      </c>
      <c r="E16" t="s">
        <v>273</v>
      </c>
    </row>
    <row r="17" spans="1:5">
      <c r="A17" s="10" t="str">
        <f t="shared" si="0"/>
        <v>Monitor Touch CX 03-SCANSOURCE</v>
      </c>
      <c r="B17" s="17" t="s">
        <v>57</v>
      </c>
      <c r="C17" s="18" t="s">
        <v>21</v>
      </c>
      <c r="D17" s="56" t="s">
        <v>272</v>
      </c>
      <c r="E17" t="s">
        <v>273</v>
      </c>
    </row>
    <row r="18" spans="1:5">
      <c r="A18" s="10" t="str">
        <f t="shared" si="0"/>
        <v>Monitor Touch CX 04-SCANSOURCE</v>
      </c>
      <c r="B18" s="17" t="s">
        <v>59</v>
      </c>
      <c r="C18" s="18" t="s">
        <v>21</v>
      </c>
      <c r="D18" s="56" t="s">
        <v>272</v>
      </c>
      <c r="E18" t="s">
        <v>273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56" t="s">
        <v>73</v>
      </c>
      <c r="E19" t="s">
        <v>274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56" t="s">
        <v>73</v>
      </c>
      <c r="E20" t="s">
        <v>274</v>
      </c>
    </row>
    <row r="21" spans="1:5">
      <c r="A21" s="10" t="str">
        <f t="shared" si="0"/>
        <v>Leitor Cód. Barra - Mesa CX 01-SCANSOURCE</v>
      </c>
      <c r="B21" s="10" t="s">
        <v>77</v>
      </c>
      <c r="C21" s="11" t="s">
        <v>21</v>
      </c>
      <c r="D21" s="56" t="s">
        <v>275</v>
      </c>
      <c r="E21" t="s">
        <v>276</v>
      </c>
    </row>
    <row r="22" spans="1:5">
      <c r="A22" s="10" t="str">
        <f t="shared" si="0"/>
        <v>Leitor Cód. Barra - Mesa CX 02-SCANSOURCE</v>
      </c>
      <c r="B22" s="17" t="s">
        <v>79</v>
      </c>
      <c r="C22" s="18" t="s">
        <v>21</v>
      </c>
      <c r="D22" s="56" t="s">
        <v>275</v>
      </c>
      <c r="E22" t="s">
        <v>276</v>
      </c>
    </row>
    <row r="23" spans="1:5">
      <c r="A23" s="10" t="str">
        <f t="shared" si="0"/>
        <v>Leitor Cód. Barra - Mesa CX 03-SCANSOURCE</v>
      </c>
      <c r="B23" s="17" t="s">
        <v>81</v>
      </c>
      <c r="C23" s="18" t="s">
        <v>21</v>
      </c>
      <c r="D23" s="56" t="s">
        <v>275</v>
      </c>
      <c r="E23" t="s">
        <v>276</v>
      </c>
    </row>
    <row r="24" spans="1:5">
      <c r="A24" s="10" t="str">
        <f t="shared" si="0"/>
        <v>Leitor Cód. Barra - Mesa CX 04-SCANSOURCE</v>
      </c>
      <c r="B24" s="17" t="s">
        <v>83</v>
      </c>
      <c r="C24" s="18" t="s">
        <v>21</v>
      </c>
      <c r="D24" s="56" t="s">
        <v>275</v>
      </c>
      <c r="E24" t="s">
        <v>276</v>
      </c>
    </row>
    <row r="25" spans="1:5">
      <c r="A25" s="10" t="str">
        <f t="shared" si="0"/>
        <v>Fortinet (FortiGate)-VIVO/TELEFONICA</v>
      </c>
      <c r="B25" s="10" t="s">
        <v>95</v>
      </c>
      <c r="C25" s="11" t="s">
        <v>277</v>
      </c>
      <c r="D25" s="56" t="s">
        <v>278</v>
      </c>
      <c r="E25" t="s">
        <v>279</v>
      </c>
    </row>
    <row r="26" spans="1:5">
      <c r="A26" s="10" t="str">
        <f t="shared" si="0"/>
        <v>Fortinet (FortiAP)-VIVO/TELEFONICA</v>
      </c>
      <c r="B26" s="17" t="s">
        <v>102</v>
      </c>
      <c r="C26" s="18" t="s">
        <v>277</v>
      </c>
      <c r="D26" s="56" t="s">
        <v>278</v>
      </c>
      <c r="E26" t="s">
        <v>280</v>
      </c>
    </row>
    <row r="27" spans="1:5">
      <c r="A27" s="10" t="str">
        <f t="shared" si="0"/>
        <v>Switch Aruba-INGRAM</v>
      </c>
      <c r="B27" s="35" t="s">
        <v>105</v>
      </c>
      <c r="C27" s="36" t="s">
        <v>107</v>
      </c>
      <c r="D27" s="56" t="s">
        <v>281</v>
      </c>
      <c r="E27" t="s">
        <v>282</v>
      </c>
    </row>
    <row r="28" spans="1:5">
      <c r="A28" s="10" t="str">
        <f t="shared" si="0"/>
        <v>Tablet Verificador de Preço 01-AIDC TECNOLOGIA</v>
      </c>
      <c r="B28" s="10" t="s">
        <v>109</v>
      </c>
      <c r="C28" s="11" t="s">
        <v>111</v>
      </c>
      <c r="D28" s="56" t="s">
        <v>283</v>
      </c>
      <c r="E28" t="s">
        <v>284</v>
      </c>
    </row>
    <row r="29" spans="1:5">
      <c r="A29" s="10" t="str">
        <f t="shared" si="0"/>
        <v>Tablet Verificador de Preço 02-AIDC TECNOLOGIA</v>
      </c>
      <c r="B29" s="17" t="s">
        <v>113</v>
      </c>
      <c r="C29" s="18" t="s">
        <v>111</v>
      </c>
      <c r="D29" s="56" t="s">
        <v>283</v>
      </c>
      <c r="E29" t="s">
        <v>284</v>
      </c>
    </row>
    <row r="30" spans="1:5">
      <c r="A30" s="10" t="str">
        <f t="shared" si="0"/>
        <v>Micro (PDV) B12               -POSITIVO</v>
      </c>
      <c r="B30" s="10" t="s">
        <v>133</v>
      </c>
      <c r="C30" s="11" t="s">
        <v>266</v>
      </c>
      <c r="D30" s="57" t="s">
        <v>266</v>
      </c>
      <c r="E30" t="s">
        <v>285</v>
      </c>
    </row>
    <row r="31" spans="1:5">
      <c r="A31" s="10" t="str">
        <f t="shared" si="0"/>
        <v>Micro (PDV) CX 01-POSITIVO</v>
      </c>
      <c r="B31" s="10" t="s">
        <v>286</v>
      </c>
      <c r="C31" s="11" t="s">
        <v>266</v>
      </c>
      <c r="D31" s="57" t="s">
        <v>266</v>
      </c>
      <c r="E31" t="s">
        <v>285</v>
      </c>
    </row>
    <row r="32" spans="1:5">
      <c r="A32" s="10" t="str">
        <f t="shared" si="0"/>
        <v>Leitor Biométrico-TECHMAG</v>
      </c>
      <c r="B32" s="17" t="s">
        <v>141</v>
      </c>
      <c r="C32" s="18" t="s">
        <v>142</v>
      </c>
      <c r="D32" s="56" t="s">
        <v>142</v>
      </c>
      <c r="E32" t="s">
        <v>287</v>
      </c>
    </row>
    <row r="33" spans="1:5">
      <c r="A33" s="10" t="str">
        <f t="shared" si="0"/>
        <v>Tablet-MGITECH</v>
      </c>
      <c r="B33" s="17" t="s">
        <v>146</v>
      </c>
      <c r="C33" s="28" t="s">
        <v>147</v>
      </c>
      <c r="D33" s="56" t="s">
        <v>288</v>
      </c>
      <c r="E33" t="s">
        <v>289</v>
      </c>
    </row>
    <row r="34" spans="1:5">
      <c r="A34" s="10" t="str">
        <f t="shared" si="0"/>
        <v>Micro (PDV) CX 02-POSITIVO</v>
      </c>
      <c r="B34" s="10" t="s">
        <v>290</v>
      </c>
      <c r="C34" s="11" t="s">
        <v>266</v>
      </c>
      <c r="D34" s="57" t="s">
        <v>266</v>
      </c>
      <c r="E34" t="s">
        <v>285</v>
      </c>
    </row>
    <row r="35" spans="1:5">
      <c r="A35" s="10" t="str">
        <f t="shared" si="0"/>
        <v>Leitor Biométrico-TECHMAG</v>
      </c>
      <c r="B35" s="17" t="s">
        <v>141</v>
      </c>
      <c r="C35" s="18" t="s">
        <v>142</v>
      </c>
      <c r="D35" s="56" t="s">
        <v>142</v>
      </c>
      <c r="E35" t="s">
        <v>287</v>
      </c>
    </row>
    <row r="36" spans="1:5">
      <c r="A36" s="10" t="str">
        <f t="shared" si="0"/>
        <v>Tablet-MGITECH</v>
      </c>
      <c r="B36" s="17" t="s">
        <v>146</v>
      </c>
      <c r="C36" s="28" t="s">
        <v>147</v>
      </c>
      <c r="D36" s="56" t="s">
        <v>288</v>
      </c>
      <c r="E36" t="s">
        <v>289</v>
      </c>
    </row>
    <row r="37" spans="1:5">
      <c r="A37" s="10" t="str">
        <f t="shared" si="0"/>
        <v>Micro (PDV) CX 03-POSITIVO</v>
      </c>
      <c r="B37" s="10" t="s">
        <v>291</v>
      </c>
      <c r="C37" s="11" t="s">
        <v>266</v>
      </c>
      <c r="D37" s="57" t="s">
        <v>266</v>
      </c>
      <c r="E37" t="s">
        <v>285</v>
      </c>
    </row>
    <row r="38" spans="1:5">
      <c r="A38" s="10" t="str">
        <f t="shared" si="0"/>
        <v>Leitor Biométrico-TECHMAG</v>
      </c>
      <c r="B38" s="17" t="s">
        <v>141</v>
      </c>
      <c r="C38" s="18" t="s">
        <v>142</v>
      </c>
      <c r="D38" s="56" t="s">
        <v>142</v>
      </c>
      <c r="E38" t="s">
        <v>287</v>
      </c>
    </row>
    <row r="39" spans="1:5">
      <c r="A39" s="10" t="str">
        <f t="shared" si="0"/>
        <v>Tablet-MGITECH</v>
      </c>
      <c r="B39" s="17" t="s">
        <v>146</v>
      </c>
      <c r="C39" s="28" t="s">
        <v>147</v>
      </c>
      <c r="D39" s="56" t="s">
        <v>288</v>
      </c>
      <c r="E39" t="s">
        <v>289</v>
      </c>
    </row>
    <row r="40" spans="1:5">
      <c r="A40" s="10" t="str">
        <f t="shared" si="0"/>
        <v>Micro (PDV) CX 04-POSITIVO</v>
      </c>
      <c r="B40" s="10" t="s">
        <v>292</v>
      </c>
      <c r="C40" s="11" t="s">
        <v>266</v>
      </c>
      <c r="D40" s="57" t="s">
        <v>266</v>
      </c>
      <c r="E40" t="s">
        <v>285</v>
      </c>
    </row>
    <row r="41" spans="1:5">
      <c r="A41" s="10" t="str">
        <f t="shared" si="0"/>
        <v>Leitor Biométrico-TECHMAG</v>
      </c>
      <c r="B41" s="17" t="s">
        <v>141</v>
      </c>
      <c r="C41" s="18" t="s">
        <v>142</v>
      </c>
      <c r="D41" s="56" t="s">
        <v>142</v>
      </c>
      <c r="E41" t="s">
        <v>287</v>
      </c>
    </row>
    <row r="42" spans="1:5">
      <c r="A42" s="10" t="str">
        <f t="shared" si="0"/>
        <v>Tablet-MGITECH</v>
      </c>
      <c r="B42" s="17" t="s">
        <v>146</v>
      </c>
      <c r="C42" s="28" t="s">
        <v>147</v>
      </c>
      <c r="D42" s="56" t="s">
        <v>288</v>
      </c>
      <c r="E42" t="s">
        <v>289</v>
      </c>
    </row>
    <row r="43" spans="1:5">
      <c r="A43" s="10" t="str">
        <f t="shared" si="0"/>
        <v>Micro (TG) E-Learning-POSITIVO</v>
      </c>
      <c r="B43" s="10" t="s">
        <v>115</v>
      </c>
      <c r="C43" s="29" t="s">
        <v>266</v>
      </c>
      <c r="D43" s="57" t="s">
        <v>266</v>
      </c>
      <c r="E43" t="s">
        <v>285</v>
      </c>
    </row>
    <row r="44" spans="1:5">
      <c r="A44" s="10" t="str">
        <f t="shared" si="0"/>
        <v>Micro (TG) Gerência-POSITIVO</v>
      </c>
      <c r="B44" s="10" t="s">
        <v>120</v>
      </c>
      <c r="C44" s="11" t="s">
        <v>266</v>
      </c>
      <c r="D44" s="57" t="s">
        <v>266</v>
      </c>
      <c r="E44" t="s">
        <v>285</v>
      </c>
    </row>
    <row r="45" spans="1:5">
      <c r="A45" s="10" t="str">
        <f t="shared" si="0"/>
        <v>Leitor Cód. Barra - Mão/Sem Fio-SCANSOURCE</v>
      </c>
      <c r="B45" s="17" t="s">
        <v>124</v>
      </c>
      <c r="C45" s="18" t="s">
        <v>21</v>
      </c>
      <c r="D45" s="56" t="s">
        <v>293</v>
      </c>
      <c r="E45" t="s">
        <v>294</v>
      </c>
    </row>
    <row r="46" spans="1:5">
      <c r="A46" s="10" t="str">
        <f t="shared" si="0"/>
        <v>Celular-KWAM</v>
      </c>
      <c r="B46" s="30" t="s">
        <v>129</v>
      </c>
      <c r="C46" s="31" t="s">
        <v>295</v>
      </c>
      <c r="D46" s="56" t="s">
        <v>288</v>
      </c>
      <c r="E46" t="s">
        <v>296</v>
      </c>
    </row>
    <row r="47" spans="1:5">
      <c r="A47" s="10" t="str">
        <f t="shared" si="0"/>
        <v>Micro (TG) Farmacêutico-POSITIVO</v>
      </c>
      <c r="B47" s="10" t="s">
        <v>131</v>
      </c>
      <c r="C47" s="11" t="s">
        <v>266</v>
      </c>
      <c r="D47" s="57" t="s">
        <v>266</v>
      </c>
      <c r="E47" t="s">
        <v>285</v>
      </c>
    </row>
    <row r="48" spans="1:5">
      <c r="A48" s="10" t="str">
        <f t="shared" si="0"/>
        <v>Micro (TC) Balcão 01-POSITIVO</v>
      </c>
      <c r="B48" s="10" t="s">
        <v>297</v>
      </c>
      <c r="C48" s="11" t="s">
        <v>266</v>
      </c>
      <c r="D48" s="57" t="s">
        <v>266</v>
      </c>
      <c r="E48" t="s">
        <v>285</v>
      </c>
    </row>
    <row r="49" spans="1:5">
      <c r="A49" s="10" t="str">
        <f t="shared" si="0"/>
        <v>Leitor Cód. Barra - Mão-SCANSOURCE</v>
      </c>
      <c r="B49" s="17" t="s">
        <v>298</v>
      </c>
      <c r="C49" s="18" t="s">
        <v>21</v>
      </c>
      <c r="D49" s="56" t="s">
        <v>293</v>
      </c>
      <c r="E49" t="s">
        <v>299</v>
      </c>
    </row>
    <row r="50" spans="1:5">
      <c r="A50" s="10" t="str">
        <f t="shared" si="0"/>
        <v>Micro (TC) Balcão 02-POSITIVO</v>
      </c>
      <c r="B50" s="10" t="s">
        <v>300</v>
      </c>
      <c r="C50" s="11" t="s">
        <v>266</v>
      </c>
      <c r="D50" s="57" t="s">
        <v>266</v>
      </c>
      <c r="E50" t="s">
        <v>285</v>
      </c>
    </row>
    <row r="51" spans="1:5">
      <c r="A51" s="10" t="str">
        <f t="shared" si="0"/>
        <v>Leitor Cód. Barra - Mão-SCANSOURCE</v>
      </c>
      <c r="B51" s="17" t="s">
        <v>298</v>
      </c>
      <c r="C51" s="18" t="s">
        <v>21</v>
      </c>
      <c r="D51" s="56" t="s">
        <v>293</v>
      </c>
      <c r="E51" t="s">
        <v>299</v>
      </c>
    </row>
    <row r="52" spans="1:5">
      <c r="A52" s="10" t="str">
        <f t="shared" si="0"/>
        <v>Micro (TC) Balcão 03-POSITIVO</v>
      </c>
      <c r="B52" s="10" t="s">
        <v>301</v>
      </c>
      <c r="C52" s="11" t="s">
        <v>266</v>
      </c>
      <c r="D52" s="57" t="s">
        <v>266</v>
      </c>
      <c r="E52" t="s">
        <v>285</v>
      </c>
    </row>
    <row r="53" spans="1:5">
      <c r="A53" s="10" t="str">
        <f t="shared" si="0"/>
        <v>Leitor Cód. Barra - Mão-SCANSOURCE</v>
      </c>
      <c r="B53" s="17" t="s">
        <v>298</v>
      </c>
      <c r="C53" s="18" t="s">
        <v>21</v>
      </c>
      <c r="D53" s="56" t="s">
        <v>293</v>
      </c>
      <c r="E53" t="s">
        <v>299</v>
      </c>
    </row>
    <row r="54" spans="1:5">
      <c r="A54" s="10" t="str">
        <f t="shared" si="0"/>
        <v>Micro (TC) Balcão 04-POSITIVO</v>
      </c>
      <c r="B54" s="10" t="s">
        <v>302</v>
      </c>
      <c r="C54" s="11" t="s">
        <v>266</v>
      </c>
      <c r="D54" s="57" t="s">
        <v>266</v>
      </c>
      <c r="E54" t="s">
        <v>285</v>
      </c>
    </row>
    <row r="55" spans="1:5">
      <c r="A55" s="10" t="str">
        <f t="shared" si="0"/>
        <v>Leitor Cód. Barra - Mão-SCANSOURCE</v>
      </c>
      <c r="B55" s="17" t="s">
        <v>298</v>
      </c>
      <c r="C55" s="18" t="s">
        <v>21</v>
      </c>
      <c r="D55" s="56" t="s">
        <v>293</v>
      </c>
      <c r="E55" t="s">
        <v>299</v>
      </c>
    </row>
    <row r="56" spans="1:5">
      <c r="A56" s="10" t="str">
        <f t="shared" si="0"/>
        <v>Impressora TM-T88VII-USB CX 01-SCANSOURCE</v>
      </c>
      <c r="B56" s="10" t="s">
        <v>204</v>
      </c>
      <c r="C56" s="11" t="s">
        <v>21</v>
      </c>
      <c r="D56" s="56" t="s">
        <v>303</v>
      </c>
      <c r="E56" t="s">
        <v>304</v>
      </c>
    </row>
    <row r="57" spans="1:5">
      <c r="A57" s="10" t="str">
        <f t="shared" si="0"/>
        <v>Impressora TM-T88VII-USB CX 02-SCANSOURCE</v>
      </c>
      <c r="B57" s="17" t="s">
        <v>207</v>
      </c>
      <c r="C57" s="18" t="s">
        <v>21</v>
      </c>
      <c r="D57" s="56" t="s">
        <v>303</v>
      </c>
      <c r="E57" t="s">
        <v>304</v>
      </c>
    </row>
    <row r="58" spans="1:5">
      <c r="A58" s="10" t="str">
        <f t="shared" si="0"/>
        <v>Impressora TM-T88VII-USB CX 03-SCANSOURCE</v>
      </c>
      <c r="B58" s="17" t="s">
        <v>209</v>
      </c>
      <c r="C58" s="18" t="s">
        <v>21</v>
      </c>
      <c r="D58" s="56" t="s">
        <v>303</v>
      </c>
      <c r="E58" t="s">
        <v>304</v>
      </c>
    </row>
    <row r="59" spans="1:5">
      <c r="A59" s="10" t="str">
        <f t="shared" si="0"/>
        <v>Impressora TM-T88VII-USB CX 04-SCANSOURCE</v>
      </c>
      <c r="B59" s="17" t="s">
        <v>211</v>
      </c>
      <c r="C59" s="18" t="s">
        <v>21</v>
      </c>
      <c r="D59" s="56" t="s">
        <v>303</v>
      </c>
      <c r="E59" t="s">
        <v>304</v>
      </c>
    </row>
    <row r="60" spans="1:5">
      <c r="A60" s="10" t="str">
        <f t="shared" si="0"/>
        <v>Impressora TM-T88VII-ETH-SCANSOURCE</v>
      </c>
      <c r="B60" s="10" t="s">
        <v>223</v>
      </c>
      <c r="C60" s="11" t="s">
        <v>21</v>
      </c>
      <c r="D60" s="56" t="s">
        <v>303</v>
      </c>
      <c r="E60" t="s">
        <v>304</v>
      </c>
    </row>
    <row r="61" spans="1:5">
      <c r="A61" s="10" t="str">
        <f t="shared" si="0"/>
        <v>Impressora TM-L90-ETH-SCANSOURCE</v>
      </c>
      <c r="B61" s="10" t="s">
        <v>225</v>
      </c>
      <c r="C61" s="11" t="s">
        <v>21</v>
      </c>
      <c r="D61" s="56" t="s">
        <v>303</v>
      </c>
      <c r="E61" t="s">
        <v>305</v>
      </c>
    </row>
    <row r="62" spans="1:5">
      <c r="A62" s="10" t="str">
        <f t="shared" si="0"/>
        <v>Monitor Gerência-LENOVO</v>
      </c>
      <c r="B62" s="10" t="s">
        <v>34</v>
      </c>
      <c r="C62" s="11" t="s">
        <v>36</v>
      </c>
      <c r="D62" s="56" t="s">
        <v>36</v>
      </c>
      <c r="E62" t="s">
        <v>306</v>
      </c>
    </row>
    <row r="63" spans="1:5">
      <c r="A63" s="10" t="str">
        <f t="shared" si="0"/>
        <v>Monitor B12-LENOVO</v>
      </c>
      <c r="B63" s="10" t="s">
        <v>40</v>
      </c>
      <c r="C63" s="11" t="s">
        <v>36</v>
      </c>
      <c r="D63" s="56" t="s">
        <v>36</v>
      </c>
      <c r="E63" t="s">
        <v>306</v>
      </c>
    </row>
    <row r="64" spans="1:5">
      <c r="A64" s="10" t="str">
        <f t="shared" si="0"/>
        <v>Monitor Câmera-LENOVO</v>
      </c>
      <c r="B64" s="10" t="s">
        <v>45</v>
      </c>
      <c r="C64" s="11" t="s">
        <v>36</v>
      </c>
      <c r="D64" s="56" t="s">
        <v>36</v>
      </c>
      <c r="E64" t="s">
        <v>306</v>
      </c>
    </row>
    <row r="65" spans="1:5">
      <c r="A65" s="10" t="str">
        <f t="shared" si="0"/>
        <v>Monitor E-Learning-LENOVO</v>
      </c>
      <c r="B65" s="10" t="s">
        <v>49</v>
      </c>
      <c r="C65" s="11" t="s">
        <v>36</v>
      </c>
      <c r="D65" s="56" t="s">
        <v>36</v>
      </c>
      <c r="E65" t="s">
        <v>306</v>
      </c>
    </row>
    <row r="66" spans="1:5">
      <c r="A66" s="10" t="str">
        <f t="shared" si="0"/>
        <v>Monitor Farmacêutico-LENOVO</v>
      </c>
      <c r="B66" s="10" t="s">
        <v>51</v>
      </c>
      <c r="C66" s="11" t="s">
        <v>36</v>
      </c>
      <c r="D66" s="56" t="s">
        <v>36</v>
      </c>
      <c r="E66" t="s">
        <v>306</v>
      </c>
    </row>
    <row r="67" spans="1:5">
      <c r="A67" s="10" t="str">
        <f t="shared" ref="A67:A110" si="1">B67&amp;"-"&amp;C67</f>
        <v>Monitor Balcão 01-LENOVO</v>
      </c>
      <c r="B67" s="10" t="s">
        <v>268</v>
      </c>
      <c r="C67" s="11" t="s">
        <v>36</v>
      </c>
      <c r="D67" s="56" t="s">
        <v>36</v>
      </c>
      <c r="E67" t="s">
        <v>306</v>
      </c>
    </row>
    <row r="68" spans="1:5">
      <c r="A68" s="10" t="str">
        <f t="shared" si="1"/>
        <v>Monitor Balcão 02-LENOVO</v>
      </c>
      <c r="B68" s="17" t="s">
        <v>269</v>
      </c>
      <c r="C68" s="11" t="s">
        <v>36</v>
      </c>
      <c r="D68" s="56" t="s">
        <v>36</v>
      </c>
      <c r="E68" t="s">
        <v>306</v>
      </c>
    </row>
    <row r="69" spans="1:5">
      <c r="A69" s="10" t="str">
        <f t="shared" si="1"/>
        <v>Monitor Balcão 03-LENOVO</v>
      </c>
      <c r="B69" s="17" t="s">
        <v>270</v>
      </c>
      <c r="C69" s="11" t="s">
        <v>36</v>
      </c>
      <c r="D69" s="56" t="s">
        <v>36</v>
      </c>
      <c r="E69" t="s">
        <v>306</v>
      </c>
    </row>
    <row r="70" spans="1:5">
      <c r="A70" s="10" t="str">
        <f t="shared" si="1"/>
        <v>Monitor Balcão 04-LENOVO</v>
      </c>
      <c r="B70" s="17" t="s">
        <v>271</v>
      </c>
      <c r="C70" s="11" t="s">
        <v>36</v>
      </c>
      <c r="D70" s="56" t="s">
        <v>36</v>
      </c>
      <c r="E70" t="s">
        <v>306</v>
      </c>
    </row>
    <row r="71" spans="1:5">
      <c r="A71" s="10" t="str">
        <f t="shared" si="1"/>
        <v>Micro (PDV) B12               -LENOVO</v>
      </c>
      <c r="B71" s="10" t="s">
        <v>133</v>
      </c>
      <c r="C71" s="11" t="s">
        <v>36</v>
      </c>
      <c r="D71" s="57" t="s">
        <v>36</v>
      </c>
      <c r="E71" t="s">
        <v>307</v>
      </c>
    </row>
    <row r="72" spans="1:5">
      <c r="A72" s="10" t="str">
        <f t="shared" si="1"/>
        <v>Micro (PDV) CX 01-LENOVO</v>
      </c>
      <c r="B72" s="10" t="s">
        <v>286</v>
      </c>
      <c r="C72" s="11" t="s">
        <v>36</v>
      </c>
      <c r="D72" s="57" t="s">
        <v>36</v>
      </c>
      <c r="E72" t="s">
        <v>307</v>
      </c>
    </row>
    <row r="73" spans="1:5">
      <c r="A73" s="10" t="str">
        <f t="shared" si="1"/>
        <v>Micro (PDV) CX 02-LENOVO</v>
      </c>
      <c r="B73" s="10" t="s">
        <v>290</v>
      </c>
      <c r="C73" s="11" t="s">
        <v>36</v>
      </c>
      <c r="D73" s="57" t="s">
        <v>36</v>
      </c>
      <c r="E73" t="s">
        <v>307</v>
      </c>
    </row>
    <row r="74" spans="1:5">
      <c r="A74" s="10" t="str">
        <f t="shared" si="1"/>
        <v>Micro (PDV) CX 03-LENOVO</v>
      </c>
      <c r="B74" s="10" t="s">
        <v>291</v>
      </c>
      <c r="C74" s="11" t="s">
        <v>36</v>
      </c>
      <c r="D74" s="57" t="s">
        <v>36</v>
      </c>
      <c r="E74" t="s">
        <v>307</v>
      </c>
    </row>
    <row r="75" spans="1:5">
      <c r="A75" s="10" t="str">
        <f t="shared" si="1"/>
        <v>Micro (PDV) CX 04-LENOVO</v>
      </c>
      <c r="B75" s="10" t="s">
        <v>292</v>
      </c>
      <c r="C75" s="11" t="s">
        <v>36</v>
      </c>
      <c r="D75" s="57" t="s">
        <v>36</v>
      </c>
      <c r="E75" t="s">
        <v>307</v>
      </c>
    </row>
    <row r="76" spans="1:5">
      <c r="A76" s="10" t="str">
        <f t="shared" si="1"/>
        <v>Micro (TG) E-Learning-LENOVO</v>
      </c>
      <c r="B76" s="10" t="s">
        <v>115</v>
      </c>
      <c r="C76" s="11" t="s">
        <v>36</v>
      </c>
      <c r="D76" s="57" t="s">
        <v>36</v>
      </c>
      <c r="E76" t="s">
        <v>307</v>
      </c>
    </row>
    <row r="77" spans="1:5">
      <c r="A77" s="10" t="str">
        <f t="shared" si="1"/>
        <v>Micro (TG) Gerência-LENOVO</v>
      </c>
      <c r="B77" s="10" t="s">
        <v>120</v>
      </c>
      <c r="C77" s="11" t="s">
        <v>36</v>
      </c>
      <c r="D77" s="57" t="s">
        <v>36</v>
      </c>
      <c r="E77" t="s">
        <v>307</v>
      </c>
    </row>
    <row r="78" spans="1:5">
      <c r="A78" s="10" t="str">
        <f t="shared" si="1"/>
        <v>Micro (TG) Farmacêutico-LENOVO</v>
      </c>
      <c r="B78" s="10" t="s">
        <v>131</v>
      </c>
      <c r="C78" s="11" t="s">
        <v>36</v>
      </c>
      <c r="D78" s="57" t="s">
        <v>36</v>
      </c>
      <c r="E78" t="s">
        <v>307</v>
      </c>
    </row>
    <row r="79" spans="1:5">
      <c r="A79" s="10" t="str">
        <f t="shared" si="1"/>
        <v>Micro (TC) Balcão 01-LENOVO</v>
      </c>
      <c r="B79" s="10" t="s">
        <v>297</v>
      </c>
      <c r="C79" s="11" t="s">
        <v>36</v>
      </c>
      <c r="D79" s="57" t="s">
        <v>36</v>
      </c>
      <c r="E79" t="s">
        <v>307</v>
      </c>
    </row>
    <row r="80" spans="1:5">
      <c r="A80" s="10" t="str">
        <f t="shared" si="1"/>
        <v>Micro (TC) Balcão 02-LENOVO</v>
      </c>
      <c r="B80" s="10" t="s">
        <v>300</v>
      </c>
      <c r="C80" s="11" t="s">
        <v>36</v>
      </c>
      <c r="D80" s="57" t="s">
        <v>36</v>
      </c>
      <c r="E80" t="s">
        <v>307</v>
      </c>
    </row>
    <row r="81" spans="1:5">
      <c r="A81" s="10" t="str">
        <f t="shared" si="1"/>
        <v>Micro (TC) Balcão 03-LENOVO</v>
      </c>
      <c r="B81" s="10" t="s">
        <v>301</v>
      </c>
      <c r="C81" s="11" t="s">
        <v>36</v>
      </c>
      <c r="D81" s="57" t="s">
        <v>36</v>
      </c>
      <c r="E81" t="s">
        <v>307</v>
      </c>
    </row>
    <row r="82" spans="1:5">
      <c r="A82" s="10" t="str">
        <f t="shared" si="1"/>
        <v>Micro (TC) Balcão 04-LENOVO</v>
      </c>
      <c r="B82" s="10" t="s">
        <v>302</v>
      </c>
      <c r="C82" s="11" t="s">
        <v>36</v>
      </c>
      <c r="D82" s="57" t="s">
        <v>36</v>
      </c>
      <c r="E82" t="s">
        <v>307</v>
      </c>
    </row>
    <row r="83" spans="1:5">
      <c r="A83" s="10" t="str">
        <f t="shared" si="1"/>
        <v>Monitor Gerência-DELL</v>
      </c>
      <c r="B83" s="10" t="s">
        <v>34</v>
      </c>
      <c r="C83" s="11" t="s">
        <v>308</v>
      </c>
      <c r="D83" s="56" t="s">
        <v>308</v>
      </c>
      <c r="E83" t="s">
        <v>309</v>
      </c>
    </row>
    <row r="84" spans="1:5">
      <c r="A84" s="10" t="str">
        <f t="shared" si="1"/>
        <v>Monitor B12-DELL</v>
      </c>
      <c r="B84" s="10" t="s">
        <v>40</v>
      </c>
      <c r="C84" s="11" t="s">
        <v>308</v>
      </c>
      <c r="D84" s="56" t="s">
        <v>308</v>
      </c>
      <c r="E84" t="s">
        <v>309</v>
      </c>
    </row>
    <row r="85" spans="1:5">
      <c r="A85" s="10" t="str">
        <f t="shared" si="1"/>
        <v>Monitor Câmera-DELL</v>
      </c>
      <c r="B85" s="10" t="s">
        <v>45</v>
      </c>
      <c r="C85" s="11" t="s">
        <v>308</v>
      </c>
      <c r="D85" s="56" t="s">
        <v>308</v>
      </c>
      <c r="E85" t="s">
        <v>309</v>
      </c>
    </row>
    <row r="86" spans="1:5">
      <c r="A86" s="10" t="str">
        <f t="shared" si="1"/>
        <v>Monitor E-Learning-DELL</v>
      </c>
      <c r="B86" s="10" t="s">
        <v>49</v>
      </c>
      <c r="C86" s="11" t="s">
        <v>308</v>
      </c>
      <c r="D86" s="56" t="s">
        <v>308</v>
      </c>
      <c r="E86" t="s">
        <v>309</v>
      </c>
    </row>
    <row r="87" spans="1:5">
      <c r="A87" s="10" t="str">
        <f t="shared" si="1"/>
        <v>Monitor Farmacêutico-DELL</v>
      </c>
      <c r="B87" s="10" t="s">
        <v>51</v>
      </c>
      <c r="C87" s="11" t="s">
        <v>308</v>
      </c>
      <c r="D87" s="56" t="s">
        <v>308</v>
      </c>
      <c r="E87" t="s">
        <v>309</v>
      </c>
    </row>
    <row r="88" spans="1:5">
      <c r="A88" s="10" t="str">
        <f t="shared" si="1"/>
        <v>Monitor Balcão 01-DELL</v>
      </c>
      <c r="B88" s="10" t="s">
        <v>268</v>
      </c>
      <c r="C88" s="11" t="s">
        <v>308</v>
      </c>
      <c r="D88" s="56" t="s">
        <v>308</v>
      </c>
      <c r="E88" t="s">
        <v>309</v>
      </c>
    </row>
    <row r="89" spans="1:5">
      <c r="A89" s="10" t="str">
        <f t="shared" si="1"/>
        <v>Monitor Balcão 02-DELL</v>
      </c>
      <c r="B89" s="17" t="s">
        <v>269</v>
      </c>
      <c r="C89" s="11" t="s">
        <v>308</v>
      </c>
      <c r="D89" s="56" t="s">
        <v>308</v>
      </c>
      <c r="E89" t="s">
        <v>309</v>
      </c>
    </row>
    <row r="90" spans="1:5">
      <c r="A90" s="10" t="str">
        <f t="shared" si="1"/>
        <v>Monitor Balcão 03-DELL</v>
      </c>
      <c r="B90" s="17" t="s">
        <v>270</v>
      </c>
      <c r="C90" s="11" t="s">
        <v>308</v>
      </c>
      <c r="D90" s="56" t="s">
        <v>308</v>
      </c>
      <c r="E90" t="s">
        <v>309</v>
      </c>
    </row>
    <row r="91" spans="1:5">
      <c r="A91" s="10" t="str">
        <f t="shared" si="1"/>
        <v>Monitor Balcão 04-DELL</v>
      </c>
      <c r="B91" s="17" t="s">
        <v>271</v>
      </c>
      <c r="C91" s="11" t="s">
        <v>308</v>
      </c>
      <c r="D91" s="56" t="s">
        <v>308</v>
      </c>
      <c r="E91" t="s">
        <v>309</v>
      </c>
    </row>
    <row r="92" spans="1:5">
      <c r="A92" s="10" t="str">
        <f t="shared" si="1"/>
        <v>Micro (PDV) B12               -DELL</v>
      </c>
      <c r="B92" s="10" t="s">
        <v>133</v>
      </c>
      <c r="C92" s="11" t="s">
        <v>308</v>
      </c>
      <c r="D92" s="56" t="s">
        <v>308</v>
      </c>
      <c r="E92" t="s">
        <v>310</v>
      </c>
    </row>
    <row r="93" spans="1:5">
      <c r="A93" s="10" t="str">
        <f t="shared" si="1"/>
        <v>Micro (PDV) CX 01-DELL</v>
      </c>
      <c r="B93" s="10" t="s">
        <v>286</v>
      </c>
      <c r="C93" s="11" t="s">
        <v>308</v>
      </c>
      <c r="D93" s="56" t="s">
        <v>308</v>
      </c>
      <c r="E93" t="s">
        <v>310</v>
      </c>
    </row>
    <row r="94" spans="1:5">
      <c r="A94" s="10" t="str">
        <f t="shared" si="1"/>
        <v>Micro (PDV) CX 02-DELL</v>
      </c>
      <c r="B94" s="10" t="s">
        <v>290</v>
      </c>
      <c r="C94" s="11" t="s">
        <v>308</v>
      </c>
      <c r="D94" s="56" t="s">
        <v>308</v>
      </c>
      <c r="E94" t="s">
        <v>310</v>
      </c>
    </row>
    <row r="95" spans="1:5">
      <c r="A95" s="10" t="str">
        <f t="shared" si="1"/>
        <v>Micro (PDV) CX 03-DELL</v>
      </c>
      <c r="B95" s="10" t="s">
        <v>291</v>
      </c>
      <c r="C95" s="11" t="s">
        <v>308</v>
      </c>
      <c r="D95" s="56" t="s">
        <v>308</v>
      </c>
      <c r="E95" t="s">
        <v>310</v>
      </c>
    </row>
    <row r="96" spans="1:5">
      <c r="A96" s="10" t="str">
        <f t="shared" si="1"/>
        <v>Micro (PDV) CX 04-DELL</v>
      </c>
      <c r="B96" s="10" t="s">
        <v>292</v>
      </c>
      <c r="C96" s="11" t="s">
        <v>308</v>
      </c>
      <c r="D96" s="56" t="s">
        <v>308</v>
      </c>
      <c r="E96" t="s">
        <v>310</v>
      </c>
    </row>
    <row r="97" spans="1:5">
      <c r="A97" s="10" t="str">
        <f t="shared" si="1"/>
        <v>Micro (TG) E-Learning-DELL</v>
      </c>
      <c r="B97" s="10" t="s">
        <v>115</v>
      </c>
      <c r="C97" s="11" t="s">
        <v>308</v>
      </c>
      <c r="D97" s="56" t="s">
        <v>308</v>
      </c>
      <c r="E97" t="s">
        <v>310</v>
      </c>
    </row>
    <row r="98" spans="1:5">
      <c r="A98" s="10" t="str">
        <f t="shared" si="1"/>
        <v>Micro (TG) Gerência-DELL</v>
      </c>
      <c r="B98" s="10" t="s">
        <v>120</v>
      </c>
      <c r="C98" s="11" t="s">
        <v>308</v>
      </c>
      <c r="D98" s="56" t="s">
        <v>308</v>
      </c>
      <c r="E98" t="s">
        <v>310</v>
      </c>
    </row>
    <row r="99" spans="1:5">
      <c r="A99" s="10" t="str">
        <f t="shared" si="1"/>
        <v>Micro (TG) Farmacêutico-DELL</v>
      </c>
      <c r="B99" s="10" t="s">
        <v>131</v>
      </c>
      <c r="C99" s="11" t="s">
        <v>308</v>
      </c>
      <c r="D99" s="56" t="s">
        <v>308</v>
      </c>
      <c r="E99" t="s">
        <v>310</v>
      </c>
    </row>
    <row r="100" spans="1:5">
      <c r="A100" s="10" t="str">
        <f t="shared" si="1"/>
        <v>Micro (TC) Balcão 01-DELL</v>
      </c>
      <c r="B100" s="10" t="s">
        <v>297</v>
      </c>
      <c r="C100" s="11" t="s">
        <v>308</v>
      </c>
      <c r="D100" s="56" t="s">
        <v>308</v>
      </c>
      <c r="E100" t="s">
        <v>310</v>
      </c>
    </row>
    <row r="101" spans="1:5">
      <c r="A101" s="10" t="str">
        <f t="shared" si="1"/>
        <v>Micro (TC) Balcão 02-DELL</v>
      </c>
      <c r="B101" s="10" t="s">
        <v>300</v>
      </c>
      <c r="C101" s="11" t="s">
        <v>308</v>
      </c>
      <c r="D101" s="56" t="s">
        <v>308</v>
      </c>
      <c r="E101" t="s">
        <v>310</v>
      </c>
    </row>
    <row r="102" spans="1:5">
      <c r="A102" s="10" t="str">
        <f t="shared" si="1"/>
        <v>Micro (TC) Balcão 03-DELL</v>
      </c>
      <c r="B102" s="10" t="s">
        <v>301</v>
      </c>
      <c r="C102" s="11" t="s">
        <v>308</v>
      </c>
      <c r="D102" s="56" t="s">
        <v>308</v>
      </c>
      <c r="E102" t="s">
        <v>310</v>
      </c>
    </row>
    <row r="103" spans="1:5">
      <c r="A103" s="10" t="str">
        <f t="shared" si="1"/>
        <v>Micro (TC) Balcão 04-DELL</v>
      </c>
      <c r="B103" s="10" t="s">
        <v>302</v>
      </c>
      <c r="C103" s="11" t="s">
        <v>308</v>
      </c>
      <c r="D103" s="56" t="s">
        <v>308</v>
      </c>
      <c r="E103" t="s">
        <v>310</v>
      </c>
    </row>
    <row r="104" spans="1:5">
      <c r="A104" s="10" t="str">
        <f t="shared" si="1"/>
        <v>Fortinet (FortiGate)-VIVO</v>
      </c>
      <c r="B104" s="10" t="s">
        <v>95</v>
      </c>
      <c r="C104" s="11" t="s">
        <v>97</v>
      </c>
      <c r="D104" s="56" t="s">
        <v>278</v>
      </c>
      <c r="E104" t="s">
        <v>279</v>
      </c>
    </row>
    <row r="105" spans="1:5">
      <c r="A105" s="10" t="str">
        <f t="shared" si="1"/>
        <v>Fortinet (FortiAP)-VIVO</v>
      </c>
      <c r="B105" s="17" t="s">
        <v>102</v>
      </c>
      <c r="C105" s="18" t="s">
        <v>97</v>
      </c>
      <c r="D105" s="56" t="s">
        <v>278</v>
      </c>
      <c r="E105" t="s">
        <v>280</v>
      </c>
    </row>
    <row r="106" spans="1:5">
      <c r="A106" s="10" t="str">
        <f t="shared" si="1"/>
        <v>Celular-</v>
      </c>
      <c r="B106" s="30" t="s">
        <v>129</v>
      </c>
      <c r="D106" s="56" t="s">
        <v>288</v>
      </c>
      <c r="E106" t="s">
        <v>296</v>
      </c>
    </row>
    <row r="107" spans="1:5">
      <c r="A107" s="10" t="str">
        <f t="shared" si="1"/>
        <v>SAT FISCAL CX 01-SCANSOURCE</v>
      </c>
      <c r="B107" s="10" t="s">
        <v>311</v>
      </c>
      <c r="C107" s="11" t="s">
        <v>21</v>
      </c>
      <c r="D107" s="56" t="s">
        <v>303</v>
      </c>
      <c r="E107" t="s">
        <v>312</v>
      </c>
    </row>
    <row r="108" spans="1:5">
      <c r="A108" s="10" t="str">
        <f t="shared" si="1"/>
        <v>SAT FISCAL CX 02-SCANSOURCE</v>
      </c>
      <c r="B108" s="17" t="s">
        <v>313</v>
      </c>
      <c r="C108" s="18" t="s">
        <v>21</v>
      </c>
      <c r="D108" s="56" t="s">
        <v>303</v>
      </c>
      <c r="E108" t="s">
        <v>312</v>
      </c>
    </row>
    <row r="109" spans="1:5">
      <c r="A109" s="10" t="str">
        <f t="shared" si="1"/>
        <v>SAT FISCAL CX 03-SCANSOURCE</v>
      </c>
      <c r="B109" s="17" t="s">
        <v>314</v>
      </c>
      <c r="C109" s="18" t="s">
        <v>21</v>
      </c>
      <c r="D109" s="56" t="s">
        <v>303</v>
      </c>
      <c r="E109" t="s">
        <v>312</v>
      </c>
    </row>
    <row r="110" spans="1:5">
      <c r="A110" s="10" t="str">
        <f t="shared" si="1"/>
        <v>SAT FISCAL CX 04-SCANSOURCE</v>
      </c>
      <c r="B110" s="17" t="s">
        <v>315</v>
      </c>
      <c r="C110" s="18" t="s">
        <v>21</v>
      </c>
      <c r="D110" s="56" t="s">
        <v>303</v>
      </c>
      <c r="E110" t="s">
        <v>312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F8E079AA-F274-4C1E-BBB3-5BED62FF0C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