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729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rdcombr-my.sharepoint.com/personal/dcmascarenhas_rd_com_br/Documents/Listas Farmácias/LISTAS/2024/LISTAS - (05) MAIO/"/>
    </mc:Choice>
  </mc:AlternateContent>
  <xr:revisionPtr revIDLastSave="25" documentId="14_{65CE885D-B975-4AC4-B02B-EC6FEACFE35D}" xr6:coauthVersionLast="47" xr6:coauthVersionMax="47" xr10:uidLastSave="{31324773-039A-44BD-8064-1BA5AFEC1381}"/>
  <bookViews>
    <workbookView xWindow="0" yWindow="0" windowWidth="24000" windowHeight="9528" tabRatio="500" xr2:uid="{00000000-000D-0000-FFFF-FFFF00000000}"/>
  </bookViews>
  <sheets>
    <sheet name="BASE ITENS" sheetId="1" r:id="rId1"/>
    <sheet name="BASE PINPAD" sheetId="5" r:id="rId2"/>
    <sheet name="ESCANEAMENTO" sheetId="2" r:id="rId3"/>
    <sheet name="NF CONFERÊNCIA" sheetId="3" r:id="rId4"/>
    <sheet name="CATÁLOGO" sheetId="4" r:id="rId5"/>
  </sheets>
  <definedNames>
    <definedName name="_xlnm._FilterDatabase" localSheetId="0" hidden="1">'BASE ITENS'!$A$2:$G$2</definedName>
    <definedName name="_xlnm._FilterDatabase" localSheetId="4" hidden="1">CATÁLOGO!$A$1:$E$103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  <ext xmlns:loext="http://schemas.libreoffice.org/" uri="{7626C862-2A13-11E5-B345-FEFF819CDC9F}">
      <loext:extCalcPr stringRefSyntax="CalcA1"/>
    </ext>
  </extLst>
</workbook>
</file>

<file path=xl/calcChain.xml><?xml version="1.0" encoding="utf-8"?>
<calcChain xmlns="http://schemas.openxmlformats.org/spreadsheetml/2006/main">
  <c r="P31" i="1" l="1"/>
  <c r="P40" i="1"/>
  <c r="P37" i="1"/>
  <c r="P34" i="1"/>
  <c r="H62" i="1"/>
  <c r="H61" i="1"/>
  <c r="H60" i="1"/>
  <c r="H59" i="1"/>
  <c r="I59" i="1" s="1"/>
  <c r="H58" i="1"/>
  <c r="H57" i="1"/>
  <c r="H55" i="1"/>
  <c r="H54" i="1"/>
  <c r="H53" i="1"/>
  <c r="H52" i="1"/>
  <c r="H51" i="1"/>
  <c r="H50" i="1"/>
  <c r="I50" i="1" s="1"/>
  <c r="H49" i="1"/>
  <c r="H48" i="1"/>
  <c r="H47" i="1"/>
  <c r="H46" i="1"/>
  <c r="H45" i="1"/>
  <c r="H44" i="1"/>
  <c r="H43" i="1"/>
  <c r="H42" i="1"/>
  <c r="I42" i="1" s="1"/>
  <c r="H41" i="1"/>
  <c r="H40" i="1"/>
  <c r="H39" i="1"/>
  <c r="H38" i="1"/>
  <c r="H37" i="1"/>
  <c r="H36" i="1"/>
  <c r="H35" i="1"/>
  <c r="H34" i="1"/>
  <c r="I34" i="1" s="1"/>
  <c r="H33" i="1"/>
  <c r="H32" i="1"/>
  <c r="H31" i="1"/>
  <c r="H30" i="1"/>
  <c r="H29" i="1"/>
  <c r="H28" i="1"/>
  <c r="I28" i="1" s="1"/>
  <c r="H27" i="1"/>
  <c r="H26" i="1"/>
  <c r="I26" i="1" s="1"/>
  <c r="H25" i="1"/>
  <c r="H24" i="1"/>
  <c r="H23" i="1"/>
  <c r="H22" i="1"/>
  <c r="H21" i="1"/>
  <c r="I21" i="1" s="1"/>
  <c r="H20" i="1"/>
  <c r="H19" i="1"/>
  <c r="H18" i="1"/>
  <c r="I18" i="1" s="1"/>
  <c r="H17" i="1"/>
  <c r="H16" i="1"/>
  <c r="H14" i="1"/>
  <c r="H13" i="1"/>
  <c r="H12" i="1"/>
  <c r="I12" i="1" s="1"/>
  <c r="H11" i="1"/>
  <c r="H10" i="1"/>
  <c r="I10" i="1" s="1"/>
  <c r="H9" i="1"/>
  <c r="I9" i="1" s="1"/>
  <c r="H8" i="1"/>
  <c r="H7" i="1"/>
  <c r="H6" i="1"/>
  <c r="H5" i="1"/>
  <c r="H4" i="1"/>
  <c r="I4" i="1" s="1"/>
  <c r="H3" i="1"/>
  <c r="A110" i="4"/>
  <c r="A109" i="4"/>
  <c r="A108" i="4"/>
  <c r="A107" i="4"/>
  <c r="A106" i="4"/>
  <c r="A105" i="4"/>
  <c r="A104" i="4"/>
  <c r="A103" i="4"/>
  <c r="A102" i="4"/>
  <c r="A101" i="4"/>
  <c r="A100" i="4"/>
  <c r="A99" i="4"/>
  <c r="A98" i="4"/>
  <c r="A97" i="4"/>
  <c r="A96" i="4"/>
  <c r="A95" i="4"/>
  <c r="A94" i="4"/>
  <c r="A93" i="4"/>
  <c r="A92" i="4"/>
  <c r="A91" i="4"/>
  <c r="A90" i="4"/>
  <c r="A89" i="4"/>
  <c r="A88" i="4"/>
  <c r="A87" i="4"/>
  <c r="A86" i="4"/>
  <c r="A85" i="4"/>
  <c r="A84" i="4"/>
  <c r="A83" i="4"/>
  <c r="A82" i="4"/>
  <c r="A81" i="4"/>
  <c r="A80" i="4"/>
  <c r="A79" i="4"/>
  <c r="A78" i="4"/>
  <c r="A77" i="4"/>
  <c r="A76" i="4"/>
  <c r="A75" i="4"/>
  <c r="A74" i="4"/>
  <c r="A73" i="4"/>
  <c r="A72" i="4"/>
  <c r="A71" i="4"/>
  <c r="A70" i="4"/>
  <c r="A69" i="4"/>
  <c r="A68" i="4"/>
  <c r="A67" i="4"/>
  <c r="A66" i="4"/>
  <c r="A65" i="4"/>
  <c r="A64" i="4"/>
  <c r="A63" i="4"/>
  <c r="A62" i="4"/>
  <c r="A61" i="4"/>
  <c r="A60" i="4"/>
  <c r="A59" i="4"/>
  <c r="A58" i="4"/>
  <c r="A57" i="4"/>
  <c r="A56" i="4"/>
  <c r="A55" i="4"/>
  <c r="A54" i="4"/>
  <c r="A53" i="4"/>
  <c r="A52" i="4"/>
  <c r="A51" i="4"/>
  <c r="A50" i="4"/>
  <c r="A49" i="4"/>
  <c r="A48" i="4"/>
  <c r="A47" i="4"/>
  <c r="A46" i="4"/>
  <c r="A45" i="4"/>
  <c r="A44" i="4"/>
  <c r="A43" i="4"/>
  <c r="A42" i="4"/>
  <c r="A41" i="4"/>
  <c r="A40" i="4"/>
  <c r="A39" i="4"/>
  <c r="A38" i="4"/>
  <c r="A37" i="4"/>
  <c r="A36" i="4"/>
  <c r="A35" i="4"/>
  <c r="A34" i="4"/>
  <c r="A33" i="4"/>
  <c r="A32" i="4"/>
  <c r="A31" i="4"/>
  <c r="A30" i="4"/>
  <c r="A29" i="4"/>
  <c r="A28" i="4"/>
  <c r="A27" i="4"/>
  <c r="A26" i="4"/>
  <c r="A25" i="4"/>
  <c r="A24" i="4"/>
  <c r="A23" i="4"/>
  <c r="A22" i="4"/>
  <c r="A21" i="4"/>
  <c r="A20" i="4"/>
  <c r="A19" i="4"/>
  <c r="A18" i="4"/>
  <c r="A17" i="4"/>
  <c r="A16" i="4"/>
  <c r="A15" i="4"/>
  <c r="A14" i="4"/>
  <c r="A13" i="4"/>
  <c r="A12" i="4"/>
  <c r="A11" i="4"/>
  <c r="A10" i="4"/>
  <c r="A9" i="4"/>
  <c r="A8" i="4"/>
  <c r="A7" i="4"/>
  <c r="A6" i="4"/>
  <c r="A5" i="4"/>
  <c r="A4" i="4"/>
  <c r="A3" i="4"/>
  <c r="F140" i="2"/>
  <c r="F138" i="2"/>
  <c r="F136" i="2"/>
  <c r="F134" i="2"/>
  <c r="F132" i="2"/>
  <c r="F130" i="2"/>
  <c r="F128" i="2"/>
  <c r="F126" i="2"/>
  <c r="F124" i="2"/>
  <c r="F122" i="2"/>
  <c r="F120" i="2"/>
  <c r="F118" i="2"/>
  <c r="F116" i="2"/>
  <c r="F114" i="2"/>
  <c r="F112" i="2"/>
  <c r="F110" i="2"/>
  <c r="F108" i="2"/>
  <c r="F106" i="2"/>
  <c r="F104" i="2"/>
  <c r="F102" i="2"/>
  <c r="F100" i="2"/>
  <c r="F98" i="2"/>
  <c r="F96" i="2"/>
  <c r="F94" i="2"/>
  <c r="F92" i="2"/>
  <c r="F90" i="2"/>
  <c r="F88" i="2"/>
  <c r="F86" i="2"/>
  <c r="F84" i="2"/>
  <c r="F82" i="2"/>
  <c r="F80" i="2"/>
  <c r="F78" i="2"/>
  <c r="F76" i="2"/>
  <c r="F74" i="2"/>
  <c r="F72" i="2"/>
  <c r="F70" i="2"/>
  <c r="F68" i="2"/>
  <c r="F66" i="2"/>
  <c r="F64" i="2"/>
  <c r="F62" i="2"/>
  <c r="F60" i="2"/>
  <c r="F58" i="2"/>
  <c r="F56" i="2"/>
  <c r="F54" i="2"/>
  <c r="F52" i="2"/>
  <c r="F50" i="2"/>
  <c r="F48" i="2"/>
  <c r="F46" i="2"/>
  <c r="F44" i="2"/>
  <c r="F42" i="2"/>
  <c r="F40" i="2"/>
  <c r="F38" i="2"/>
  <c r="F36" i="2"/>
  <c r="F34" i="2"/>
  <c r="F32" i="2"/>
  <c r="F30" i="2"/>
  <c r="F28" i="2"/>
  <c r="F26" i="2"/>
  <c r="F24" i="2"/>
  <c r="F22" i="2"/>
  <c r="F20" i="2"/>
  <c r="F18" i="2"/>
  <c r="F16" i="2"/>
  <c r="F14" i="2"/>
  <c r="F12" i="2"/>
  <c r="F10" i="2"/>
  <c r="F8" i="2"/>
  <c r="F6" i="2"/>
  <c r="F4" i="2"/>
  <c r="G141" i="2"/>
  <c r="G140" i="2"/>
  <c r="G139" i="2"/>
  <c r="G138" i="2"/>
  <c r="G137" i="2"/>
  <c r="G136" i="2"/>
  <c r="G135" i="2"/>
  <c r="G134" i="2"/>
  <c r="G133" i="2"/>
  <c r="G132" i="2"/>
  <c r="G131" i="2"/>
  <c r="G130" i="2"/>
  <c r="G129" i="2"/>
  <c r="G128" i="2"/>
  <c r="G127" i="2"/>
  <c r="G126" i="2"/>
  <c r="G125" i="2"/>
  <c r="G124" i="2"/>
  <c r="G123" i="2"/>
  <c r="G122" i="2"/>
  <c r="G121" i="2"/>
  <c r="G120" i="2"/>
  <c r="G119" i="2"/>
  <c r="G118" i="2"/>
  <c r="G117" i="2"/>
  <c r="G116" i="2"/>
  <c r="G115" i="2"/>
  <c r="G114" i="2"/>
  <c r="G113" i="2"/>
  <c r="G112" i="2"/>
  <c r="G111" i="2"/>
  <c r="G110" i="2"/>
  <c r="G109" i="2"/>
  <c r="G108" i="2"/>
  <c r="G107" i="2"/>
  <c r="G106" i="2"/>
  <c r="G105" i="2"/>
  <c r="G104" i="2"/>
  <c r="G103" i="2"/>
  <c r="G102" i="2"/>
  <c r="G101" i="2"/>
  <c r="G100" i="2"/>
  <c r="G99" i="2"/>
  <c r="G98" i="2"/>
  <c r="G97" i="2"/>
  <c r="G96" i="2"/>
  <c r="G95" i="2"/>
  <c r="G94" i="2"/>
  <c r="G93" i="2"/>
  <c r="G92" i="2"/>
  <c r="G91" i="2"/>
  <c r="G90" i="2"/>
  <c r="G89" i="2"/>
  <c r="G88" i="2"/>
  <c r="G87" i="2"/>
  <c r="G86" i="2"/>
  <c r="G85" i="2"/>
  <c r="G84" i="2"/>
  <c r="G83" i="2"/>
  <c r="G82" i="2"/>
  <c r="G81" i="2"/>
  <c r="G80" i="2"/>
  <c r="G79" i="2"/>
  <c r="G78" i="2"/>
  <c r="G77" i="2"/>
  <c r="G76" i="2"/>
  <c r="G75" i="2"/>
  <c r="G74" i="2"/>
  <c r="G73" i="2"/>
  <c r="G72" i="2"/>
  <c r="G71" i="2"/>
  <c r="G70" i="2"/>
  <c r="G69" i="2"/>
  <c r="G68" i="2"/>
  <c r="G67" i="2"/>
  <c r="G66" i="2"/>
  <c r="G65" i="2"/>
  <c r="G64" i="2"/>
  <c r="G63" i="2"/>
  <c r="G62" i="2"/>
  <c r="G61" i="2"/>
  <c r="G60" i="2"/>
  <c r="G59" i="2"/>
  <c r="G58" i="2"/>
  <c r="G57" i="2"/>
  <c r="G56" i="2"/>
  <c r="G55" i="2"/>
  <c r="G54" i="2"/>
  <c r="G53" i="2"/>
  <c r="G52" i="2"/>
  <c r="G51" i="2"/>
  <c r="G50" i="2"/>
  <c r="G49" i="2"/>
  <c r="G48" i="2"/>
  <c r="G47" i="2"/>
  <c r="G46" i="2"/>
  <c r="G45" i="2"/>
  <c r="G44" i="2"/>
  <c r="G43" i="2"/>
  <c r="G42" i="2"/>
  <c r="G41" i="2"/>
  <c r="G40" i="2"/>
  <c r="G39" i="2"/>
  <c r="G38" i="2"/>
  <c r="G37" i="2"/>
  <c r="G36" i="2"/>
  <c r="G35" i="2"/>
  <c r="G34" i="2"/>
  <c r="G33" i="2"/>
  <c r="G32" i="2"/>
  <c r="G31" i="2"/>
  <c r="G30" i="2"/>
  <c r="G29" i="2"/>
  <c r="G28" i="2"/>
  <c r="G27" i="2"/>
  <c r="G26" i="2"/>
  <c r="G25" i="2"/>
  <c r="G24" i="2"/>
  <c r="G23" i="2"/>
  <c r="G22" i="2"/>
  <c r="G21" i="2"/>
  <c r="G20" i="2"/>
  <c r="G19" i="2"/>
  <c r="G18" i="2"/>
  <c r="G17" i="2"/>
  <c r="G16" i="2"/>
  <c r="G15" i="2"/>
  <c r="G14" i="2"/>
  <c r="G13" i="2"/>
  <c r="G12" i="2"/>
  <c r="G11" i="2"/>
  <c r="G10" i="2"/>
  <c r="G9" i="2"/>
  <c r="G8" i="2"/>
  <c r="G7" i="2"/>
  <c r="G6" i="2"/>
  <c r="G5" i="2"/>
  <c r="G4" i="2"/>
  <c r="G3" i="2"/>
  <c r="G2" i="2"/>
  <c r="F2" i="2"/>
  <c r="C84" i="2"/>
  <c r="C83" i="2"/>
  <c r="C82" i="2"/>
  <c r="C81" i="2"/>
  <c r="C80" i="2"/>
  <c r="C79" i="2"/>
  <c r="C78" i="2"/>
  <c r="C77" i="2"/>
  <c r="C76" i="2"/>
  <c r="C75" i="2"/>
  <c r="C74" i="2"/>
  <c r="C73" i="2"/>
  <c r="C72" i="2"/>
  <c r="C71" i="2"/>
  <c r="C70" i="2"/>
  <c r="C69" i="2"/>
  <c r="C68" i="2"/>
  <c r="C67" i="2"/>
  <c r="C66" i="2"/>
  <c r="C65" i="2"/>
  <c r="C64" i="2"/>
  <c r="C63" i="2"/>
  <c r="C62" i="2"/>
  <c r="C61" i="2"/>
  <c r="C60" i="2"/>
  <c r="C59" i="2"/>
  <c r="C58" i="2"/>
  <c r="C57" i="2"/>
  <c r="C56" i="2"/>
  <c r="C55" i="2"/>
  <c r="C54" i="2"/>
  <c r="C53" i="2"/>
  <c r="C52" i="2"/>
  <c r="C51" i="2"/>
  <c r="C50" i="2"/>
  <c r="C49" i="2"/>
  <c r="C48" i="2"/>
  <c r="C47" i="2"/>
  <c r="C46" i="2"/>
  <c r="C45" i="2"/>
  <c r="C44" i="2"/>
  <c r="C43" i="2"/>
  <c r="C42" i="2"/>
  <c r="C41" i="2"/>
  <c r="C40" i="2"/>
  <c r="C39" i="2"/>
  <c r="C38" i="2"/>
  <c r="C37" i="2"/>
  <c r="C36" i="2"/>
  <c r="C35" i="2"/>
  <c r="C34" i="2"/>
  <c r="C33" i="2"/>
  <c r="C32" i="2"/>
  <c r="C31" i="2"/>
  <c r="C30" i="2"/>
  <c r="C29" i="2"/>
  <c r="C28" i="2"/>
  <c r="C27" i="2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A2" i="4"/>
  <c r="J62" i="1"/>
  <c r="J61" i="1"/>
  <c r="J60" i="1"/>
  <c r="J59" i="1"/>
  <c r="J58" i="1"/>
  <c r="J57" i="1"/>
  <c r="J55" i="1"/>
  <c r="K55" i="1" s="1"/>
  <c r="J54" i="1"/>
  <c r="K54" i="1" s="1"/>
  <c r="J53" i="1"/>
  <c r="J52" i="1"/>
  <c r="J51" i="1"/>
  <c r="J50" i="1"/>
  <c r="J49" i="1"/>
  <c r="J48" i="1"/>
  <c r="J47" i="1"/>
  <c r="L47" i="1" s="1"/>
  <c r="J46" i="1"/>
  <c r="L46" i="1" s="1"/>
  <c r="J45" i="1"/>
  <c r="J44" i="1"/>
  <c r="J43" i="1"/>
  <c r="J42" i="1"/>
  <c r="J41" i="1"/>
  <c r="J40" i="1"/>
  <c r="J39" i="1"/>
  <c r="K39" i="1" s="1"/>
  <c r="J38" i="1"/>
  <c r="K38" i="1" s="1"/>
  <c r="J37" i="1"/>
  <c r="J36" i="1"/>
  <c r="J35" i="1"/>
  <c r="J34" i="1"/>
  <c r="J33" i="1"/>
  <c r="J32" i="1"/>
  <c r="J31" i="1"/>
  <c r="K31" i="1" s="1"/>
  <c r="J30" i="1"/>
  <c r="K30" i="1" s="1"/>
  <c r="J29" i="1"/>
  <c r="J28" i="1"/>
  <c r="L28" i="1" s="1"/>
  <c r="J27" i="1"/>
  <c r="J26" i="1"/>
  <c r="J25" i="1"/>
  <c r="J24" i="1"/>
  <c r="J23" i="1"/>
  <c r="K23" i="1" s="1"/>
  <c r="J22" i="1"/>
  <c r="K22" i="1" s="1"/>
  <c r="J21" i="1"/>
  <c r="J20" i="1"/>
  <c r="J19" i="1"/>
  <c r="J18" i="1"/>
  <c r="J17" i="1"/>
  <c r="J16" i="1"/>
  <c r="J14" i="1"/>
  <c r="J13" i="1"/>
  <c r="K13" i="1" s="1"/>
  <c r="J12" i="1"/>
  <c r="J11" i="1"/>
  <c r="J10" i="1"/>
  <c r="J9" i="1"/>
  <c r="J8" i="1"/>
  <c r="J7" i="1"/>
  <c r="K7" i="1" s="1"/>
  <c r="J6" i="1"/>
  <c r="J5" i="1"/>
  <c r="L5" i="1" s="1"/>
  <c r="J4" i="1"/>
  <c r="J3" i="1"/>
  <c r="B71" i="3"/>
  <c r="B70" i="3"/>
  <c r="B69" i="3"/>
  <c r="B68" i="3"/>
  <c r="B67" i="3"/>
  <c r="B66" i="3"/>
  <c r="B65" i="3"/>
  <c r="B64" i="3"/>
  <c r="B63" i="3"/>
  <c r="B62" i="3"/>
  <c r="B61" i="3"/>
  <c r="B60" i="3"/>
  <c r="B59" i="3"/>
  <c r="B58" i="3"/>
  <c r="B57" i="3"/>
  <c r="B56" i="3"/>
  <c r="B55" i="3"/>
  <c r="B54" i="3"/>
  <c r="B53" i="3"/>
  <c r="B52" i="3"/>
  <c r="B51" i="3"/>
  <c r="B50" i="3"/>
  <c r="B49" i="3"/>
  <c r="B48" i="3"/>
  <c r="B47" i="3"/>
  <c r="B46" i="3"/>
  <c r="B45" i="3"/>
  <c r="B44" i="3"/>
  <c r="B43" i="3"/>
  <c r="B42" i="3"/>
  <c r="B41" i="3"/>
  <c r="B40" i="3"/>
  <c r="B39" i="3"/>
  <c r="B38" i="3"/>
  <c r="B37" i="3"/>
  <c r="B36" i="3"/>
  <c r="B35" i="3"/>
  <c r="B34" i="3"/>
  <c r="B33" i="3"/>
  <c r="B32" i="3"/>
  <c r="B31" i="3"/>
  <c r="B30" i="3"/>
  <c r="B29" i="3"/>
  <c r="B28" i="3"/>
  <c r="B27" i="3"/>
  <c r="B26" i="3"/>
  <c r="B25" i="3"/>
  <c r="B24" i="3"/>
  <c r="B23" i="3"/>
  <c r="B22" i="3"/>
  <c r="B21" i="3"/>
  <c r="B20" i="3"/>
  <c r="B19" i="3"/>
  <c r="B18" i="3"/>
  <c r="B17" i="3"/>
  <c r="B16" i="3"/>
  <c r="B15" i="3"/>
  <c r="B14" i="3"/>
  <c r="B13" i="3"/>
  <c r="B12" i="3"/>
  <c r="B11" i="3"/>
  <c r="B10" i="3"/>
  <c r="B9" i="3"/>
  <c r="B8" i="3"/>
  <c r="B7" i="3"/>
  <c r="B6" i="3"/>
  <c r="B5" i="3"/>
  <c r="B4" i="3"/>
  <c r="B3" i="3"/>
  <c r="K8" i="1"/>
  <c r="K4" i="1"/>
  <c r="K44" i="1"/>
  <c r="K24" i="1"/>
  <c r="K40" i="1"/>
  <c r="K52" i="1"/>
  <c r="L8" i="1"/>
  <c r="L48" i="1"/>
  <c r="K5" i="1"/>
  <c r="K9" i="1"/>
  <c r="K17" i="1"/>
  <c r="K21" i="1"/>
  <c r="K25" i="1"/>
  <c r="K29" i="1"/>
  <c r="K33" i="1"/>
  <c r="K37" i="1"/>
  <c r="K41" i="1"/>
  <c r="K45" i="1"/>
  <c r="K49" i="1"/>
  <c r="K53" i="1"/>
  <c r="K57" i="1"/>
  <c r="K61" i="1"/>
  <c r="L16" i="1"/>
  <c r="L36" i="1"/>
  <c r="L9" i="1"/>
  <c r="L17" i="1"/>
  <c r="L21" i="1"/>
  <c r="L25" i="1"/>
  <c r="L29" i="1"/>
  <c r="L33" i="1"/>
  <c r="L37" i="1"/>
  <c r="L41" i="1"/>
  <c r="L45" i="1"/>
  <c r="L49" i="1"/>
  <c r="L53" i="1"/>
  <c r="L57" i="1"/>
  <c r="L61" i="1"/>
  <c r="K20" i="1"/>
  <c r="K36" i="1"/>
  <c r="K48" i="1"/>
  <c r="K60" i="1"/>
  <c r="L20" i="1"/>
  <c r="L44" i="1"/>
  <c r="K10" i="1"/>
  <c r="K14" i="1"/>
  <c r="K18" i="1"/>
  <c r="K26" i="1"/>
  <c r="K34" i="1"/>
  <c r="K42" i="1"/>
  <c r="K50" i="1"/>
  <c r="K58" i="1"/>
  <c r="K62" i="1"/>
  <c r="K16" i="1"/>
  <c r="K32" i="1"/>
  <c r="L52" i="1"/>
  <c r="K6" i="1"/>
  <c r="L6" i="1"/>
  <c r="L10" i="1"/>
  <c r="L14" i="1"/>
  <c r="L18" i="1"/>
  <c r="L26" i="1"/>
  <c r="L34" i="1"/>
  <c r="L38" i="1"/>
  <c r="L42" i="1"/>
  <c r="L50" i="1"/>
  <c r="L58" i="1"/>
  <c r="L62" i="1"/>
  <c r="L4" i="1"/>
  <c r="L24" i="1"/>
  <c r="L40" i="1"/>
  <c r="K3" i="1"/>
  <c r="K11" i="1"/>
  <c r="K19" i="1"/>
  <c r="K27" i="1"/>
  <c r="K35" i="1"/>
  <c r="K43" i="1"/>
  <c r="K51" i="1"/>
  <c r="K59" i="1"/>
  <c r="K12" i="1"/>
  <c r="L12" i="1"/>
  <c r="L32" i="1"/>
  <c r="L60" i="1"/>
  <c r="L3" i="1"/>
  <c r="L7" i="1"/>
  <c r="L11" i="1"/>
  <c r="L19" i="1"/>
  <c r="L27" i="1"/>
  <c r="L31" i="1"/>
  <c r="L35" i="1"/>
  <c r="L39" i="1"/>
  <c r="L43" i="1"/>
  <c r="L51" i="1"/>
  <c r="L59" i="1"/>
  <c r="M62" i="1"/>
  <c r="M61" i="1"/>
  <c r="M60" i="1"/>
  <c r="M59" i="1"/>
  <c r="M58" i="1"/>
  <c r="M57" i="1"/>
  <c r="M55" i="1"/>
  <c r="M54" i="1"/>
  <c r="M53" i="1"/>
  <c r="M52" i="1"/>
  <c r="M51" i="1"/>
  <c r="M50" i="1"/>
  <c r="M49" i="1"/>
  <c r="M48" i="1"/>
  <c r="M47" i="1"/>
  <c r="M46" i="1"/>
  <c r="M45" i="1"/>
  <c r="M44" i="1"/>
  <c r="M43" i="1"/>
  <c r="M42" i="1"/>
  <c r="M41" i="1"/>
  <c r="M40" i="1"/>
  <c r="M39" i="1"/>
  <c r="M38" i="1"/>
  <c r="M37" i="1"/>
  <c r="M36" i="1"/>
  <c r="M35" i="1"/>
  <c r="M34" i="1"/>
  <c r="M33" i="1"/>
  <c r="M32" i="1"/>
  <c r="M31" i="1"/>
  <c r="M30" i="1"/>
  <c r="M29" i="1"/>
  <c r="M28" i="1"/>
  <c r="M27" i="1"/>
  <c r="M26" i="1"/>
  <c r="M25" i="1"/>
  <c r="M24" i="1"/>
  <c r="M23" i="1"/>
  <c r="M22" i="1"/>
  <c r="M21" i="1"/>
  <c r="M20" i="1"/>
  <c r="M19" i="1"/>
  <c r="M18" i="1"/>
  <c r="M17" i="1"/>
  <c r="M16" i="1"/>
  <c r="M14" i="1"/>
  <c r="M13" i="1"/>
  <c r="M12" i="1"/>
  <c r="M11" i="1"/>
  <c r="M10" i="1"/>
  <c r="M9" i="1"/>
  <c r="M8" i="1"/>
  <c r="M7" i="1"/>
  <c r="M6" i="1"/>
  <c r="M5" i="1"/>
  <c r="M4" i="1"/>
  <c r="M3" i="1"/>
  <c r="I62" i="1"/>
  <c r="I61" i="1"/>
  <c r="I60" i="1"/>
  <c r="I58" i="1"/>
  <c r="I57" i="1"/>
  <c r="I55" i="1"/>
  <c r="I54" i="1"/>
  <c r="I53" i="1"/>
  <c r="I52" i="1"/>
  <c r="I51" i="1"/>
  <c r="I49" i="1"/>
  <c r="I48" i="1"/>
  <c r="I47" i="1"/>
  <c r="I46" i="1"/>
  <c r="I45" i="1"/>
  <c r="I44" i="1"/>
  <c r="I43" i="1"/>
  <c r="I41" i="1"/>
  <c r="I40" i="1"/>
  <c r="I39" i="1"/>
  <c r="I38" i="1"/>
  <c r="I37" i="1"/>
  <c r="I36" i="1"/>
  <c r="I35" i="1"/>
  <c r="I33" i="1"/>
  <c r="I32" i="1"/>
  <c r="I31" i="1"/>
  <c r="I30" i="1"/>
  <c r="I29" i="1"/>
  <c r="I27" i="1"/>
  <c r="I25" i="1"/>
  <c r="I24" i="1"/>
  <c r="I23" i="1"/>
  <c r="I22" i="1"/>
  <c r="I20" i="1"/>
  <c r="I19" i="1"/>
  <c r="I17" i="1"/>
  <c r="I16" i="1"/>
  <c r="I14" i="1"/>
  <c r="I13" i="1"/>
  <c r="I11" i="1"/>
  <c r="I8" i="1"/>
  <c r="I7" i="1"/>
  <c r="I6" i="1"/>
  <c r="I5" i="1"/>
  <c r="I3" i="1"/>
  <c r="K46" i="1" l="1"/>
  <c r="L30" i="1"/>
  <c r="L54" i="1"/>
  <c r="L22" i="1"/>
  <c r="L13" i="1"/>
  <c r="K28" i="1"/>
  <c r="K47" i="1"/>
  <c r="L55" i="1"/>
  <c r="L23" i="1"/>
</calcChain>
</file>

<file path=xl/sharedStrings.xml><?xml version="1.0" encoding="utf-8"?>
<sst xmlns="http://schemas.openxmlformats.org/spreadsheetml/2006/main" count="914" uniqueCount="269">
  <si>
    <t>CÓD. HISTÓRICO FARMÁCIA</t>
  </si>
  <si>
    <t>JAVA - 4494</t>
  </si>
  <si>
    <t>ESTADO</t>
  </si>
  <si>
    <t>SP</t>
  </si>
  <si>
    <t>RAIA</t>
  </si>
  <si>
    <t>MODO SCAN</t>
  </si>
  <si>
    <t>EQUIPAMENTOS</t>
  </si>
  <si>
    <t>GRUPO</t>
  </si>
  <si>
    <t>FORNECEDOR</t>
  </si>
  <si>
    <t>ATIVO</t>
  </si>
  <si>
    <t>NÚMERO DE SÉRIE</t>
  </si>
  <si>
    <t>NF</t>
  </si>
  <si>
    <t xml:space="preserve">NF SAIDA </t>
  </si>
  <si>
    <t>CONF.SÉRIE</t>
  </si>
  <si>
    <t>STATUS</t>
  </si>
  <si>
    <t>CHAVE</t>
  </si>
  <si>
    <t>MODELO</t>
  </si>
  <si>
    <t>MARCA</t>
  </si>
  <si>
    <t>EQP</t>
  </si>
  <si>
    <t>Gaveteiro Vertical CX 01</t>
  </si>
  <si>
    <t>Gaveta</t>
  </si>
  <si>
    <t>SCANSOURCE</t>
  </si>
  <si>
    <t>P44082023183592</t>
  </si>
  <si>
    <t>IMPR.</t>
  </si>
  <si>
    <t>EQ. TERC.</t>
  </si>
  <si>
    <t>BRBSS140JW</t>
  </si>
  <si>
    <t>Gaveteiro Vertical CX 02</t>
  </si>
  <si>
    <t>P44092023184298</t>
  </si>
  <si>
    <t>CARTUCHO</t>
  </si>
  <si>
    <t>1 VOLUME</t>
  </si>
  <si>
    <t>Gaveteiro Vertical CX 03</t>
  </si>
  <si>
    <t>P44082023183473</t>
  </si>
  <si>
    <t>TRANSF.</t>
  </si>
  <si>
    <t>-</t>
  </si>
  <si>
    <t>Gaveteiro Vertical CX 04</t>
  </si>
  <si>
    <t>P44082023183497</t>
  </si>
  <si>
    <t>TEL. VOIP</t>
  </si>
  <si>
    <t>Monitor Gerência</t>
  </si>
  <si>
    <t>Monitor</t>
  </si>
  <si>
    <t>LENOVO</t>
  </si>
  <si>
    <t>SVA968484</t>
  </si>
  <si>
    <t>MODEM</t>
  </si>
  <si>
    <t>DA52-0708-5044-0217</t>
  </si>
  <si>
    <t>Monitor B12</t>
  </si>
  <si>
    <t>SVA968978</t>
  </si>
  <si>
    <t>SUP. ND024</t>
  </si>
  <si>
    <t>ACESSO.</t>
  </si>
  <si>
    <t>4 VOLUMES</t>
  </si>
  <si>
    <t>Monitor E-Learning</t>
  </si>
  <si>
    <t>SVAA49868</t>
  </si>
  <si>
    <t>SUP. ND092</t>
  </si>
  <si>
    <t>Monitor Farmacêutico</t>
  </si>
  <si>
    <t>SVA967566</t>
  </si>
  <si>
    <t>SUP. ND292</t>
  </si>
  <si>
    <t>1 VOLUME (2 UNI.)</t>
  </si>
  <si>
    <t>Monitor Balcão 01</t>
  </si>
  <si>
    <t>SVA970374</t>
  </si>
  <si>
    <t>Monitor Balcão 02</t>
  </si>
  <si>
    <t>SVA967119</t>
  </si>
  <si>
    <t>Monitor Balcão 03</t>
  </si>
  <si>
    <t>SVA967123</t>
  </si>
  <si>
    <t>Monitor Balcão 04</t>
  </si>
  <si>
    <t>SVA967590</t>
  </si>
  <si>
    <t>Monitor Touch CX 01</t>
  </si>
  <si>
    <t>B225004395</t>
  </si>
  <si>
    <t>Monitor Touch CX 02</t>
  </si>
  <si>
    <t>A225024656</t>
  </si>
  <si>
    <t>Monitor Touch CX 03</t>
  </si>
  <si>
    <t>A225026420</t>
  </si>
  <si>
    <t>Monitor Touch CX 04</t>
  </si>
  <si>
    <t>A225026680</t>
  </si>
  <si>
    <t>Scanner de Mesa A4 01</t>
  </si>
  <si>
    <t>Scanner</t>
  </si>
  <si>
    <t>CANON</t>
  </si>
  <si>
    <t>KPEF09302M</t>
  </si>
  <si>
    <t>Scanner de Mesa A4 02</t>
  </si>
  <si>
    <t>KPEF09318M</t>
  </si>
  <si>
    <t>Leitor Cód. Barra - Mesa CX 01</t>
  </si>
  <si>
    <t>S22215521400795</t>
  </si>
  <si>
    <t>Leitor Cód. Barra - Mesa CX 02</t>
  </si>
  <si>
    <t>S22215521400703</t>
  </si>
  <si>
    <t>Leitor Cód. Barra - Mesa CX 03</t>
  </si>
  <si>
    <t>S22213521400719</t>
  </si>
  <si>
    <t>Leitor Cód. Barra - Mesa CX 04</t>
  </si>
  <si>
    <t>S22215521400442</t>
  </si>
  <si>
    <t>C22286582000000398</t>
  </si>
  <si>
    <t>Fortinet (FortiGate)</t>
  </si>
  <si>
    <t>Roteador</t>
  </si>
  <si>
    <t>VIVO</t>
  </si>
  <si>
    <t>FGT40FTK2209F8YV</t>
  </si>
  <si>
    <t>INJETOR</t>
  </si>
  <si>
    <t>PERIF.</t>
  </si>
  <si>
    <t>Fortinet (FortiAP)</t>
  </si>
  <si>
    <t>Antena</t>
  </si>
  <si>
    <t>FP231FTF23050143</t>
  </si>
  <si>
    <t>Switch Aruba</t>
  </si>
  <si>
    <t>Switch</t>
  </si>
  <si>
    <t>AGIS</t>
  </si>
  <si>
    <t>VN32KYF4H4</t>
  </si>
  <si>
    <t>Tablet Verificador de Preço 01</t>
  </si>
  <si>
    <t>Consulta Preço</t>
  </si>
  <si>
    <t>AIDC TECNOLOGIA</t>
  </si>
  <si>
    <t>ST103ANLFKBA205</t>
  </si>
  <si>
    <t>Tablet Verificador de Preço 02</t>
  </si>
  <si>
    <t>ST103ANLFKBA226</t>
  </si>
  <si>
    <t xml:space="preserve">Micro (PDV) B12               </t>
  </si>
  <si>
    <t>CPU</t>
  </si>
  <si>
    <t>PE0BTW6Y</t>
  </si>
  <si>
    <t>Micro (PDV) CX 01</t>
  </si>
  <si>
    <t>PE0BTVHG</t>
  </si>
  <si>
    <t>PIN PAD</t>
  </si>
  <si>
    <t>7200222312081815</t>
  </si>
  <si>
    <t>Leitor Biométrico</t>
  </si>
  <si>
    <t>Leitor</t>
  </si>
  <si>
    <t>TECHMAG</t>
  </si>
  <si>
    <t>FP936090</t>
  </si>
  <si>
    <t>HUB</t>
  </si>
  <si>
    <t>#092211135600705346</t>
  </si>
  <si>
    <t>Tablet</t>
  </si>
  <si>
    <t>MGITECH</t>
  </si>
  <si>
    <t>350538867381654</t>
  </si>
  <si>
    <t>CABO USB</t>
  </si>
  <si>
    <t>789856404814801</t>
  </si>
  <si>
    <t>Micro (PDV) CX 02</t>
  </si>
  <si>
    <t>PE0BTVGT</t>
  </si>
  <si>
    <t>7200222312081667</t>
  </si>
  <si>
    <t>FP936093</t>
  </si>
  <si>
    <t>#092211135600705347</t>
  </si>
  <si>
    <t>350538867353992</t>
  </si>
  <si>
    <t>789856404814802</t>
  </si>
  <si>
    <t>Micro (PDV) CX 03</t>
  </si>
  <si>
    <t>PE0BTW65</t>
  </si>
  <si>
    <t>7200222312081554</t>
  </si>
  <si>
    <t>FP936091</t>
  </si>
  <si>
    <t>#092211135600705341</t>
  </si>
  <si>
    <t>350538867348885</t>
  </si>
  <si>
    <t>789856404814803</t>
  </si>
  <si>
    <t>Micro (PDV) CX 04</t>
  </si>
  <si>
    <t>PE0BTW6P</t>
  </si>
  <si>
    <t>7200222312081251</t>
  </si>
  <si>
    <t>FP936092</t>
  </si>
  <si>
    <t>#092211135600705352</t>
  </si>
  <si>
    <t>350538867383619</t>
  </si>
  <si>
    <t>789856404814804</t>
  </si>
  <si>
    <t>Micro (TG) E-Learning</t>
  </si>
  <si>
    <t>PE0BQZ8D</t>
  </si>
  <si>
    <t>WEBCAM - IN</t>
  </si>
  <si>
    <t>2225LZ936U38</t>
  </si>
  <si>
    <t>Micro (TG) Gerência</t>
  </si>
  <si>
    <t>PE0B4WT7</t>
  </si>
  <si>
    <t>WEBCAM - CX</t>
  </si>
  <si>
    <t>2225LZ9307G9</t>
  </si>
  <si>
    <t>Leitor Cód. Barra - Mão/Sem Fio</t>
  </si>
  <si>
    <t>23073523700761</t>
  </si>
  <si>
    <t>HEADSET</t>
  </si>
  <si>
    <t>SIM</t>
  </si>
  <si>
    <t>Celular</t>
  </si>
  <si>
    <t>KWAN</t>
  </si>
  <si>
    <t>350589197235359</t>
  </si>
  <si>
    <t>Micro (TG) Farmacêutico</t>
  </si>
  <si>
    <t>PE0B4WT4</t>
  </si>
  <si>
    <t>Micro (TC) Balcão 01</t>
  </si>
  <si>
    <t>PE0BTW1C</t>
  </si>
  <si>
    <t>Leitor Cód. Barra - Mão</t>
  </si>
  <si>
    <t>23220010550076</t>
  </si>
  <si>
    <t>Micro (TC) Balcão 02</t>
  </si>
  <si>
    <t>PE0BTW40</t>
  </si>
  <si>
    <t>23220010550112</t>
  </si>
  <si>
    <t>Micro (TC) Balcão 03</t>
  </si>
  <si>
    <t>PE0BTW26</t>
  </si>
  <si>
    <t>23221010555016</t>
  </si>
  <si>
    <t>Micro (TC) Balcão 04</t>
  </si>
  <si>
    <t>PE0BTW9T</t>
  </si>
  <si>
    <t>23221010554821</t>
  </si>
  <si>
    <t>Impressora TM-T88VII-USB CX 01</t>
  </si>
  <si>
    <t>Impressora</t>
  </si>
  <si>
    <t>XB4F004480</t>
  </si>
  <si>
    <t>Impressora TM-T88VII-USB CX 02</t>
  </si>
  <si>
    <t>XB4F006122</t>
  </si>
  <si>
    <t>Impressora TM-T88VII-USB CX 03</t>
  </si>
  <si>
    <t>XB4F002535</t>
  </si>
  <si>
    <t>Impressora TM-T88VII-USB CX 04</t>
  </si>
  <si>
    <t>XB4F004256</t>
  </si>
  <si>
    <t>Impressora TM-T88VII-ETH</t>
  </si>
  <si>
    <t>XB4F004202</t>
  </si>
  <si>
    <t>Impressora TM-L90-ETH</t>
  </si>
  <si>
    <t>TPLF061474</t>
  </si>
  <si>
    <t>SAT FISCAL CX 01</t>
  </si>
  <si>
    <t>SAT</t>
  </si>
  <si>
    <t>SATM063943</t>
  </si>
  <si>
    <t>SAT FISCAL CX 02</t>
  </si>
  <si>
    <t>SATM063984</t>
  </si>
  <si>
    <t>SAT FISCAL CX 03</t>
  </si>
  <si>
    <t>SATM063964</t>
  </si>
  <si>
    <t>SAT FISCAL CX 04</t>
  </si>
  <si>
    <t>SATM063910</t>
  </si>
  <si>
    <t>Estado</t>
  </si>
  <si>
    <t>Adquirente</t>
  </si>
  <si>
    <t>LEGENDA COR</t>
  </si>
  <si>
    <t>AC</t>
  </si>
  <si>
    <t>SAFRAPAY</t>
  </si>
  <si>
    <t>AL</t>
  </si>
  <si>
    <t>PAGBANK</t>
  </si>
  <si>
    <t>AM</t>
  </si>
  <si>
    <t>AP</t>
  </si>
  <si>
    <t>BA</t>
  </si>
  <si>
    <t>CE</t>
  </si>
  <si>
    <t>DF</t>
  </si>
  <si>
    <t>ES</t>
  </si>
  <si>
    <t>CIELO</t>
  </si>
  <si>
    <t>GO</t>
  </si>
  <si>
    <t>MA</t>
  </si>
  <si>
    <t>MG</t>
  </si>
  <si>
    <t>MS</t>
  </si>
  <si>
    <t>MT</t>
  </si>
  <si>
    <t>PA</t>
  </si>
  <si>
    <t>PB</t>
  </si>
  <si>
    <t>PE</t>
  </si>
  <si>
    <t>PI</t>
  </si>
  <si>
    <t>PR</t>
  </si>
  <si>
    <t>RJ</t>
  </si>
  <si>
    <t>RN</t>
  </si>
  <si>
    <t>RO</t>
  </si>
  <si>
    <t>RR</t>
  </si>
  <si>
    <t>RS</t>
  </si>
  <si>
    <t>SC</t>
  </si>
  <si>
    <t>SE</t>
  </si>
  <si>
    <t>TO</t>
  </si>
  <si>
    <t>SÉRIE</t>
  </si>
  <si>
    <t>ITEM</t>
  </si>
  <si>
    <t/>
  </si>
  <si>
    <t>FORNECEDOR/MARCA</t>
  </si>
  <si>
    <t>GERBO</t>
  </si>
  <si>
    <t>4260 OPENTOP</t>
  </si>
  <si>
    <t>POSITIVO</t>
  </si>
  <si>
    <t>SE18N-PBM</t>
  </si>
  <si>
    <t>Monitor Câmera</t>
  </si>
  <si>
    <t>ELO</t>
  </si>
  <si>
    <t>T1509L</t>
  </si>
  <si>
    <t>CANOSCAN LIDE 300</t>
  </si>
  <si>
    <t>SYMBOL</t>
  </si>
  <si>
    <t>DS7708</t>
  </si>
  <si>
    <t>VIVO/TELEFONICA</t>
  </si>
  <si>
    <t>FORTINET</t>
  </si>
  <si>
    <t>FG-40F</t>
  </si>
  <si>
    <t>FAP-231F-N</t>
  </si>
  <si>
    <t>INGRAM</t>
  </si>
  <si>
    <t>ARUBA</t>
  </si>
  <si>
    <t>JL814A</t>
  </si>
  <si>
    <t>BLUEBIRD</t>
  </si>
  <si>
    <t>CK100</t>
  </si>
  <si>
    <t>MASTER C6400</t>
  </si>
  <si>
    <t>FS80H</t>
  </si>
  <si>
    <t>SAMSUNG</t>
  </si>
  <si>
    <t>SM-T225</t>
  </si>
  <si>
    <t>ZEBRA</t>
  </si>
  <si>
    <t>DS2278</t>
  </si>
  <si>
    <t>KWAM</t>
  </si>
  <si>
    <t>SM-A032M</t>
  </si>
  <si>
    <t>DS2208</t>
  </si>
  <si>
    <t>EPSON</t>
  </si>
  <si>
    <t>TM-T88V</t>
  </si>
  <si>
    <t>TM-TL90</t>
  </si>
  <si>
    <t>THINKVISION E20-1B</t>
  </si>
  <si>
    <t>THINKCENTRE M20Q</t>
  </si>
  <si>
    <t>DELL</t>
  </si>
  <si>
    <t>E1920H</t>
  </si>
  <si>
    <t>OPTILEX 3000</t>
  </si>
  <si>
    <t>SAT-A10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</si>
</sst>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_-* #,##0.00_-;\-* #,##0.00_-;_-* &quot;-&quot;??_-;_-@_-"/>
  </numFmts>
  <fonts count="16">
    <font>
      <b/>
      <sz val="11"/>
      <color rgb="FF0000CD"/>
      <name val="Arial"/>
      <family val="2"/>
      <charset val="1"/>
    </font>
    <font>
      <b/>
      <sz val="10"/>
      <color rgb="FFFF0000"/>
      <name val="Arial"/>
      <family val="2"/>
      <charset val="1"/>
    </font>
    <font>
      <sz val="10"/>
      <name val="Arial"/>
      <family val="2"/>
      <charset val="1"/>
    </font>
    <font>
      <b/>
      <sz val="10"/>
      <color rgb="FFDC143C"/>
      <name val="Arial"/>
      <family val="2"/>
      <charset val="1"/>
    </font>
    <font>
      <b/>
      <sz val="11"/>
      <color rgb="FFFF0000"/>
      <name val="Arial"/>
      <family val="2"/>
      <charset val="1"/>
    </font>
    <font>
      <b/>
      <sz val="11"/>
      <color rgb="FF000000"/>
      <name val="Arial"/>
      <family val="2"/>
      <charset val="1"/>
    </font>
    <font>
      <b/>
      <sz val="10"/>
      <color rgb="FF000000"/>
      <name val="Arial"/>
      <family val="2"/>
      <charset val="1"/>
    </font>
    <font>
      <sz val="10"/>
      <color rgb="FF000000"/>
      <name val="Arial"/>
      <family val="2"/>
      <charset val="1"/>
    </font>
    <font>
      <b/>
      <sz val="11"/>
      <color rgb="FF0000CD"/>
      <name val="Arial"/>
      <family val="2"/>
      <charset val="1"/>
    </font>
    <font>
      <b/>
      <sz val="10"/>
      <color rgb="FF000000"/>
      <name val="Arial"/>
      <family val="2"/>
    </font>
    <font>
      <b/>
      <sz val="10"/>
      <color rgb="FFFFFF00"/>
      <name val="Arial"/>
      <family val="2"/>
    </font>
    <font>
      <b/>
      <sz val="11"/>
      <color rgb="FFFFFF00"/>
      <name val="Arial"/>
      <family val="2"/>
      <charset val="1"/>
    </font>
    <font>
      <b/>
      <sz val="11"/>
      <color theme="1"/>
      <name val="Calibri"/>
      <family val="2"/>
      <scheme val="minor"/>
    </font>
    <font>
      <b/>
      <sz val="11"/>
      <color rgb="FFFFFFFF"/>
      <name val="Arial"/>
      <family val="2"/>
      <charset val="1"/>
    </font>
    <font>
      <b/>
      <sz val="11"/>
      <color rgb="FF000000"/>
      <name val="Arial"/>
      <family val="2"/>
    </font>
    <font>
      <b/>
      <sz val="11"/>
      <color theme="1"/>
      <name val="Arial"/>
      <family val="2"/>
      <charset val="1"/>
    </font>
  </fonts>
  <fills count="22">
    <fill>
      <patternFill patternType="none"/>
    </fill>
    <fill>
      <patternFill patternType="gray125"/>
    </fill>
    <fill>
      <patternFill patternType="solid">
        <fgColor rgb="FFFFC0CB"/>
        <bgColor rgb="FFFF99CC"/>
      </patternFill>
    </fill>
    <fill>
      <patternFill patternType="solid">
        <fgColor rgb="FF87CEEB"/>
        <bgColor rgb="FFC0C0C0"/>
      </patternFill>
    </fill>
    <fill>
      <patternFill patternType="solid">
        <fgColor rgb="FFFFA500"/>
        <bgColor rgb="FFFFCC00"/>
      </patternFill>
    </fill>
    <fill>
      <patternFill patternType="solid">
        <fgColor rgb="FF000000"/>
        <bgColor rgb="FF003300"/>
      </patternFill>
    </fill>
    <fill>
      <patternFill patternType="solid">
        <fgColor rgb="FFA9A9A9"/>
        <bgColor rgb="FFC0C0C0"/>
      </patternFill>
    </fill>
    <fill>
      <patternFill patternType="solid">
        <fgColor rgb="FFE8E4E4"/>
        <bgColor rgb="FFCCCCFF"/>
      </patternFill>
    </fill>
    <fill>
      <patternFill patternType="solid">
        <fgColor rgb="FFFFFFFF"/>
        <bgColor rgb="FFE8E4E4"/>
      </patternFill>
    </fill>
    <fill>
      <patternFill patternType="solid">
        <fgColor rgb="FFFFA500"/>
        <bgColor indexed="64"/>
      </patternFill>
    </fill>
    <fill>
      <patternFill patternType="solid">
        <fgColor theme="0"/>
        <bgColor rgb="FFCCCCFF"/>
      </patternFill>
    </fill>
    <fill>
      <patternFill patternType="solid">
        <fgColor rgb="FFFFFF00"/>
        <bgColor rgb="FF003300"/>
      </patternFill>
    </fill>
    <fill>
      <patternFill patternType="solid">
        <fgColor rgb="FFFFA500"/>
        <bgColor rgb="FFCCCCFF"/>
      </patternFill>
    </fill>
    <fill>
      <patternFill patternType="solid">
        <fgColor rgb="FFA9A9A9"/>
        <bgColor rgb="FFCCCCFF"/>
      </patternFill>
    </fill>
    <fill>
      <patternFill patternType="solid">
        <fgColor theme="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B8860B"/>
        <bgColor indexed="64"/>
      </patternFill>
    </fill>
    <fill>
      <patternFill patternType="solid">
        <fgColor rgb="FF9ACD32"/>
        <bgColor indexed="64"/>
      </patternFill>
    </fill>
    <fill>
      <patternFill patternType="solid">
        <fgColor rgb="FF4682B4"/>
        <bgColor indexed="64"/>
      </patternFill>
    </fill>
    <fill>
      <patternFill patternType="solid">
        <fgColor theme="0"/>
        <bgColor indexed="64"/>
      </patternFill>
    </fill>
  </fills>
  <borders count="10">
    <border>
      <left/>
      <right/>
      <top/>
      <bottom/>
      <diagonal/>
    </border>
    <border>
      <left style="hair">
        <color auto="1"/>
      </left>
      <right style="hair">
        <color auto="1"/>
      </right>
      <top style="hair">
        <color auto="1"/>
      </top>
      <bottom style="hair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</borders>
  <cellStyleXfs count="15">
    <xf numFmtId="0" fontId="0" fillId="0" borderId="0"/>
    <xf numFmtId="0" fontId="1" fillId="2" borderId="0" applyProtection="0"/>
    <xf numFmtId="0" fontId="2" fillId="0" borderId="0"/>
    <xf numFmtId="9" fontId="2" fillId="0" borderId="0" applyBorder="0" applyProtection="0"/>
    <xf numFmtId="0" fontId="3" fillId="0" borderId="1" applyProtection="0">
      <alignment horizontal="center" vertical="center"/>
    </xf>
    <xf numFmtId="0" fontId="8" fillId="0" borderId="0" applyBorder="0" applyProtection="0"/>
    <xf numFmtId="0" fontId="4" fillId="0" borderId="0" applyBorder="0" applyProtection="0"/>
    <xf numFmtId="0" fontId="5" fillId="0" borderId="0" applyBorder="0" applyProtection="0"/>
    <xf numFmtId="0" fontId="5" fillId="3" borderId="0" applyBorder="0" applyProtection="0"/>
    <xf numFmtId="0" fontId="3" fillId="0" borderId="1" applyProtection="0">
      <alignment horizontal="center" vertical="center"/>
    </xf>
    <xf numFmtId="0" fontId="5" fillId="4" borderId="0" applyBorder="0" applyProtection="0"/>
    <xf numFmtId="0" fontId="6" fillId="3" borderId="0" applyProtection="0"/>
    <xf numFmtId="0" fontId="6" fillId="4" borderId="0" applyBorder="0" applyProtection="0"/>
    <xf numFmtId="164" fontId="8" fillId="0" borderId="0" applyFont="0" applyFill="0" applyBorder="0" applyAlignment="0" applyProtection="0"/>
    <xf numFmtId="9" fontId="8" fillId="0" borderId="0" applyFont="0" applyFill="0" applyBorder="0" applyAlignment="0" applyProtection="0"/>
  </cellStyleXfs>
  <cellXfs count="77">
    <xf numFmtId="0" fontId="0" fillId="0" borderId="0" xfId="0"/>
    <xf numFmtId="0" fontId="0" fillId="0" borderId="0" xfId="0" applyAlignment="1">
      <alignment vertical="center"/>
    </xf>
    <xf numFmtId="0" fontId="6" fillId="0" borderId="0" xfId="0" applyFont="1" applyAlignment="1">
      <alignment horizontal="center"/>
    </xf>
    <xf numFmtId="1" fontId="7" fillId="0" borderId="0" xfId="0" applyNumberFormat="1" applyFont="1" applyAlignment="1">
      <alignment horizontal="center" vertical="center"/>
    </xf>
    <xf numFmtId="0" fontId="7" fillId="0" borderId="0" xfId="0" applyFont="1" applyAlignment="1">
      <alignment horizontal="center"/>
    </xf>
    <xf numFmtId="0" fontId="7" fillId="0" borderId="0" xfId="0" applyFont="1"/>
    <xf numFmtId="0" fontId="7" fillId="0" borderId="0" xfId="0" applyFont="1" applyAlignment="1">
      <alignment horizontal="center" vertical="center"/>
    </xf>
    <xf numFmtId="0" fontId="7" fillId="0" borderId="0" xfId="0" applyFont="1" applyAlignment="1">
      <alignment vertical="center"/>
    </xf>
    <xf numFmtId="0" fontId="6" fillId="6" borderId="3" xfId="2" applyFont="1" applyFill="1" applyBorder="1" applyAlignment="1">
      <alignment horizontal="center" vertical="center"/>
    </xf>
    <xf numFmtId="1" fontId="6" fillId="6" borderId="3" xfId="2" applyNumberFormat="1" applyFont="1" applyFill="1" applyBorder="1" applyAlignment="1">
      <alignment horizontal="center" vertical="center"/>
    </xf>
    <xf numFmtId="0" fontId="6" fillId="7" borderId="5" xfId="2" applyFont="1" applyFill="1" applyBorder="1" applyAlignment="1">
      <alignment vertical="center"/>
    </xf>
    <xf numFmtId="49" fontId="6" fillId="7" borderId="3" xfId="2" applyNumberFormat="1" applyFont="1" applyFill="1" applyBorder="1" applyAlignment="1">
      <alignment horizontal="center" vertical="center"/>
    </xf>
    <xf numFmtId="1" fontId="7" fillId="7" borderId="4" xfId="0" applyNumberFormat="1" applyFont="1" applyFill="1" applyBorder="1" applyAlignment="1">
      <alignment horizontal="center" vertical="center"/>
    </xf>
    <xf numFmtId="49" fontId="7" fillId="7" borderId="3" xfId="0" applyNumberFormat="1" applyFont="1" applyFill="1" applyBorder="1" applyAlignment="1">
      <alignment horizontal="center" vertical="center"/>
    </xf>
    <xf numFmtId="1" fontId="6" fillId="7" borderId="3" xfId="0" applyNumberFormat="1" applyFont="1" applyFill="1" applyBorder="1" applyAlignment="1">
      <alignment horizontal="center" vertical="center"/>
    </xf>
    <xf numFmtId="2" fontId="6" fillId="7" borderId="3" xfId="0" applyNumberFormat="1" applyFont="1" applyFill="1" applyBorder="1" applyAlignment="1">
      <alignment horizontal="center" vertical="center"/>
    </xf>
    <xf numFmtId="49" fontId="7" fillId="0" borderId="3" xfId="0" applyNumberFormat="1" applyFont="1" applyBorder="1" applyAlignment="1">
      <alignment horizontal="center" vertical="center"/>
    </xf>
    <xf numFmtId="0" fontId="7" fillId="8" borderId="5" xfId="2" applyFont="1" applyFill="1" applyBorder="1" applyAlignment="1">
      <alignment vertical="center"/>
    </xf>
    <xf numFmtId="49" fontId="6" fillId="8" borderId="3" xfId="2" applyNumberFormat="1" applyFont="1" applyFill="1" applyBorder="1" applyAlignment="1">
      <alignment horizontal="center" vertical="center"/>
    </xf>
    <xf numFmtId="1" fontId="7" fillId="8" borderId="4" xfId="0" applyNumberFormat="1" applyFont="1" applyFill="1" applyBorder="1" applyAlignment="1">
      <alignment horizontal="center" vertical="center"/>
    </xf>
    <xf numFmtId="49" fontId="7" fillId="8" borderId="3" xfId="0" applyNumberFormat="1" applyFont="1" applyFill="1" applyBorder="1" applyAlignment="1">
      <alignment horizontal="center" vertical="center"/>
    </xf>
    <xf numFmtId="1" fontId="6" fillId="8" borderId="3" xfId="0" applyNumberFormat="1" applyFont="1" applyFill="1" applyBorder="1" applyAlignment="1">
      <alignment horizontal="center" vertical="center"/>
    </xf>
    <xf numFmtId="2" fontId="6" fillId="4" borderId="3" xfId="0" applyNumberFormat="1" applyFont="1" applyFill="1" applyBorder="1" applyAlignment="1">
      <alignment horizontal="center" vertical="center"/>
    </xf>
    <xf numFmtId="1" fontId="6" fillId="4" borderId="3" xfId="0" applyNumberFormat="1" applyFont="1" applyFill="1" applyBorder="1" applyAlignment="1">
      <alignment horizontal="center" vertical="center"/>
    </xf>
    <xf numFmtId="1" fontId="6" fillId="0" borderId="3" xfId="0" applyNumberFormat="1" applyFont="1" applyBorder="1" applyAlignment="1">
      <alignment horizontal="center" vertical="center"/>
    </xf>
    <xf numFmtId="1" fontId="7" fillId="7" borderId="2" xfId="0" applyNumberFormat="1" applyFont="1" applyFill="1" applyBorder="1" applyAlignment="1">
      <alignment horizontal="center" vertical="center"/>
    </xf>
    <xf numFmtId="49" fontId="7" fillId="7" borderId="6" xfId="0" applyNumberFormat="1" applyFont="1" applyFill="1" applyBorder="1" applyAlignment="1">
      <alignment horizontal="center" vertical="center"/>
    </xf>
    <xf numFmtId="0" fontId="7" fillId="0" borderId="0" xfId="0" applyFont="1" applyAlignment="1">
      <alignment horizontal="left" vertical="center" indent="5"/>
    </xf>
    <xf numFmtId="49" fontId="6" fillId="8" borderId="3" xfId="0" applyNumberFormat="1" applyFont="1" applyFill="1" applyBorder="1" applyAlignment="1">
      <alignment horizontal="center" vertical="center"/>
    </xf>
    <xf numFmtId="49" fontId="6" fillId="7" borderId="3" xfId="0" applyNumberFormat="1" applyFont="1" applyFill="1" applyBorder="1" applyAlignment="1">
      <alignment horizontal="center" vertical="center"/>
    </xf>
    <xf numFmtId="0" fontId="7" fillId="4" borderId="5" xfId="2" applyFont="1" applyFill="1" applyBorder="1" applyAlignment="1">
      <alignment vertical="center"/>
    </xf>
    <xf numFmtId="49" fontId="6" fillId="4" borderId="3" xfId="2" applyNumberFormat="1" applyFont="1" applyFill="1" applyBorder="1" applyAlignment="1">
      <alignment horizontal="center" vertical="center"/>
    </xf>
    <xf numFmtId="1" fontId="7" fillId="4" borderId="4" xfId="0" applyNumberFormat="1" applyFont="1" applyFill="1" applyBorder="1" applyAlignment="1">
      <alignment horizontal="center" vertical="center"/>
    </xf>
    <xf numFmtId="49" fontId="7" fillId="4" borderId="3" xfId="0" applyNumberFormat="1" applyFont="1" applyFill="1" applyBorder="1" applyAlignment="1">
      <alignment horizontal="center" vertical="center"/>
    </xf>
    <xf numFmtId="2" fontId="6" fillId="4" borderId="7" xfId="0" applyNumberFormat="1" applyFont="1" applyFill="1" applyBorder="1" applyAlignment="1">
      <alignment horizontal="center" vertical="center"/>
    </xf>
    <xf numFmtId="0" fontId="6" fillId="9" borderId="5" xfId="2" applyFont="1" applyFill="1" applyBorder="1" applyAlignment="1">
      <alignment vertical="center"/>
    </xf>
    <xf numFmtId="49" fontId="6" fillId="9" borderId="3" xfId="2" applyNumberFormat="1" applyFont="1" applyFill="1" applyBorder="1" applyAlignment="1">
      <alignment horizontal="center" vertical="center"/>
    </xf>
    <xf numFmtId="1" fontId="7" fillId="9" borderId="4" xfId="0" applyNumberFormat="1" applyFont="1" applyFill="1" applyBorder="1" applyAlignment="1">
      <alignment horizontal="center" vertical="center"/>
    </xf>
    <xf numFmtId="49" fontId="7" fillId="9" borderId="3" xfId="0" applyNumberFormat="1" applyFont="1" applyFill="1" applyBorder="1" applyAlignment="1">
      <alignment horizontal="center" vertical="center"/>
    </xf>
    <xf numFmtId="1" fontId="6" fillId="9" borderId="3" xfId="0" applyNumberFormat="1" applyFont="1" applyFill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2" fontId="6" fillId="4" borderId="9" xfId="0" applyNumberFormat="1" applyFont="1" applyFill="1" applyBorder="1" applyAlignment="1">
      <alignment horizontal="center" vertical="center"/>
    </xf>
    <xf numFmtId="0" fontId="6" fillId="7" borderId="5" xfId="2" applyFont="1" applyFill="1" applyBorder="1" applyAlignment="1">
      <alignment horizontal="center" vertical="center"/>
    </xf>
    <xf numFmtId="0" fontId="6" fillId="9" borderId="5" xfId="2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6" fillId="8" borderId="5" xfId="2" applyFont="1" applyFill="1" applyBorder="1" applyAlignment="1">
      <alignment horizontal="center" vertical="center"/>
    </xf>
    <xf numFmtId="0" fontId="6" fillId="4" borderId="5" xfId="2" applyFont="1" applyFill="1" applyBorder="1" applyAlignment="1">
      <alignment horizontal="center" vertical="center"/>
    </xf>
    <xf numFmtId="0" fontId="6" fillId="10" borderId="5" xfId="2" applyFont="1" applyFill="1" applyBorder="1" applyAlignment="1">
      <alignment horizontal="center" vertical="center"/>
    </xf>
    <xf numFmtId="49" fontId="9" fillId="0" borderId="3" xfId="0" applyNumberFormat="1" applyFont="1" applyBorder="1" applyAlignment="1">
      <alignment horizontal="center" vertical="center"/>
    </xf>
    <xf numFmtId="2" fontId="9" fillId="4" borderId="8" xfId="0" applyNumberFormat="1" applyFont="1" applyFill="1" applyBorder="1" applyAlignment="1">
      <alignment horizontal="center" vertical="center"/>
    </xf>
    <xf numFmtId="2" fontId="6" fillId="12" borderId="3" xfId="0" applyNumberFormat="1" applyFont="1" applyFill="1" applyBorder="1" applyAlignment="1">
      <alignment horizontal="center" vertical="center"/>
    </xf>
    <xf numFmtId="49" fontId="7" fillId="12" borderId="3" xfId="0" applyNumberFormat="1" applyFont="1" applyFill="1" applyBorder="1" applyAlignment="1">
      <alignment horizontal="center" vertical="center"/>
    </xf>
    <xf numFmtId="1" fontId="6" fillId="13" borderId="3" xfId="0" applyNumberFormat="1" applyFont="1" applyFill="1" applyBorder="1" applyAlignment="1">
      <alignment horizontal="center" vertical="center"/>
    </xf>
    <xf numFmtId="49" fontId="9" fillId="9" borderId="3" xfId="0" applyNumberFormat="1" applyFont="1" applyFill="1" applyBorder="1" applyAlignment="1">
      <alignment horizontal="center" vertical="center"/>
    </xf>
    <xf numFmtId="1" fontId="7" fillId="0" borderId="0" xfId="13" applyNumberFormat="1" applyFont="1" applyAlignment="1">
      <alignment horizontal="center" vertical="center"/>
    </xf>
    <xf numFmtId="0" fontId="0" fillId="0" borderId="0" xfId="0" applyAlignment="1">
      <alignment horizontal="center"/>
    </xf>
    <xf numFmtId="49" fontId="0" fillId="0" borderId="0" xfId="0" applyNumberFormat="1" applyAlignment="1">
      <alignment horizontal="center"/>
    </xf>
    <xf numFmtId="0" fontId="0" fillId="0" borderId="0" xfId="0" quotePrefix="1"/>
    <xf numFmtId="0" fontId="10" fillId="14" borderId="0" xfId="0" applyFont="1" applyFill="1" applyAlignment="1">
      <alignment vertical="center"/>
    </xf>
    <xf numFmtId="0" fontId="11" fillId="14" borderId="0" xfId="0" applyFont="1" applyFill="1"/>
    <xf numFmtId="0" fontId="6" fillId="6" borderId="3" xfId="2" applyFont="1" applyFill="1" applyBorder="1" applyAlignment="1">
      <alignment vertical="center"/>
    </xf>
    <xf numFmtId="0" fontId="13" fillId="5" borderId="3" xfId="2" applyFont="1" applyFill="1" applyBorder="1" applyAlignment="1">
      <alignment horizontal="center" vertical="center"/>
    </xf>
    <xf numFmtId="0" fontId="13" fillId="5" borderId="0" xfId="2" applyFont="1" applyFill="1" applyAlignment="1">
      <alignment horizontal="center" vertical="center"/>
    </xf>
    <xf numFmtId="1" fontId="14" fillId="17" borderId="3" xfId="0" applyNumberFormat="1" applyFont="1" applyFill="1" applyBorder="1" applyAlignment="1">
      <alignment horizontal="center" vertical="center"/>
    </xf>
    <xf numFmtId="0" fontId="15" fillId="11" borderId="3" xfId="2" applyFont="1" applyFill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10" fontId="12" fillId="17" borderId="0" xfId="14" applyNumberFormat="1" applyFont="1" applyFill="1" applyAlignment="1">
      <alignment horizontal="center" vertical="center"/>
    </xf>
    <xf numFmtId="0" fontId="12" fillId="15" borderId="0" xfId="0" applyFont="1" applyFill="1" applyAlignment="1">
      <alignment horizontal="center" vertical="center"/>
    </xf>
    <xf numFmtId="0" fontId="12" fillId="16" borderId="0" xfId="0" applyFont="1" applyFill="1" applyAlignment="1">
      <alignment horizontal="center" vertical="center"/>
    </xf>
    <xf numFmtId="0" fontId="0" fillId="15" borderId="0" xfId="0" applyFill="1" applyAlignment="1">
      <alignment horizontal="center" vertical="center"/>
    </xf>
    <xf numFmtId="0" fontId="0" fillId="16" borderId="0" xfId="0" applyFill="1" applyAlignment="1">
      <alignment horizontal="center" vertical="center"/>
    </xf>
    <xf numFmtId="0" fontId="0" fillId="17" borderId="0" xfId="0" applyFill="1" applyAlignment="1">
      <alignment horizontal="center" vertical="center"/>
    </xf>
    <xf numFmtId="0" fontId="0" fillId="18" borderId="0" xfId="0" applyFill="1" applyAlignment="1">
      <alignment horizontal="center" vertical="center"/>
    </xf>
    <xf numFmtId="0" fontId="0" fillId="19" borderId="0" xfId="0" applyFill="1" applyAlignment="1">
      <alignment horizontal="center" vertical="center"/>
    </xf>
    <xf numFmtId="0" fontId="0" fillId="20" borderId="0" xfId="0" applyFill="1" applyAlignment="1">
      <alignment horizontal="center" vertical="center"/>
    </xf>
    <xf numFmtId="1" fontId="6" fillId="21" borderId="3" xfId="0" applyNumberFormat="1" applyFont="1" applyFill="1" applyBorder="1" applyAlignment="1">
      <alignment horizontal="center" vertical="center"/>
    </xf>
    <xf numFmtId="1" fontId="7" fillId="0" borderId="3" xfId="0" applyNumberFormat="1" applyFont="1" applyBorder="1" applyAlignment="1">
      <alignment horizontal="center" vertical="center"/>
    </xf>
  </cellXfs>
  <cellStyles count="15">
    <cellStyle name="DUPLICADO" xfId="1" xr:uid="{00000000-0005-0000-0000-000006000000}"/>
    <cellStyle name="Normal" xfId="0" builtinId="0"/>
    <cellStyle name="Normal 2" xfId="2" xr:uid="{00000000-0005-0000-0000-000008000000}"/>
    <cellStyle name="Porcentagem" xfId="14" builtinId="5"/>
    <cellStyle name="Porcentagem 2" xfId="3" xr:uid="{00000000-0005-0000-0000-000009000000}"/>
    <cellStyle name="SCAN01" xfId="4" xr:uid="{00000000-0005-0000-0000-00000A000000}"/>
    <cellStyle name="Sem título1" xfId="5" xr:uid="{00000000-0005-0000-0000-00000B000000}"/>
    <cellStyle name="Sem título2" xfId="6" xr:uid="{00000000-0005-0000-0000-00000C000000}"/>
    <cellStyle name="Sem título3" xfId="7" xr:uid="{00000000-0005-0000-0000-00000D000000}"/>
    <cellStyle name="Sem título4" xfId="8" xr:uid="{00000000-0005-0000-0000-00000E000000}"/>
    <cellStyle name="Sem título5" xfId="9" xr:uid="{00000000-0005-0000-0000-00000F000000}"/>
    <cellStyle name="Titulo" xfId="10" xr:uid="{00000000-0005-0000-0000-000010000000}"/>
    <cellStyle name="Titulo_Drogasil" xfId="12" xr:uid="{00000000-0005-0000-0000-000012000000}"/>
    <cellStyle name="Titulo-Raia" xfId="11" xr:uid="{00000000-0005-0000-0000-000011000000}"/>
    <cellStyle name="Vírgula" xfId="13" builtinId="3"/>
  </cellStyles>
  <dxfs count="58"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color rgb="FF9C0006"/>
      </font>
      <fill>
        <patternFill>
          <bgColor rgb="FFFFC7CE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color rgb="FF006100"/>
      </font>
      <fill>
        <patternFill>
          <bgColor rgb="FFC6EFCE"/>
        </patternFill>
      </fill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ill>
        <patternFill>
          <bgColor rgb="FF4682B4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  <vertical/>
        <horizontal/>
      </border>
    </dxf>
    <dxf>
      <fill>
        <patternFill>
          <bgColor rgb="FFB8860B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ill>
        <patternFill>
          <bgColor rgb="FF9ACD32"/>
        </patternFill>
      </fill>
      <border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  <vertical/>
        <horizontal/>
      </border>
    </dxf>
    <dxf>
      <font>
        <color rgb="FF006100"/>
      </font>
      <fill>
        <patternFill>
          <bgColor rgb="FFC6EFCE"/>
        </patternFill>
      </fill>
    </dxf>
    <dxf>
      <font>
        <color rgb="FF9C5700"/>
      </font>
      <fill>
        <patternFill>
          <bgColor rgb="FFFFEB9C"/>
        </patternFill>
      </fill>
    </dxf>
    <dxf>
      <font>
        <color rgb="FF9C0006"/>
      </font>
      <fill>
        <patternFill>
          <bgColor rgb="FFFFC7CE"/>
        </patternFill>
      </fill>
    </dxf>
    <dxf>
      <font>
        <color theme="0"/>
      </font>
      <fill>
        <patternFill>
          <bgColor theme="4" tint="-0.24994659260841701"/>
        </patternFill>
      </fill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z val="11"/>
        <color rgb="FFFF0000"/>
        <name val="Arial"/>
        <family val="2"/>
        <charset val="1"/>
      </font>
    </dxf>
    <dxf>
      <font>
        <b/>
        <i val="0"/>
        <sz val="11"/>
        <color rgb="FF0000FF"/>
        <name val="Arial"/>
        <family val="2"/>
        <charset val="1"/>
      </font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87CEEB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  <dxf>
      <font>
        <b/>
        <i val="0"/>
        <color rgb="FFFF000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B05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70C0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DC143C"/>
      </font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002060"/>
      </font>
      <border>
        <left style="thin">
          <color rgb="FF000000"/>
        </left>
        <right style="thin">
          <color rgb="FF000000"/>
        </right>
        <top style="thin">
          <color rgb="FF000000"/>
        </top>
        <bottom style="thin">
          <color rgb="FF000000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color rgb="FFFF0000"/>
      </font>
      <fill>
        <patternFill>
          <bgColor rgb="FFFFC0CB"/>
        </patternFill>
      </fill>
      <border diagonalUp="0" diagonalDown="0">
        <left style="thin">
          <color auto="1"/>
        </left>
        <right style="thin">
          <color auto="1"/>
        </right>
        <top style="thin">
          <color auto="1"/>
        </top>
        <bottom style="thin">
          <color auto="1"/>
        </bottom>
      </border>
    </dxf>
    <dxf>
      <font>
        <b/>
        <i val="0"/>
        <sz val="10"/>
        <color rgb="FF000000"/>
        <name val="Arial"/>
        <family val="2"/>
        <charset val="1"/>
      </font>
      <fill>
        <patternFill>
          <bgColor rgb="FFFFA500"/>
        </patternFill>
      </fill>
      <border>
        <left style="thin">
          <color theme="1"/>
        </left>
        <right style="thin">
          <color theme="1"/>
        </right>
        <top style="thin">
          <color theme="1"/>
        </top>
        <bottom style="thin">
          <color theme="1"/>
        </bottom>
      </border>
    </dxf>
  </dxfs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DC143C"/>
      <rgbColor rgb="FFE8E4E4"/>
      <rgbColor rgb="FFCCFFFF"/>
      <rgbColor rgb="FF660066"/>
      <rgbColor rgb="FFFF8080"/>
      <rgbColor rgb="FF0070C0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CD"/>
      <rgbColor rgb="FF00CCFF"/>
      <rgbColor rgb="FFCCFFFF"/>
      <rgbColor rgb="FFCCFFCC"/>
      <rgbColor rgb="FFFFFF99"/>
      <rgbColor rgb="FF87CEEB"/>
      <rgbColor rgb="FFFF99CC"/>
      <rgbColor rgb="FFCC99FF"/>
      <rgbColor rgb="FFFFC0CB"/>
      <rgbColor rgb="FF3366FF"/>
      <rgbColor rgb="FF33CCCC"/>
      <rgbColor rgb="FF99CC00"/>
      <rgbColor rgb="FFFFCC00"/>
      <rgbColor rgb="FFFFA500"/>
      <rgbColor rgb="FFFF6600"/>
      <rgbColor rgb="FF666699"/>
      <rgbColor rgb="FFA9A9A9"/>
      <rgbColor rgb="FF003366"/>
      <rgbColor rgb="FF00B050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  <mruColors>
      <color rgb="FF4682B4"/>
      <color rgb="FFB8860B"/>
      <color rgb="FF9ACD32"/>
      <color rgb="FFA9A9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worksheet" Target="worksheets/sheet5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G66"/>
  <sheetViews>
    <sheetView tabSelected="1" zoomScale="85" zoomScaleNormal="85" workbookViewId="0">
      <pane ySplit="2" topLeftCell="A3" activePane="bottomLeft" state="frozen"/>
      <selection pane="bottomLeft" activeCell="P46" sqref="P46"/>
    </sheetView>
  </sheetViews>
  <sheetFormatPr defaultColWidth="8" defaultRowHeight="13.9" outlineLevelCol="1"/>
  <cols>
    <col min="1" max="1" width="28.125" style="1" bestFit="1" customWidth="1"/>
    <col min="2" max="2" width="14.875" style="44" customWidth="1"/>
    <col min="3" max="3" width="18.125" style="2" customWidth="1"/>
    <col min="4" max="4" width="11.75" style="3" customWidth="1"/>
    <col min="5" max="5" width="21.125" style="54" customWidth="1"/>
    <col min="6" max="6" width="10.125" style="3" bestFit="1" customWidth="1"/>
    <col min="7" max="7" width="10.125" style="3" customWidth="1"/>
    <col min="8" max="8" width="14.375" style="5" hidden="1" customWidth="1" outlineLevel="1"/>
    <col min="9" max="9" width="10.875" style="5" hidden="1" customWidth="1" outlineLevel="1"/>
    <col min="10" max="10" width="5.5" style="5" hidden="1" customWidth="1" outlineLevel="1"/>
    <col min="11" max="11" width="15.5" style="5" hidden="1" customWidth="1" outlineLevel="1"/>
    <col min="12" max="12" width="12.75" style="5" hidden="1" customWidth="1" outlineLevel="1"/>
    <col min="13" max="13" width="3.75" style="5" hidden="1" customWidth="1" outlineLevel="1"/>
    <col min="14" max="14" width="2.375" style="5" customWidth="1" collapsed="1"/>
    <col min="15" max="15" width="13.25" style="4" customWidth="1"/>
    <col min="16" max="16" width="10.5" style="4" customWidth="1"/>
    <col min="17" max="17" width="19.125" style="5" customWidth="1"/>
    <col min="18" max="18" width="12" style="5" hidden="1" customWidth="1" outlineLevel="1"/>
    <col min="19" max="19" width="8.375" style="5" customWidth="1" collapsed="1"/>
    <col min="20" max="267" width="8" style="5"/>
  </cols>
  <sheetData>
    <row r="1" spans="1:18" s="7" customFormat="1" ht="18.600000000000001" customHeight="1">
      <c r="A1" s="62" t="s">
        <v>0</v>
      </c>
      <c r="B1" s="64">
        <v>1595</v>
      </c>
      <c r="C1" s="61" t="s">
        <v>1</v>
      </c>
      <c r="D1" s="8" t="s">
        <v>2</v>
      </c>
      <c r="E1" s="63" t="s">
        <v>3</v>
      </c>
      <c r="F1" s="76" t="s">
        <v>4</v>
      </c>
      <c r="G1" s="76"/>
      <c r="H1" s="76"/>
      <c r="I1" s="58" t="s">
        <v>5</v>
      </c>
    </row>
    <row r="2" spans="1:18" s="7" customFormat="1" ht="17.100000000000001" customHeight="1">
      <c r="A2" s="60" t="s">
        <v>6</v>
      </c>
      <c r="B2" s="8" t="s">
        <v>7</v>
      </c>
      <c r="C2" s="8" t="s">
        <v>8</v>
      </c>
      <c r="D2" s="8" t="s">
        <v>9</v>
      </c>
      <c r="E2" s="9" t="s">
        <v>10</v>
      </c>
      <c r="F2" s="9" t="s">
        <v>11</v>
      </c>
      <c r="G2" s="9" t="s">
        <v>12</v>
      </c>
      <c r="H2" s="9" t="s">
        <v>13</v>
      </c>
      <c r="I2" s="9" t="s">
        <v>14</v>
      </c>
      <c r="J2" s="9" t="s">
        <v>15</v>
      </c>
      <c r="K2" s="9" t="s">
        <v>16</v>
      </c>
      <c r="L2" s="9" t="s">
        <v>17</v>
      </c>
      <c r="M2" s="9" t="s">
        <v>18</v>
      </c>
      <c r="O2" s="6"/>
      <c r="P2" s="6"/>
      <c r="R2" s="53" t="s">
        <v>14</v>
      </c>
    </row>
    <row r="3" spans="1:18" s="7" customFormat="1" ht="17.100000000000001" customHeight="1">
      <c r="A3" s="10" t="s">
        <v>19</v>
      </c>
      <c r="B3" s="42" t="s">
        <v>20</v>
      </c>
      <c r="C3" s="11" t="s">
        <v>21</v>
      </c>
      <c r="D3" s="12">
        <v>1022411</v>
      </c>
      <c r="E3" s="13" t="s">
        <v>22</v>
      </c>
      <c r="F3" s="14">
        <v>269640</v>
      </c>
      <c r="G3" s="52">
        <v>63144</v>
      </c>
      <c r="H3" s="6" t="str">
        <f>IF($H$1=1,IFERROR(VLOOKUP(D3,ESCANEAMENTO!A:B,2,),"NÃO SCAN."),IFERROR(VLOOKUP(D3,ESCANEAMENTO!E:F,2,),"NÃO SCAN."))</f>
        <v>NÃO SCAN.</v>
      </c>
      <c r="I3" s="7" t="str">
        <f>IF(H3=E3,"OK",IF(H3=0,"S/SÉRIE","NÃO SCAN."))</f>
        <v>NÃO SCAN.</v>
      </c>
      <c r="J3" s="7" t="str">
        <f>A3&amp;"-"&amp;C3</f>
        <v>Gaveteiro Vertical CX 01-SCANSOURCE</v>
      </c>
      <c r="K3" s="7" t="str">
        <f>VLOOKUP(J3,CATÁLOGO!A:E,5,)</f>
        <v>4260 OPENTOP</v>
      </c>
      <c r="L3" s="7" t="str">
        <f>VLOOKUP(J3,CATÁLOGO!A:E,4,)</f>
        <v>GERBO</v>
      </c>
      <c r="M3" s="7" t="str">
        <f>A3</f>
        <v>Gaveteiro Vertical CX 01</v>
      </c>
      <c r="O3" s="50" t="s">
        <v>23</v>
      </c>
      <c r="P3" s="50" t="s">
        <v>24</v>
      </c>
      <c r="Q3" s="38" t="s">
        <v>25</v>
      </c>
      <c r="R3" s="48"/>
    </row>
    <row r="4" spans="1:18" s="7" customFormat="1" ht="17.100000000000001" customHeight="1">
      <c r="A4" s="17" t="s">
        <v>26</v>
      </c>
      <c r="B4" s="47" t="s">
        <v>20</v>
      </c>
      <c r="C4" s="18" t="s">
        <v>21</v>
      </c>
      <c r="D4" s="19">
        <v>1022266</v>
      </c>
      <c r="E4" s="20" t="s">
        <v>27</v>
      </c>
      <c r="F4" s="21">
        <v>269624</v>
      </c>
      <c r="G4" s="52">
        <v>63144</v>
      </c>
      <c r="H4" s="6" t="str">
        <f>IF($H$1=1,IFERROR(VLOOKUP(D4,ESCANEAMENTO!A:B,2,),"NÃO SCAN."),IFERROR(VLOOKUP(D4,ESCANEAMENTO!E:F,2,),"NÃO SCAN."))</f>
        <v>NÃO SCAN.</v>
      </c>
      <c r="I4" s="7" t="str">
        <f t="shared" ref="I4:I8" si="0">IF(H4=E4,"OK",IF(H4=0,"S/SÉRIE","NÃO SCAN."))</f>
        <v>NÃO SCAN.</v>
      </c>
      <c r="J4" s="7" t="str">
        <f t="shared" ref="J4:J8" si="1">A4&amp;"-"&amp;C4</f>
        <v>Gaveteiro Vertical CX 02-SCANSOURCE</v>
      </c>
      <c r="K4" s="7" t="str">
        <f>VLOOKUP(J4,CATÁLOGO!A:E,5,)</f>
        <v>4260 OPENTOP</v>
      </c>
      <c r="L4" s="7" t="str">
        <f>VLOOKUP(J4,CATÁLOGO!A:E,4,)</f>
        <v>GERBO</v>
      </c>
      <c r="M4" s="7" t="str">
        <f t="shared" ref="M4:M8" si="2">A4</f>
        <v>Gaveteiro Vertical CX 02</v>
      </c>
      <c r="O4" s="15" t="s">
        <v>28</v>
      </c>
      <c r="P4" s="15" t="s">
        <v>24</v>
      </c>
      <c r="Q4" s="48" t="s">
        <v>29</v>
      </c>
      <c r="R4" s="48"/>
    </row>
    <row r="5" spans="1:18" s="7" customFormat="1" ht="17.100000000000001" customHeight="1">
      <c r="A5" s="17" t="s">
        <v>30</v>
      </c>
      <c r="B5" s="47" t="s">
        <v>20</v>
      </c>
      <c r="C5" s="18" t="s">
        <v>21</v>
      </c>
      <c r="D5" s="19">
        <v>1022418</v>
      </c>
      <c r="E5" s="20" t="s">
        <v>31</v>
      </c>
      <c r="F5" s="21">
        <v>269641</v>
      </c>
      <c r="G5" s="52">
        <v>63144</v>
      </c>
      <c r="H5" s="6" t="str">
        <f>IF($H$1=1,IFERROR(VLOOKUP(D5,ESCANEAMENTO!A:B,2,),"NÃO SCAN."),IFERROR(VLOOKUP(D5,ESCANEAMENTO!E:F,2,),"NÃO SCAN."))</f>
        <v>NÃO SCAN.</v>
      </c>
      <c r="I5" s="7" t="str">
        <f t="shared" si="0"/>
        <v>NÃO SCAN.</v>
      </c>
      <c r="J5" s="7" t="str">
        <f t="shared" si="1"/>
        <v>Gaveteiro Vertical CX 03-SCANSOURCE</v>
      </c>
      <c r="K5" s="7" t="str">
        <f>VLOOKUP(J5,CATÁLOGO!A:E,5,)</f>
        <v>4260 OPENTOP</v>
      </c>
      <c r="L5" s="7" t="str">
        <f>VLOOKUP(J5,CATÁLOGO!A:E,4,)</f>
        <v>GERBO</v>
      </c>
      <c r="M5" s="7" t="str">
        <f t="shared" si="2"/>
        <v>Gaveteiro Vertical CX 03</v>
      </c>
      <c r="O5" s="15" t="s">
        <v>32</v>
      </c>
      <c r="P5" s="15" t="s">
        <v>24</v>
      </c>
      <c r="Q5" s="48" t="s">
        <v>33</v>
      </c>
      <c r="R5" s="48"/>
    </row>
    <row r="6" spans="1:18" s="7" customFormat="1" ht="17.100000000000001" customHeight="1">
      <c r="A6" s="17" t="s">
        <v>34</v>
      </c>
      <c r="B6" s="47" t="s">
        <v>20</v>
      </c>
      <c r="C6" s="18" t="s">
        <v>21</v>
      </c>
      <c r="D6" s="19">
        <v>1022402</v>
      </c>
      <c r="E6" s="20" t="s">
        <v>35</v>
      </c>
      <c r="F6" s="21">
        <v>269639</v>
      </c>
      <c r="G6" s="52">
        <v>63144</v>
      </c>
      <c r="H6" s="6" t="str">
        <f>IF($H$1=1,IFERROR(VLOOKUP(D6,ESCANEAMENTO!A:B,2,),"NÃO SCAN."),IFERROR(VLOOKUP(D6,ESCANEAMENTO!E:F,2,),"NÃO SCAN."))</f>
        <v>NÃO SCAN.</v>
      </c>
      <c r="I6" s="7" t="str">
        <f t="shared" si="0"/>
        <v>NÃO SCAN.</v>
      </c>
      <c r="J6" s="7" t="str">
        <f t="shared" si="1"/>
        <v>Gaveteiro Vertical CX 04-SCANSOURCE</v>
      </c>
      <c r="K6" s="7" t="str">
        <f>VLOOKUP(J6,CATÁLOGO!A:E,5,)</f>
        <v>4260 OPENTOP</v>
      </c>
      <c r="L6" s="7" t="str">
        <f>VLOOKUP(J6,CATÁLOGO!A:E,4,)</f>
        <v>GERBO</v>
      </c>
      <c r="M6" s="7" t="str">
        <f t="shared" si="2"/>
        <v>Gaveteiro Vertical CX 04</v>
      </c>
      <c r="O6" s="34" t="s">
        <v>36</v>
      </c>
      <c r="P6" s="41" t="s">
        <v>24</v>
      </c>
      <c r="Q6" s="49">
        <v>7897013565496</v>
      </c>
      <c r="R6" s="48"/>
    </row>
    <row r="7" spans="1:18" s="7" customFormat="1" ht="17.100000000000001" customHeight="1">
      <c r="A7" s="10" t="s">
        <v>37</v>
      </c>
      <c r="B7" s="42" t="s">
        <v>38</v>
      </c>
      <c r="C7" s="11" t="s">
        <v>39</v>
      </c>
      <c r="D7" s="12">
        <v>1040529</v>
      </c>
      <c r="E7" s="13" t="s">
        <v>40</v>
      </c>
      <c r="F7" s="14">
        <v>697366</v>
      </c>
      <c r="G7" s="52">
        <v>63144</v>
      </c>
      <c r="H7" s="6" t="str">
        <f>IF($H$1=1,IFERROR(VLOOKUP(D7,ESCANEAMENTO!A:B,2,),"NÃO SCAN."),IFERROR(VLOOKUP(D7,ESCANEAMENTO!E:F,2,),"NÃO SCAN."))</f>
        <v>NÃO SCAN.</v>
      </c>
      <c r="I7" s="7" t="str">
        <f t="shared" si="0"/>
        <v>NÃO SCAN.</v>
      </c>
      <c r="J7" s="7" t="str">
        <f t="shared" si="1"/>
        <v>Monitor Gerência-LENOVO</v>
      </c>
      <c r="K7" s="7" t="str">
        <f>VLOOKUP(J7,CATÁLOGO!A:E,5,)</f>
        <v>THINKVISION E20-1B</v>
      </c>
      <c r="L7" s="7" t="str">
        <f>VLOOKUP(J7,CATÁLOGO!A:E,4,)</f>
        <v>LENOVO</v>
      </c>
      <c r="M7" s="7" t="str">
        <f t="shared" si="2"/>
        <v>Monitor Gerência</v>
      </c>
      <c r="O7" s="34" t="s">
        <v>41</v>
      </c>
      <c r="P7" s="41" t="s">
        <v>24</v>
      </c>
      <c r="Q7" s="49" t="s">
        <v>42</v>
      </c>
      <c r="R7" s="48"/>
    </row>
    <row r="8" spans="1:18" s="7" customFormat="1" ht="17.100000000000001" customHeight="1">
      <c r="A8" s="10" t="s">
        <v>43</v>
      </c>
      <c r="B8" s="42" t="s">
        <v>38</v>
      </c>
      <c r="C8" s="11" t="s">
        <v>39</v>
      </c>
      <c r="D8" s="12">
        <v>1040537</v>
      </c>
      <c r="E8" s="13" t="s">
        <v>44</v>
      </c>
      <c r="F8" s="14">
        <v>697366</v>
      </c>
      <c r="G8" s="52">
        <v>63144</v>
      </c>
      <c r="H8" s="6" t="str">
        <f>IF($H$1=1,IFERROR(VLOOKUP(D8,ESCANEAMENTO!A:B,2,),"NÃO SCAN."),IFERROR(VLOOKUP(D8,ESCANEAMENTO!E:F,2,),"NÃO SCAN."))</f>
        <v>NÃO SCAN.</v>
      </c>
      <c r="I8" s="7" t="str">
        <f t="shared" si="0"/>
        <v>NÃO SCAN.</v>
      </c>
      <c r="J8" s="7" t="str">
        <f t="shared" si="1"/>
        <v>Monitor B12-LENOVO</v>
      </c>
      <c r="K8" s="7" t="str">
        <f>VLOOKUP(J8,CATÁLOGO!A:E,5,)</f>
        <v>THINKVISION E20-1B</v>
      </c>
      <c r="L8" s="7" t="str">
        <f>VLOOKUP(J8,CATÁLOGO!A:E,4,)</f>
        <v>LENOVO</v>
      </c>
      <c r="M8" s="7" t="str">
        <f t="shared" si="2"/>
        <v>Monitor B12</v>
      </c>
      <c r="O8" s="15" t="s">
        <v>45</v>
      </c>
      <c r="P8" s="15" t="s">
        <v>46</v>
      </c>
      <c r="Q8" s="48" t="s">
        <v>47</v>
      </c>
      <c r="R8" s="48"/>
    </row>
    <row r="9" spans="1:18" s="7" customFormat="1" ht="17.100000000000001" customHeight="1">
      <c r="A9" s="10" t="s">
        <v>48</v>
      </c>
      <c r="B9" s="42" t="s">
        <v>38</v>
      </c>
      <c r="C9" s="11" t="s">
        <v>39</v>
      </c>
      <c r="D9" s="12">
        <v>1040606</v>
      </c>
      <c r="E9" s="13" t="s">
        <v>49</v>
      </c>
      <c r="F9" s="14">
        <v>697412</v>
      </c>
      <c r="G9" s="52">
        <v>63144</v>
      </c>
      <c r="H9" s="6" t="str">
        <f>IF($H$1=1,IFERROR(VLOOKUP(#REF!,ESCANEAMENTO!A:B,2,),"NÃO SCAN."),IFERROR(VLOOKUP(#REF!,ESCANEAMENTO!E:F,2,),"NÃO SCAN."))</f>
        <v>NÃO SCAN.</v>
      </c>
      <c r="I9" s="7" t="e">
        <f>IF(H9=#REF!,"OK",IF(H9=0,"S/SÉRIE","NÃO SCAN."))</f>
        <v>#REF!</v>
      </c>
      <c r="J9" s="7" t="e">
        <f>#REF!&amp;"-"&amp;#REF!</f>
        <v>#REF!</v>
      </c>
      <c r="K9" s="7" t="e">
        <f>VLOOKUP(J9,CATÁLOGO!A:E,5,)</f>
        <v>#REF!</v>
      </c>
      <c r="L9" s="7" t="e">
        <f>VLOOKUP(J9,CATÁLOGO!A:E,4,)</f>
        <v>#REF!</v>
      </c>
      <c r="M9" s="7" t="e">
        <f>#REF!</f>
        <v>#REF!</v>
      </c>
      <c r="O9" s="15" t="s">
        <v>50</v>
      </c>
      <c r="P9" s="15" t="s">
        <v>46</v>
      </c>
      <c r="Q9" s="48" t="s">
        <v>47</v>
      </c>
      <c r="R9" s="48"/>
    </row>
    <row r="10" spans="1:18" s="7" customFormat="1" ht="17.100000000000001" customHeight="1">
      <c r="A10" s="10" t="s">
        <v>51</v>
      </c>
      <c r="B10" s="42" t="s">
        <v>38</v>
      </c>
      <c r="C10" s="11" t="s">
        <v>39</v>
      </c>
      <c r="D10" s="12">
        <v>1040540</v>
      </c>
      <c r="E10" s="13" t="s">
        <v>52</v>
      </c>
      <c r="F10" s="14">
        <v>697365</v>
      </c>
      <c r="G10" s="52">
        <v>63144</v>
      </c>
      <c r="H10" s="6" t="str">
        <f>IF($H$1=1,IFERROR(VLOOKUP(D9,ESCANEAMENTO!A:B,2,),"NÃO SCAN."),IFERROR(VLOOKUP(D9,ESCANEAMENTO!E:F,2,),"NÃO SCAN."))</f>
        <v>NÃO SCAN.</v>
      </c>
      <c r="I10" s="7" t="str">
        <f t="shared" ref="I10:I14" si="3">IF(H10=E9,"OK",IF(H10=0,"S/SÉRIE","NÃO SCAN."))</f>
        <v>NÃO SCAN.</v>
      </c>
      <c r="J10" s="7" t="str">
        <f t="shared" ref="J10:J14" si="4">A9&amp;"-"&amp;C9</f>
        <v>Monitor E-Learning-LENOVO</v>
      </c>
      <c r="K10" s="7" t="str">
        <f>VLOOKUP(J10,CATÁLOGO!A:E,5,)</f>
        <v>THINKVISION E20-1B</v>
      </c>
      <c r="L10" s="7" t="str">
        <f>VLOOKUP(J10,CATÁLOGO!A:E,4,)</f>
        <v>LENOVO</v>
      </c>
      <c r="M10" s="7" t="str">
        <f t="shared" ref="M10:M14" si="5">A9</f>
        <v>Monitor E-Learning</v>
      </c>
      <c r="O10" s="15" t="s">
        <v>53</v>
      </c>
      <c r="P10" s="15" t="s">
        <v>46</v>
      </c>
      <c r="Q10" s="48" t="s">
        <v>54</v>
      </c>
      <c r="R10" s="48"/>
    </row>
    <row r="11" spans="1:18" s="7" customFormat="1" ht="17.100000000000001" customHeight="1">
      <c r="A11" s="10" t="s">
        <v>55</v>
      </c>
      <c r="B11" s="42" t="s">
        <v>38</v>
      </c>
      <c r="C11" s="11" t="s">
        <v>39</v>
      </c>
      <c r="D11" s="12">
        <v>1040467</v>
      </c>
      <c r="E11" s="13" t="s">
        <v>56</v>
      </c>
      <c r="F11" s="14">
        <v>697410</v>
      </c>
      <c r="G11" s="52">
        <v>63144</v>
      </c>
      <c r="H11" s="6" t="str">
        <f>IF($H$1=1,IFERROR(VLOOKUP(D10,ESCANEAMENTO!A:B,2,),"NÃO SCAN."),IFERROR(VLOOKUP(D10,ESCANEAMENTO!E:F,2,),"NÃO SCAN."))</f>
        <v>NÃO SCAN.</v>
      </c>
      <c r="I11" s="7" t="str">
        <f t="shared" si="3"/>
        <v>NÃO SCAN.</v>
      </c>
      <c r="J11" s="7" t="str">
        <f t="shared" si="4"/>
        <v>Monitor Farmacêutico-LENOVO</v>
      </c>
      <c r="K11" s="7" t="str">
        <f>VLOOKUP(J11,CATÁLOGO!A:E,5,)</f>
        <v>THINKVISION E20-1B</v>
      </c>
      <c r="L11" s="7" t="str">
        <f>VLOOKUP(J11,CATÁLOGO!A:E,4,)</f>
        <v>LENOVO</v>
      </c>
      <c r="M11" s="7" t="str">
        <f t="shared" si="5"/>
        <v>Monitor Farmacêutico</v>
      </c>
      <c r="O11" s="6"/>
      <c r="P11" s="6"/>
    </row>
    <row r="12" spans="1:18" s="7" customFormat="1" ht="17.100000000000001" customHeight="1">
      <c r="A12" s="17" t="s">
        <v>57</v>
      </c>
      <c r="B12" s="47" t="s">
        <v>38</v>
      </c>
      <c r="C12" s="18" t="s">
        <v>39</v>
      </c>
      <c r="D12" s="19">
        <v>1040473</v>
      </c>
      <c r="E12" s="20" t="s">
        <v>58</v>
      </c>
      <c r="F12" s="21">
        <v>697410</v>
      </c>
      <c r="G12" s="52">
        <v>63144</v>
      </c>
      <c r="H12" s="6" t="str">
        <f>IF($H$1=1,IFERROR(VLOOKUP(D11,ESCANEAMENTO!A:B,2,),"NÃO SCAN."),IFERROR(VLOOKUP(D11,ESCANEAMENTO!E:F,2,),"NÃO SCAN."))</f>
        <v>NÃO SCAN.</v>
      </c>
      <c r="I12" s="7" t="str">
        <f t="shared" si="3"/>
        <v>NÃO SCAN.</v>
      </c>
      <c r="J12" s="7" t="str">
        <f t="shared" si="4"/>
        <v>Monitor Balcão 01-LENOVO</v>
      </c>
      <c r="K12" s="7" t="str">
        <f>VLOOKUP(J12,CATÁLOGO!A:E,5,)</f>
        <v>THINKVISION E20-1B</v>
      </c>
      <c r="L12" s="7" t="str">
        <f>VLOOKUP(J12,CATÁLOGO!A:E,4,)</f>
        <v>LENOVO</v>
      </c>
      <c r="M12" s="7" t="str">
        <f t="shared" si="5"/>
        <v>Monitor Balcão 01</v>
      </c>
      <c r="O12" s="6"/>
      <c r="P12" s="6"/>
    </row>
    <row r="13" spans="1:18" s="7" customFormat="1" ht="17.100000000000001" customHeight="1">
      <c r="A13" s="17" t="s">
        <v>59</v>
      </c>
      <c r="B13" s="47" t="s">
        <v>38</v>
      </c>
      <c r="C13" s="18" t="s">
        <v>39</v>
      </c>
      <c r="D13" s="19">
        <v>1040470</v>
      </c>
      <c r="E13" s="20" t="s">
        <v>60</v>
      </c>
      <c r="F13" s="21">
        <v>697411</v>
      </c>
      <c r="G13" s="52">
        <v>63144</v>
      </c>
      <c r="H13" s="6" t="str">
        <f>IF($H$1=1,IFERROR(VLOOKUP(D12,ESCANEAMENTO!A:B,2,),"NÃO SCAN."),IFERROR(VLOOKUP(D12,ESCANEAMENTO!E:F,2,),"NÃO SCAN."))</f>
        <v>NÃO SCAN.</v>
      </c>
      <c r="I13" s="7" t="str">
        <f t="shared" si="3"/>
        <v>NÃO SCAN.</v>
      </c>
      <c r="J13" s="7" t="str">
        <f t="shared" si="4"/>
        <v>Monitor Balcão 02-LENOVO</v>
      </c>
      <c r="K13" s="7" t="str">
        <f>VLOOKUP(J13,CATÁLOGO!A:E,5,)</f>
        <v>THINKVISION E20-1B</v>
      </c>
      <c r="L13" s="7" t="str">
        <f>VLOOKUP(J13,CATÁLOGO!A:E,4,)</f>
        <v>LENOVO</v>
      </c>
      <c r="M13" s="7" t="str">
        <f t="shared" si="5"/>
        <v>Monitor Balcão 02</v>
      </c>
      <c r="O13" s="6"/>
      <c r="P13" s="6"/>
    </row>
    <row r="14" spans="1:18" s="7" customFormat="1" ht="17.100000000000001" customHeight="1">
      <c r="A14" s="17" t="s">
        <v>61</v>
      </c>
      <c r="B14" s="47" t="s">
        <v>38</v>
      </c>
      <c r="C14" s="18" t="s">
        <v>39</v>
      </c>
      <c r="D14" s="19">
        <v>1040548</v>
      </c>
      <c r="E14" s="20" t="s">
        <v>62</v>
      </c>
      <c r="F14" s="21">
        <v>697450</v>
      </c>
      <c r="G14" s="52">
        <v>63144</v>
      </c>
      <c r="H14" s="6" t="str">
        <f>IF($H$1=1,IFERROR(VLOOKUP(D13,ESCANEAMENTO!A:B,2,),"NÃO SCAN."),IFERROR(VLOOKUP(D13,ESCANEAMENTO!E:F,2,),"NÃO SCAN."))</f>
        <v>NÃO SCAN.</v>
      </c>
      <c r="I14" s="7" t="str">
        <f t="shared" si="3"/>
        <v>NÃO SCAN.</v>
      </c>
      <c r="J14" s="7" t="str">
        <f t="shared" si="4"/>
        <v>Monitor Balcão 03-LENOVO</v>
      </c>
      <c r="K14" s="7" t="str">
        <f>VLOOKUP(J14,CATÁLOGO!A:E,5,)</f>
        <v>THINKVISION E20-1B</v>
      </c>
      <c r="L14" s="7" t="str">
        <f>VLOOKUP(J14,CATÁLOGO!A:E,4,)</f>
        <v>LENOVO</v>
      </c>
      <c r="M14" s="7" t="str">
        <f t="shared" si="5"/>
        <v>Monitor Balcão 03</v>
      </c>
      <c r="O14" s="6"/>
      <c r="P14" s="6"/>
    </row>
    <row r="15" spans="1:18" s="7" customFormat="1" ht="17.100000000000001" customHeight="1">
      <c r="A15" s="10" t="s">
        <v>63</v>
      </c>
      <c r="B15" s="42" t="s">
        <v>38</v>
      </c>
      <c r="C15" s="11" t="s">
        <v>21</v>
      </c>
      <c r="D15" s="12">
        <v>887845</v>
      </c>
      <c r="E15" s="13" t="s">
        <v>64</v>
      </c>
      <c r="F15" s="14">
        <v>977235</v>
      </c>
      <c r="G15" s="52">
        <v>63144</v>
      </c>
      <c r="H15" s="6"/>
      <c r="O15" s="6"/>
      <c r="P15" s="6"/>
    </row>
    <row r="16" spans="1:18" s="7" customFormat="1" ht="17.100000000000001" customHeight="1">
      <c r="A16" s="17" t="s">
        <v>65</v>
      </c>
      <c r="B16" s="47" t="s">
        <v>38</v>
      </c>
      <c r="C16" s="18" t="s">
        <v>21</v>
      </c>
      <c r="D16" s="19">
        <v>887816</v>
      </c>
      <c r="E16" s="20" t="s">
        <v>66</v>
      </c>
      <c r="F16" s="21">
        <v>976961</v>
      </c>
      <c r="G16" s="52">
        <v>63144</v>
      </c>
      <c r="H16" s="6" t="str">
        <f>IF($H$1=1,IFERROR(VLOOKUP(D15,ESCANEAMENTO!A:B,2,),"NÃO SCAN."),IFERROR(VLOOKUP(D15,ESCANEAMENTO!E:F,2,),"NÃO SCAN."))</f>
        <v>NÃO SCAN.</v>
      </c>
      <c r="I16" s="7" t="str">
        <f t="shared" ref="I16:I55" si="6">IF(H16=E15,"OK",IF(H16=0,"S/SÉRIE","NÃO SCAN."))</f>
        <v>NÃO SCAN.</v>
      </c>
      <c r="J16" s="7" t="str">
        <f t="shared" ref="J16:J55" si="7">A15&amp;"-"&amp;C15</f>
        <v>Monitor Touch CX 01-SCANSOURCE</v>
      </c>
      <c r="K16" s="7" t="str">
        <f>VLOOKUP(J16,CATÁLOGO!A:E,5,)</f>
        <v>T1509L</v>
      </c>
      <c r="L16" s="7" t="str">
        <f>VLOOKUP(J16,CATÁLOGO!A:E,4,)</f>
        <v>ELO</v>
      </c>
      <c r="M16" s="7" t="str">
        <f t="shared" ref="M16:M55" si="8">A15</f>
        <v>Monitor Touch CX 01</v>
      </c>
      <c r="O16" s="6"/>
      <c r="P16" s="6"/>
    </row>
    <row r="17" spans="1:18" s="7" customFormat="1" ht="17.100000000000001" customHeight="1">
      <c r="A17" s="17" t="s">
        <v>67</v>
      </c>
      <c r="B17" s="47" t="s">
        <v>38</v>
      </c>
      <c r="C17" s="18" t="s">
        <v>21</v>
      </c>
      <c r="D17" s="19">
        <v>887814</v>
      </c>
      <c r="E17" s="20" t="s">
        <v>68</v>
      </c>
      <c r="F17" s="21">
        <v>976958</v>
      </c>
      <c r="G17" s="52">
        <v>63144</v>
      </c>
      <c r="H17" s="6" t="str">
        <f>IF($H$1=1,IFERROR(VLOOKUP(D16,ESCANEAMENTO!A:B,2,),"NÃO SCAN."),IFERROR(VLOOKUP(D16,ESCANEAMENTO!E:F,2,),"NÃO SCAN."))</f>
        <v>NÃO SCAN.</v>
      </c>
      <c r="I17" s="7" t="str">
        <f t="shared" si="6"/>
        <v>NÃO SCAN.</v>
      </c>
      <c r="J17" s="7" t="str">
        <f t="shared" si="7"/>
        <v>Monitor Touch CX 02-SCANSOURCE</v>
      </c>
      <c r="K17" s="7" t="str">
        <f>VLOOKUP(J17,CATÁLOGO!A:E,5,)</f>
        <v>T1509L</v>
      </c>
      <c r="L17" s="7" t="str">
        <f>VLOOKUP(J17,CATÁLOGO!A:E,4,)</f>
        <v>ELO</v>
      </c>
      <c r="M17" s="7" t="str">
        <f t="shared" si="8"/>
        <v>Monitor Touch CX 02</v>
      </c>
      <c r="O17" s="6"/>
      <c r="P17" s="6"/>
    </row>
    <row r="18" spans="1:18" s="7" customFormat="1" ht="17.100000000000001" customHeight="1">
      <c r="A18" s="17" t="s">
        <v>69</v>
      </c>
      <c r="B18" s="47" t="s">
        <v>38</v>
      </c>
      <c r="C18" s="18" t="s">
        <v>21</v>
      </c>
      <c r="D18" s="19">
        <v>887812</v>
      </c>
      <c r="E18" s="20" t="s">
        <v>70</v>
      </c>
      <c r="F18" s="21">
        <v>976958</v>
      </c>
      <c r="G18" s="52">
        <v>63144</v>
      </c>
      <c r="H18" s="6" t="str">
        <f>IF($H$1=1,IFERROR(VLOOKUP(D17,ESCANEAMENTO!A:B,2,),"NÃO SCAN."),IFERROR(VLOOKUP(D17,ESCANEAMENTO!E:F,2,),"NÃO SCAN."))</f>
        <v>NÃO SCAN.</v>
      </c>
      <c r="I18" s="7" t="str">
        <f t="shared" si="6"/>
        <v>NÃO SCAN.</v>
      </c>
      <c r="J18" s="7" t="str">
        <f t="shared" si="7"/>
        <v>Monitor Touch CX 03-SCANSOURCE</v>
      </c>
      <c r="K18" s="7" t="str">
        <f>VLOOKUP(J18,CATÁLOGO!A:E,5,)</f>
        <v>T1509L</v>
      </c>
      <c r="L18" s="7" t="str">
        <f>VLOOKUP(J18,CATÁLOGO!A:E,4,)</f>
        <v>ELO</v>
      </c>
      <c r="M18" s="7" t="str">
        <f t="shared" si="8"/>
        <v>Monitor Touch CX 03</v>
      </c>
      <c r="O18" s="6"/>
      <c r="P18" s="6"/>
    </row>
    <row r="19" spans="1:18" s="7" customFormat="1" ht="17.100000000000001" customHeight="1">
      <c r="A19" s="10" t="s">
        <v>71</v>
      </c>
      <c r="B19" s="42" t="s">
        <v>72</v>
      </c>
      <c r="C19" s="11" t="s">
        <v>73</v>
      </c>
      <c r="D19" s="12">
        <v>1029734</v>
      </c>
      <c r="E19" s="13" t="s">
        <v>74</v>
      </c>
      <c r="F19" s="14">
        <v>37310</v>
      </c>
      <c r="G19" s="52">
        <v>63144</v>
      </c>
      <c r="H19" s="6" t="str">
        <f>IF($H$1=1,IFERROR(VLOOKUP(D18,ESCANEAMENTO!A:B,2,),"NÃO SCAN."),IFERROR(VLOOKUP(D18,ESCANEAMENTO!E:F,2,),"NÃO SCAN."))</f>
        <v>NÃO SCAN.</v>
      </c>
      <c r="I19" s="7" t="str">
        <f t="shared" si="6"/>
        <v>NÃO SCAN.</v>
      </c>
      <c r="J19" s="7" t="str">
        <f t="shared" si="7"/>
        <v>Monitor Touch CX 04-SCANSOURCE</v>
      </c>
      <c r="K19" s="7" t="str">
        <f>VLOOKUP(J19,CATÁLOGO!A:E,5,)</f>
        <v>T1509L</v>
      </c>
      <c r="L19" s="7" t="str">
        <f>VLOOKUP(J19,CATÁLOGO!A:E,4,)</f>
        <v>ELO</v>
      </c>
      <c r="M19" s="7" t="str">
        <f t="shared" si="8"/>
        <v>Monitor Touch CX 04</v>
      </c>
      <c r="O19" s="6"/>
      <c r="P19" s="6"/>
    </row>
    <row r="20" spans="1:18" s="7" customFormat="1" ht="17.100000000000001" customHeight="1">
      <c r="A20" s="17" t="s">
        <v>75</v>
      </c>
      <c r="B20" s="47" t="s">
        <v>72</v>
      </c>
      <c r="C20" s="18" t="s">
        <v>73</v>
      </c>
      <c r="D20" s="19">
        <v>1029735</v>
      </c>
      <c r="E20" s="20" t="s">
        <v>76</v>
      </c>
      <c r="F20" s="21">
        <v>37310</v>
      </c>
      <c r="G20" s="52">
        <v>63144</v>
      </c>
      <c r="H20" s="6" t="str">
        <f>IF($H$1=1,IFERROR(VLOOKUP(D19,ESCANEAMENTO!A:B,2,),"NÃO SCAN."),IFERROR(VLOOKUP(D19,ESCANEAMENTO!E:F,2,),"NÃO SCAN."))</f>
        <v>NÃO SCAN.</v>
      </c>
      <c r="I20" s="7" t="str">
        <f t="shared" si="6"/>
        <v>NÃO SCAN.</v>
      </c>
      <c r="J20" s="7" t="str">
        <f t="shared" si="7"/>
        <v>Scanner de Mesa A4 01-CANON</v>
      </c>
      <c r="K20" s="7" t="str">
        <f>VLOOKUP(J20,CATÁLOGO!A:E,5,)</f>
        <v>CANOSCAN LIDE 300</v>
      </c>
      <c r="L20" s="7" t="str">
        <f>VLOOKUP(J20,CATÁLOGO!A:E,4,)</f>
        <v>CANON</v>
      </c>
      <c r="M20" s="7" t="str">
        <f t="shared" si="8"/>
        <v>Scanner de Mesa A4 01</v>
      </c>
      <c r="O20" s="6"/>
      <c r="P20" s="6"/>
    </row>
    <row r="21" spans="1:18" s="7" customFormat="1" ht="17.100000000000001" customHeight="1">
      <c r="A21" s="10" t="s">
        <v>77</v>
      </c>
      <c r="B21" s="42" t="s">
        <v>72</v>
      </c>
      <c r="C21" s="11" t="s">
        <v>21</v>
      </c>
      <c r="D21" s="12">
        <v>935053</v>
      </c>
      <c r="E21" s="13" t="s">
        <v>78</v>
      </c>
      <c r="F21" s="14">
        <v>36018</v>
      </c>
      <c r="G21" s="52">
        <v>63144</v>
      </c>
      <c r="H21" s="6" t="str">
        <f>IF($H$1=1,IFERROR(VLOOKUP(D20,ESCANEAMENTO!A:B,2,),"NÃO SCAN."),IFERROR(VLOOKUP(D20,ESCANEAMENTO!E:F,2,),"NÃO SCAN."))</f>
        <v>NÃO SCAN.</v>
      </c>
      <c r="I21" s="7" t="str">
        <f t="shared" si="6"/>
        <v>NÃO SCAN.</v>
      </c>
      <c r="J21" s="7" t="str">
        <f t="shared" si="7"/>
        <v>Scanner de Mesa A4 02-CANON</v>
      </c>
      <c r="K21" s="7" t="str">
        <f>VLOOKUP(J21,CATÁLOGO!A:E,5,)</f>
        <v>CANOSCAN LIDE 300</v>
      </c>
      <c r="L21" s="7" t="str">
        <f>VLOOKUP(J21,CATÁLOGO!A:E,4,)</f>
        <v>CANON</v>
      </c>
      <c r="M21" s="7" t="str">
        <f t="shared" si="8"/>
        <v>Scanner de Mesa A4 02</v>
      </c>
      <c r="O21" s="6"/>
      <c r="P21" s="6"/>
    </row>
    <row r="22" spans="1:18" s="7" customFormat="1" ht="17.100000000000001" customHeight="1">
      <c r="A22" s="17" t="s">
        <v>79</v>
      </c>
      <c r="B22" s="47" t="s">
        <v>72</v>
      </c>
      <c r="C22" s="18" t="s">
        <v>21</v>
      </c>
      <c r="D22" s="19">
        <v>935051</v>
      </c>
      <c r="E22" s="20" t="s">
        <v>80</v>
      </c>
      <c r="F22" s="21">
        <v>36018</v>
      </c>
      <c r="G22" s="52">
        <v>63144</v>
      </c>
      <c r="H22" s="6" t="str">
        <f>IF($H$1=1,IFERROR(VLOOKUP(D21,ESCANEAMENTO!A:B,2,),"NÃO SCAN."),IFERROR(VLOOKUP(D21,ESCANEAMENTO!E:F,2,),"NÃO SCAN."))</f>
        <v>NÃO SCAN.</v>
      </c>
      <c r="I22" s="7" t="str">
        <f t="shared" si="6"/>
        <v>NÃO SCAN.</v>
      </c>
      <c r="J22" s="7" t="str">
        <f t="shared" si="7"/>
        <v>Leitor Cód. Barra - Mesa CX 01-SCANSOURCE</v>
      </c>
      <c r="K22" s="7" t="str">
        <f>VLOOKUP(J22,CATÁLOGO!A:E,5,)</f>
        <v>DS7708</v>
      </c>
      <c r="L22" s="7" t="str">
        <f>VLOOKUP(J22,CATÁLOGO!A:E,4,)</f>
        <v>SYMBOL</v>
      </c>
      <c r="M22" s="7" t="str">
        <f t="shared" si="8"/>
        <v>Leitor Cód. Barra - Mesa CX 01</v>
      </c>
      <c r="O22" s="6"/>
      <c r="P22" s="6"/>
    </row>
    <row r="23" spans="1:18" s="7" customFormat="1" ht="17.100000000000001" customHeight="1">
      <c r="A23" s="17" t="s">
        <v>81</v>
      </c>
      <c r="B23" s="47" t="s">
        <v>72</v>
      </c>
      <c r="C23" s="18" t="s">
        <v>21</v>
      </c>
      <c r="D23" s="19">
        <v>935104</v>
      </c>
      <c r="E23" s="20" t="s">
        <v>82</v>
      </c>
      <c r="F23" s="21">
        <v>36018</v>
      </c>
      <c r="G23" s="52">
        <v>63144</v>
      </c>
      <c r="H23" s="6" t="str">
        <f>IF($H$1=1,IFERROR(VLOOKUP(D22,ESCANEAMENTO!A:B,2,),"NÃO SCAN."),IFERROR(VLOOKUP(D22,ESCANEAMENTO!E:F,2,),"NÃO SCAN."))</f>
        <v>NÃO SCAN.</v>
      </c>
      <c r="I23" s="7" t="str">
        <f t="shared" si="6"/>
        <v>NÃO SCAN.</v>
      </c>
      <c r="J23" s="7" t="str">
        <f t="shared" si="7"/>
        <v>Leitor Cód. Barra - Mesa CX 02-SCANSOURCE</v>
      </c>
      <c r="K23" s="7" t="str">
        <f>VLOOKUP(J23,CATÁLOGO!A:E,5,)</f>
        <v>DS7708</v>
      </c>
      <c r="L23" s="7" t="str">
        <f>VLOOKUP(J23,CATÁLOGO!A:E,4,)</f>
        <v>SYMBOL</v>
      </c>
      <c r="M23" s="7" t="str">
        <f t="shared" si="8"/>
        <v>Leitor Cód. Barra - Mesa CX 02</v>
      </c>
      <c r="O23" s="6"/>
      <c r="P23" s="6"/>
    </row>
    <row r="24" spans="1:18" s="7" customFormat="1" ht="17.100000000000001" customHeight="1">
      <c r="A24" s="17" t="s">
        <v>83</v>
      </c>
      <c r="B24" s="47" t="s">
        <v>72</v>
      </c>
      <c r="C24" s="18" t="s">
        <v>21</v>
      </c>
      <c r="D24" s="19">
        <v>934991</v>
      </c>
      <c r="E24" s="20" t="s">
        <v>84</v>
      </c>
      <c r="F24" s="21">
        <v>36018</v>
      </c>
      <c r="G24" s="52">
        <v>63144</v>
      </c>
      <c r="H24" s="6" t="str">
        <f>IF($H$1=1,IFERROR(VLOOKUP(D23,ESCANEAMENTO!A:B,2,),"NÃO SCAN."),IFERROR(VLOOKUP(D23,ESCANEAMENTO!E:F,2,),"NÃO SCAN."))</f>
        <v>NÃO SCAN.</v>
      </c>
      <c r="I24" s="7" t="str">
        <f t="shared" si="6"/>
        <v>NÃO SCAN.</v>
      </c>
      <c r="J24" s="7" t="str">
        <f t="shared" si="7"/>
        <v>Leitor Cód. Barra - Mesa CX 03-SCANSOURCE</v>
      </c>
      <c r="K24" s="7" t="str">
        <f>VLOOKUP(J24,CATÁLOGO!A:E,5,)</f>
        <v>DS7708</v>
      </c>
      <c r="L24" s="7" t="str">
        <f>VLOOKUP(J24,CATÁLOGO!A:E,4,)</f>
        <v>SYMBOL</v>
      </c>
      <c r="M24" s="7" t="str">
        <f t="shared" si="8"/>
        <v>Leitor Cód. Barra - Mesa CX 03</v>
      </c>
      <c r="O24" s="6"/>
      <c r="P24" s="6"/>
      <c r="Q24" s="40" t="s">
        <v>85</v>
      </c>
    </row>
    <row r="25" spans="1:18" s="7" customFormat="1" ht="17.100000000000001" customHeight="1">
      <c r="A25" s="10" t="s">
        <v>86</v>
      </c>
      <c r="B25" s="42" t="s">
        <v>87</v>
      </c>
      <c r="C25" s="11" t="s">
        <v>88</v>
      </c>
      <c r="D25" s="12">
        <v>939807</v>
      </c>
      <c r="E25" s="13" t="s">
        <v>89</v>
      </c>
      <c r="F25" s="14">
        <v>68434</v>
      </c>
      <c r="G25" s="52">
        <v>63144</v>
      </c>
      <c r="H25" s="6" t="str">
        <f>IF($H$1=1,IFERROR(VLOOKUP(D24,ESCANEAMENTO!A:B,2,),"NÃO SCAN."),IFERROR(VLOOKUP(D24,ESCANEAMENTO!E:F,2,),"NÃO SCAN."))</f>
        <v>NÃO SCAN.</v>
      </c>
      <c r="I25" s="7" t="str">
        <f t="shared" si="6"/>
        <v>NÃO SCAN.</v>
      </c>
      <c r="J25" s="7" t="str">
        <f t="shared" si="7"/>
        <v>Leitor Cód. Barra - Mesa CX 04-SCANSOURCE</v>
      </c>
      <c r="K25" s="7" t="str">
        <f>VLOOKUP(J25,CATÁLOGO!A:E,5,)</f>
        <v>DS7708</v>
      </c>
      <c r="L25" s="7" t="str">
        <f>VLOOKUP(J25,CATÁLOGO!A:E,4,)</f>
        <v>SYMBOL</v>
      </c>
      <c r="M25" s="7" t="str">
        <f t="shared" si="8"/>
        <v>Leitor Cód. Barra - Mesa CX 04</v>
      </c>
      <c r="O25" s="15" t="s">
        <v>90</v>
      </c>
      <c r="P25" s="15" t="s">
        <v>91</v>
      </c>
    </row>
    <row r="26" spans="1:18" s="7" customFormat="1" ht="17.100000000000001" customHeight="1">
      <c r="A26" s="17" t="s">
        <v>92</v>
      </c>
      <c r="B26" s="47" t="s">
        <v>93</v>
      </c>
      <c r="C26" s="18" t="s">
        <v>88</v>
      </c>
      <c r="D26" s="19">
        <v>939808</v>
      </c>
      <c r="E26" s="20" t="s">
        <v>94</v>
      </c>
      <c r="F26" s="21">
        <v>68434</v>
      </c>
      <c r="G26" s="52">
        <v>63144</v>
      </c>
      <c r="H26" s="6" t="str">
        <f>IF($H$1=1,IFERROR(VLOOKUP(D25,ESCANEAMENTO!A:B,2,),"NÃO SCAN."),IFERROR(VLOOKUP(D25,ESCANEAMENTO!E:F,2,),"NÃO SCAN."))</f>
        <v>NÃO SCAN.</v>
      </c>
      <c r="I26" s="7" t="str">
        <f t="shared" si="6"/>
        <v>NÃO SCAN.</v>
      </c>
      <c r="J26" s="7" t="str">
        <f t="shared" si="7"/>
        <v>Fortinet (FortiGate)-VIVO</v>
      </c>
      <c r="K26" s="7" t="str">
        <f>VLOOKUP(J26,CATÁLOGO!A:E,5,)</f>
        <v>FG-40F</v>
      </c>
      <c r="L26" s="7" t="str">
        <f>VLOOKUP(J26,CATÁLOGO!A:E,4,)</f>
        <v>FORTINET</v>
      </c>
      <c r="M26" s="7" t="str">
        <f t="shared" si="8"/>
        <v>Fortinet (FortiGate)</v>
      </c>
      <c r="O26" s="4"/>
      <c r="P26" s="4"/>
      <c r="Q26" s="5"/>
      <c r="R26" s="48"/>
    </row>
    <row r="27" spans="1:18" s="7" customFormat="1" ht="17.100000000000001" customHeight="1">
      <c r="A27" s="35" t="s">
        <v>95</v>
      </c>
      <c r="B27" s="43" t="s">
        <v>96</v>
      </c>
      <c r="C27" s="36" t="s">
        <v>97</v>
      </c>
      <c r="D27" s="37">
        <v>1110221</v>
      </c>
      <c r="E27" s="38" t="s">
        <v>98</v>
      </c>
      <c r="F27" s="39">
        <v>441155</v>
      </c>
      <c r="G27" s="52">
        <v>63144</v>
      </c>
      <c r="H27" s="6" t="str">
        <f>IF($H$1=1,IFERROR(VLOOKUP(D26,ESCANEAMENTO!A:B,2,),"NÃO SCAN."),IFERROR(VLOOKUP(D26,ESCANEAMENTO!E:F,2,),"NÃO SCAN."))</f>
        <v>NÃO SCAN.</v>
      </c>
      <c r="I27" s="7" t="str">
        <f t="shared" si="6"/>
        <v>NÃO SCAN.</v>
      </c>
      <c r="J27" s="7" t="str">
        <f t="shared" si="7"/>
        <v>Fortinet (FortiAP)-VIVO</v>
      </c>
      <c r="K27" s="7" t="str">
        <f>VLOOKUP(J27,CATÁLOGO!A:E,5,)</f>
        <v>FAP-231F-N</v>
      </c>
      <c r="L27" s="7" t="str">
        <f>VLOOKUP(J27,CATÁLOGO!A:E,4,)</f>
        <v>FORTINET</v>
      </c>
      <c r="M27" s="7" t="str">
        <f t="shared" si="8"/>
        <v>Fortinet (FortiAP)</v>
      </c>
      <c r="O27" s="4"/>
      <c r="P27" s="4"/>
      <c r="Q27" s="5"/>
    </row>
    <row r="28" spans="1:18" s="7" customFormat="1" ht="17.100000000000001" customHeight="1">
      <c r="A28" s="10" t="s">
        <v>99</v>
      </c>
      <c r="B28" s="42" t="s">
        <v>100</v>
      </c>
      <c r="C28" s="11" t="s">
        <v>101</v>
      </c>
      <c r="D28" s="12">
        <v>938264</v>
      </c>
      <c r="E28" s="13" t="s">
        <v>102</v>
      </c>
      <c r="F28" s="14">
        <v>27811</v>
      </c>
      <c r="G28" s="52">
        <v>63144</v>
      </c>
      <c r="H28" s="6" t="str">
        <f>IF($H$1=1,IFERROR(VLOOKUP(D27,ESCANEAMENTO!A:B,2,),"NÃO SCAN."),IFERROR(VLOOKUP(D27,ESCANEAMENTO!E:F,2,),"NÃO SCAN."))</f>
        <v>NÃO SCAN.</v>
      </c>
      <c r="I28" s="7" t="str">
        <f t="shared" si="6"/>
        <v>NÃO SCAN.</v>
      </c>
      <c r="J28" s="7" t="str">
        <f t="shared" si="7"/>
        <v>Switch Aruba-AGIS</v>
      </c>
      <c r="K28" s="7" t="e">
        <f>VLOOKUP(J28,CATÁLOGO!A:E,5,)</f>
        <v>#N/A</v>
      </c>
      <c r="L28" s="7" t="e">
        <f>VLOOKUP(J28,CATÁLOGO!A:E,4,)</f>
        <v>#N/A</v>
      </c>
      <c r="M28" s="7" t="str">
        <f t="shared" si="8"/>
        <v>Switch Aruba</v>
      </c>
      <c r="O28" s="6"/>
      <c r="P28" s="6"/>
      <c r="Q28" s="5"/>
    </row>
    <row r="29" spans="1:18" s="7" customFormat="1" ht="17.100000000000001" customHeight="1">
      <c r="A29" s="17" t="s">
        <v>103</v>
      </c>
      <c r="B29" s="47" t="s">
        <v>100</v>
      </c>
      <c r="C29" s="18" t="s">
        <v>101</v>
      </c>
      <c r="D29" s="19">
        <v>938272</v>
      </c>
      <c r="E29" s="20" t="s">
        <v>104</v>
      </c>
      <c r="F29" s="21">
        <v>27819</v>
      </c>
      <c r="G29" s="52">
        <v>63144</v>
      </c>
      <c r="H29" s="6" t="str">
        <f>IF($H$1=1,IFERROR(VLOOKUP(D28,ESCANEAMENTO!A:B,2,),"NÃO SCAN."),IFERROR(VLOOKUP(D28,ESCANEAMENTO!E:F,2,),"NÃO SCAN."))</f>
        <v>NÃO SCAN.</v>
      </c>
      <c r="I29" s="7" t="str">
        <f t="shared" si="6"/>
        <v>NÃO SCAN.</v>
      </c>
      <c r="J29" s="7" t="str">
        <f t="shared" si="7"/>
        <v>Tablet Verificador de Preço 01-AIDC TECNOLOGIA</v>
      </c>
      <c r="K29" s="7" t="str">
        <f>VLOOKUP(J29,CATÁLOGO!A:E,5,)</f>
        <v>CK100</v>
      </c>
      <c r="L29" s="7" t="str">
        <f>VLOOKUP(J29,CATÁLOGO!A:E,4,)</f>
        <v>BLUEBIRD</v>
      </c>
      <c r="M29" s="7" t="str">
        <f t="shared" si="8"/>
        <v>Tablet Verificador de Preço 01</v>
      </c>
      <c r="O29" s="6"/>
      <c r="P29" s="6"/>
      <c r="Q29" s="5"/>
    </row>
    <row r="30" spans="1:18" s="7" customFormat="1" ht="17.100000000000001" customHeight="1">
      <c r="A30" s="10" t="s">
        <v>105</v>
      </c>
      <c r="B30" s="42" t="s">
        <v>106</v>
      </c>
      <c r="C30" s="11" t="s">
        <v>39</v>
      </c>
      <c r="D30" s="25">
        <v>1040792</v>
      </c>
      <c r="E30" s="26" t="s">
        <v>107</v>
      </c>
      <c r="F30" s="14">
        <v>697423</v>
      </c>
      <c r="G30" s="52">
        <v>63144</v>
      </c>
      <c r="H30" s="6" t="str">
        <f>IF($H$1=1,IFERROR(VLOOKUP(D29,ESCANEAMENTO!A:B,2,),"NÃO SCAN."),IFERROR(VLOOKUP(D29,ESCANEAMENTO!E:F,2,),"NÃO SCAN."))</f>
        <v>NÃO SCAN.</v>
      </c>
      <c r="I30" s="7" t="str">
        <f t="shared" si="6"/>
        <v>NÃO SCAN.</v>
      </c>
      <c r="J30" s="7" t="str">
        <f t="shared" si="7"/>
        <v>Tablet Verificador de Preço 02-AIDC TECNOLOGIA</v>
      </c>
      <c r="K30" s="7" t="str">
        <f>VLOOKUP(J30,CATÁLOGO!A:E,5,)</f>
        <v>CK100</v>
      </c>
      <c r="L30" s="7" t="str">
        <f>VLOOKUP(J30,CATÁLOGO!A:E,4,)</f>
        <v>BLUEBIRD</v>
      </c>
      <c r="M30" s="7" t="str">
        <f t="shared" si="8"/>
        <v>Tablet Verificador de Preço 02</v>
      </c>
      <c r="O30" s="6"/>
      <c r="P30" s="6"/>
      <c r="Q30" s="5"/>
    </row>
    <row r="31" spans="1:18" ht="17.100000000000001" customHeight="1">
      <c r="A31" s="10" t="s">
        <v>108</v>
      </c>
      <c r="B31" s="42" t="s">
        <v>106</v>
      </c>
      <c r="C31" s="11" t="s">
        <v>39</v>
      </c>
      <c r="D31" s="12">
        <v>1040844</v>
      </c>
      <c r="E31" s="13" t="s">
        <v>109</v>
      </c>
      <c r="F31" s="14">
        <v>697411</v>
      </c>
      <c r="G31" s="52">
        <v>63144</v>
      </c>
      <c r="H31" s="6" t="str">
        <f>IF($H$1=1,IFERROR(VLOOKUP(D30,ESCANEAMENTO!A:B,2,),"NÃO SCAN."),IFERROR(VLOOKUP(D30,ESCANEAMENTO!E:F,2,),"NÃO SCAN."))</f>
        <v>NÃO SCAN.</v>
      </c>
      <c r="I31" s="7" t="str">
        <f t="shared" si="6"/>
        <v>NÃO SCAN.</v>
      </c>
      <c r="J31" s="7" t="str">
        <f t="shared" si="7"/>
        <v>Micro (PDV) B12               -LENOVO</v>
      </c>
      <c r="K31" s="7" t="str">
        <f>VLOOKUP(J31,CATÁLOGO!A:E,5,)</f>
        <v>THINKCENTRE M20Q</v>
      </c>
      <c r="L31" s="7" t="str">
        <f>VLOOKUP(J31,CATÁLOGO!A:E,4,)</f>
        <v>LENOVO</v>
      </c>
      <c r="M31" s="7" t="str">
        <f t="shared" si="8"/>
        <v xml:space="preserve">Micro (PDV) B12               </v>
      </c>
      <c r="O31" s="50" t="s">
        <v>110</v>
      </c>
      <c r="P31" s="50" t="str">
        <f>IFERROR(VLOOKUP($E$1,'BASE PINPAD'!A2:B28,2,0),"EQ. TERC.")</f>
        <v>CIELO</v>
      </c>
      <c r="Q31" s="51" t="s">
        <v>111</v>
      </c>
      <c r="R31" s="48"/>
    </row>
    <row r="32" spans="1:18" s="7" customFormat="1" ht="17.100000000000001" customHeight="1">
      <c r="A32" s="17" t="s">
        <v>112</v>
      </c>
      <c r="B32" s="45" t="s">
        <v>113</v>
      </c>
      <c r="C32" s="18" t="s">
        <v>114</v>
      </c>
      <c r="D32" s="19">
        <v>1033763</v>
      </c>
      <c r="E32" s="20" t="s">
        <v>115</v>
      </c>
      <c r="F32" s="21">
        <v>23252</v>
      </c>
      <c r="G32" s="52">
        <v>63144</v>
      </c>
      <c r="H32" s="6" t="str">
        <f>IF($H$1=1,IFERROR(VLOOKUP(D31,ESCANEAMENTO!A:B,2,),"NÃO SCAN."),IFERROR(VLOOKUP(D31,ESCANEAMENTO!E:F,2,),"NÃO SCAN."))</f>
        <v>NÃO SCAN.</v>
      </c>
      <c r="I32" s="7" t="str">
        <f t="shared" si="6"/>
        <v>NÃO SCAN.</v>
      </c>
      <c r="J32" s="7" t="str">
        <f t="shared" si="7"/>
        <v>Micro (PDV) CX 01-LENOVO</v>
      </c>
      <c r="K32" s="7" t="str">
        <f>VLOOKUP(J32,CATÁLOGO!A:E,5,)</f>
        <v>THINKCENTRE M20Q</v>
      </c>
      <c r="L32" s="7" t="str">
        <f>VLOOKUP(J32,CATÁLOGO!A:E,4,)</f>
        <v>LENOVO</v>
      </c>
      <c r="M32" s="7" t="str">
        <f t="shared" si="8"/>
        <v>Micro (PDV) CX 01</v>
      </c>
      <c r="O32" s="15" t="s">
        <v>116</v>
      </c>
      <c r="P32" s="15" t="s">
        <v>91</v>
      </c>
      <c r="Q32" s="16" t="s">
        <v>117</v>
      </c>
      <c r="R32" s="48"/>
    </row>
    <row r="33" spans="1:18" s="27" customFormat="1" ht="17.100000000000001" customHeight="1">
      <c r="A33" s="17" t="s">
        <v>118</v>
      </c>
      <c r="B33" s="45" t="s">
        <v>118</v>
      </c>
      <c r="C33" s="28" t="s">
        <v>119</v>
      </c>
      <c r="D33" s="19">
        <v>938073</v>
      </c>
      <c r="E33" s="20" t="s">
        <v>120</v>
      </c>
      <c r="F33" s="21">
        <v>13993</v>
      </c>
      <c r="G33" s="52">
        <v>63144</v>
      </c>
      <c r="H33" s="6" t="str">
        <f>IF($H$1=1,IFERROR(VLOOKUP(D32,ESCANEAMENTO!A:B,2,),"NÃO SCAN."),IFERROR(VLOOKUP(D32,ESCANEAMENTO!E:F,2,),"NÃO SCAN."))</f>
        <v>NÃO SCAN.</v>
      </c>
      <c r="I33" s="7" t="str">
        <f t="shared" si="6"/>
        <v>NÃO SCAN.</v>
      </c>
      <c r="J33" s="7" t="str">
        <f t="shared" si="7"/>
        <v>Leitor Biométrico-TECHMAG</v>
      </c>
      <c r="K33" s="7" t="str">
        <f>VLOOKUP(J33,CATÁLOGO!A:E,5,)</f>
        <v>FS80H</v>
      </c>
      <c r="L33" s="7" t="str">
        <f>VLOOKUP(J33,CATÁLOGO!A:E,4,)</f>
        <v>TECHMAG</v>
      </c>
      <c r="M33" s="7" t="str">
        <f t="shared" si="8"/>
        <v>Leitor Biométrico</v>
      </c>
      <c r="O33" s="15" t="s">
        <v>121</v>
      </c>
      <c r="P33" s="15" t="s">
        <v>91</v>
      </c>
      <c r="Q33" s="16" t="s">
        <v>122</v>
      </c>
    </row>
    <row r="34" spans="1:18" s="27" customFormat="1" ht="17.100000000000001" customHeight="1">
      <c r="A34" s="10" t="s">
        <v>123</v>
      </c>
      <c r="B34" s="42" t="s">
        <v>106</v>
      </c>
      <c r="C34" s="11" t="s">
        <v>39</v>
      </c>
      <c r="D34" s="12">
        <v>1040828</v>
      </c>
      <c r="E34" s="13" t="s">
        <v>124</v>
      </c>
      <c r="F34" s="14">
        <v>697409</v>
      </c>
      <c r="G34" s="52">
        <v>63144</v>
      </c>
      <c r="H34" s="6" t="str">
        <f>IF($H$1=1,IFERROR(VLOOKUP(D33,ESCANEAMENTO!A:B,2,),"NÃO SCAN."),IFERROR(VLOOKUP(D33,ESCANEAMENTO!E:F,2,),"NÃO SCAN."))</f>
        <v>NÃO SCAN.</v>
      </c>
      <c r="I34" s="7" t="str">
        <f t="shared" si="6"/>
        <v>NÃO SCAN.</v>
      </c>
      <c r="J34" s="7" t="str">
        <f t="shared" si="7"/>
        <v>Tablet-MGITECH</v>
      </c>
      <c r="K34" s="7" t="str">
        <f>VLOOKUP(J34,CATÁLOGO!A:E,5,)</f>
        <v>SM-T225</v>
      </c>
      <c r="L34" s="7" t="str">
        <f>VLOOKUP(J34,CATÁLOGO!A:E,4,)</f>
        <v>SAMSUNG</v>
      </c>
      <c r="M34" s="7" t="str">
        <f t="shared" si="8"/>
        <v>Tablet</v>
      </c>
      <c r="O34" s="50" t="s">
        <v>110</v>
      </c>
      <c r="P34" s="50" t="str">
        <f>IFERROR(VLOOKUP($E$1,'BASE PINPAD'!A2:B28,2,0),"EQ. TERC.")</f>
        <v>CIELO</v>
      </c>
      <c r="Q34" s="51" t="s">
        <v>125</v>
      </c>
      <c r="R34" s="48"/>
    </row>
    <row r="35" spans="1:18" s="7" customFormat="1" ht="17.100000000000001" customHeight="1">
      <c r="A35" s="17" t="s">
        <v>112</v>
      </c>
      <c r="B35" s="45" t="s">
        <v>113</v>
      </c>
      <c r="C35" s="18" t="s">
        <v>114</v>
      </c>
      <c r="D35" s="19">
        <v>1033766</v>
      </c>
      <c r="E35" s="20" t="s">
        <v>126</v>
      </c>
      <c r="F35" s="21">
        <v>23252</v>
      </c>
      <c r="G35" s="52">
        <v>63144</v>
      </c>
      <c r="H35" s="6" t="str">
        <f>IF($H$1=1,IFERROR(VLOOKUP(D34,ESCANEAMENTO!A:B,2,),"NÃO SCAN."),IFERROR(VLOOKUP(D34,ESCANEAMENTO!E:F,2,),"NÃO SCAN."))</f>
        <v>NÃO SCAN.</v>
      </c>
      <c r="I35" s="7" t="str">
        <f t="shared" si="6"/>
        <v>NÃO SCAN.</v>
      </c>
      <c r="J35" s="7" t="str">
        <f t="shared" si="7"/>
        <v>Micro (PDV) CX 02-LENOVO</v>
      </c>
      <c r="K35" s="7" t="str">
        <f>VLOOKUP(J35,CATÁLOGO!A:E,5,)</f>
        <v>THINKCENTRE M20Q</v>
      </c>
      <c r="L35" s="7" t="str">
        <f>VLOOKUP(J35,CATÁLOGO!A:E,4,)</f>
        <v>LENOVO</v>
      </c>
      <c r="M35" s="7" t="str">
        <f t="shared" si="8"/>
        <v>Micro (PDV) CX 02</v>
      </c>
      <c r="O35" s="15" t="s">
        <v>116</v>
      </c>
      <c r="P35" s="15" t="s">
        <v>91</v>
      </c>
      <c r="Q35" s="16" t="s">
        <v>127</v>
      </c>
      <c r="R35" s="48"/>
    </row>
    <row r="36" spans="1:18" s="27" customFormat="1" ht="17.100000000000001" customHeight="1">
      <c r="A36" s="17" t="s">
        <v>118</v>
      </c>
      <c r="B36" s="45" t="s">
        <v>118</v>
      </c>
      <c r="C36" s="28" t="s">
        <v>119</v>
      </c>
      <c r="D36" s="19">
        <v>938074</v>
      </c>
      <c r="E36" s="20" t="s">
        <v>128</v>
      </c>
      <c r="F36" s="21">
        <v>13993</v>
      </c>
      <c r="G36" s="52">
        <v>63144</v>
      </c>
      <c r="H36" s="6" t="str">
        <f>IF($H$1=1,IFERROR(VLOOKUP(D35,ESCANEAMENTO!A:B,2,),"NÃO SCAN."),IFERROR(VLOOKUP(D35,ESCANEAMENTO!E:F,2,),"NÃO SCAN."))</f>
        <v>NÃO SCAN.</v>
      </c>
      <c r="I36" s="7" t="str">
        <f t="shared" si="6"/>
        <v>NÃO SCAN.</v>
      </c>
      <c r="J36" s="7" t="str">
        <f t="shared" si="7"/>
        <v>Leitor Biométrico-TECHMAG</v>
      </c>
      <c r="K36" s="7" t="str">
        <f>VLOOKUP(J36,CATÁLOGO!A:E,5,)</f>
        <v>FS80H</v>
      </c>
      <c r="L36" s="7" t="str">
        <f>VLOOKUP(J36,CATÁLOGO!A:E,4,)</f>
        <v>TECHMAG</v>
      </c>
      <c r="M36" s="7" t="str">
        <f t="shared" si="8"/>
        <v>Leitor Biométrico</v>
      </c>
      <c r="O36" s="15" t="s">
        <v>121</v>
      </c>
      <c r="P36" s="15" t="s">
        <v>91</v>
      </c>
      <c r="Q36" s="16" t="s">
        <v>129</v>
      </c>
    </row>
    <row r="37" spans="1:18" s="27" customFormat="1" ht="17.100000000000001" customHeight="1">
      <c r="A37" s="10" t="s">
        <v>130</v>
      </c>
      <c r="B37" s="42" t="s">
        <v>106</v>
      </c>
      <c r="C37" s="11" t="s">
        <v>39</v>
      </c>
      <c r="D37" s="12">
        <v>1040798</v>
      </c>
      <c r="E37" s="13" t="s">
        <v>131</v>
      </c>
      <c r="F37" s="14">
        <v>697435</v>
      </c>
      <c r="G37" s="52">
        <v>63144</v>
      </c>
      <c r="H37" s="6" t="str">
        <f>IF($H$1=1,IFERROR(VLOOKUP(D36,ESCANEAMENTO!A:B,2,),"NÃO SCAN."),IFERROR(VLOOKUP(D36,ESCANEAMENTO!E:F,2,),"NÃO SCAN."))</f>
        <v>NÃO SCAN.</v>
      </c>
      <c r="I37" s="7" t="str">
        <f t="shared" si="6"/>
        <v>NÃO SCAN.</v>
      </c>
      <c r="J37" s="7" t="str">
        <f t="shared" si="7"/>
        <v>Tablet-MGITECH</v>
      </c>
      <c r="K37" s="7" t="str">
        <f>VLOOKUP(J37,CATÁLOGO!A:E,5,)</f>
        <v>SM-T225</v>
      </c>
      <c r="L37" s="7" t="str">
        <f>VLOOKUP(J37,CATÁLOGO!A:E,4,)</f>
        <v>SAMSUNG</v>
      </c>
      <c r="M37" s="7" t="str">
        <f t="shared" si="8"/>
        <v>Tablet</v>
      </c>
      <c r="O37" s="50" t="s">
        <v>110</v>
      </c>
      <c r="P37" s="50" t="str">
        <f>IFERROR(VLOOKUP($E$1,'BASE PINPAD'!A2:B28,2,0),"EQ. TERC.")</f>
        <v>CIELO</v>
      </c>
      <c r="Q37" s="51" t="s">
        <v>132</v>
      </c>
      <c r="R37" s="48"/>
    </row>
    <row r="38" spans="1:18" s="7" customFormat="1" ht="17.100000000000001" customHeight="1">
      <c r="A38" s="17" t="s">
        <v>112</v>
      </c>
      <c r="B38" s="45" t="s">
        <v>113</v>
      </c>
      <c r="C38" s="18" t="s">
        <v>114</v>
      </c>
      <c r="D38" s="19">
        <v>1033764</v>
      </c>
      <c r="E38" s="20" t="s">
        <v>133</v>
      </c>
      <c r="F38" s="21">
        <v>23252</v>
      </c>
      <c r="G38" s="52">
        <v>63144</v>
      </c>
      <c r="H38" s="6" t="str">
        <f>IF($H$1=1,IFERROR(VLOOKUP(D37,ESCANEAMENTO!A:B,2,),"NÃO SCAN."),IFERROR(VLOOKUP(D37,ESCANEAMENTO!E:F,2,),"NÃO SCAN."))</f>
        <v>NÃO SCAN.</v>
      </c>
      <c r="I38" s="7" t="str">
        <f t="shared" si="6"/>
        <v>NÃO SCAN.</v>
      </c>
      <c r="J38" s="7" t="str">
        <f t="shared" si="7"/>
        <v>Micro (PDV) CX 03-LENOVO</v>
      </c>
      <c r="K38" s="7" t="str">
        <f>VLOOKUP(J38,CATÁLOGO!A:E,5,)</f>
        <v>THINKCENTRE M20Q</v>
      </c>
      <c r="L38" s="7" t="str">
        <f>VLOOKUP(J38,CATÁLOGO!A:E,4,)</f>
        <v>LENOVO</v>
      </c>
      <c r="M38" s="7" t="str">
        <f t="shared" si="8"/>
        <v>Micro (PDV) CX 03</v>
      </c>
      <c r="O38" s="15" t="s">
        <v>116</v>
      </c>
      <c r="P38" s="15" t="s">
        <v>91</v>
      </c>
      <c r="Q38" s="16" t="s">
        <v>134</v>
      </c>
      <c r="R38" s="48"/>
    </row>
    <row r="39" spans="1:18" s="27" customFormat="1" ht="17.100000000000001" customHeight="1">
      <c r="A39" s="17" t="s">
        <v>118</v>
      </c>
      <c r="B39" s="45" t="s">
        <v>118</v>
      </c>
      <c r="C39" s="28" t="s">
        <v>119</v>
      </c>
      <c r="D39" s="19">
        <v>938071</v>
      </c>
      <c r="E39" s="20" t="s">
        <v>135</v>
      </c>
      <c r="F39" s="21">
        <v>13993</v>
      </c>
      <c r="G39" s="52">
        <v>63144</v>
      </c>
      <c r="H39" s="6" t="str">
        <f>IF($H$1=1,IFERROR(VLOOKUP(D38,ESCANEAMENTO!A:B,2,),"NÃO SCAN."),IFERROR(VLOOKUP(D38,ESCANEAMENTO!E:F,2,),"NÃO SCAN."))</f>
        <v>NÃO SCAN.</v>
      </c>
      <c r="I39" s="7" t="str">
        <f t="shared" si="6"/>
        <v>NÃO SCAN.</v>
      </c>
      <c r="J39" s="7" t="str">
        <f t="shared" si="7"/>
        <v>Leitor Biométrico-TECHMAG</v>
      </c>
      <c r="K39" s="7" t="str">
        <f>VLOOKUP(J39,CATÁLOGO!A:E,5,)</f>
        <v>FS80H</v>
      </c>
      <c r="L39" s="7" t="str">
        <f>VLOOKUP(J39,CATÁLOGO!A:E,4,)</f>
        <v>TECHMAG</v>
      </c>
      <c r="M39" s="7" t="str">
        <f t="shared" si="8"/>
        <v>Leitor Biométrico</v>
      </c>
      <c r="O39" s="15" t="s">
        <v>121</v>
      </c>
      <c r="P39" s="15" t="s">
        <v>91</v>
      </c>
      <c r="Q39" s="16" t="s">
        <v>136</v>
      </c>
    </row>
    <row r="40" spans="1:18" s="27" customFormat="1" ht="17.100000000000001" customHeight="1">
      <c r="A40" s="10" t="s">
        <v>137</v>
      </c>
      <c r="B40" s="42" t="s">
        <v>106</v>
      </c>
      <c r="C40" s="11" t="s">
        <v>39</v>
      </c>
      <c r="D40" s="12">
        <v>1040820</v>
      </c>
      <c r="E40" s="13" t="s">
        <v>138</v>
      </c>
      <c r="F40" s="14">
        <v>697421</v>
      </c>
      <c r="G40" s="52">
        <v>63144</v>
      </c>
      <c r="H40" s="6" t="str">
        <f>IF($H$1=1,IFERROR(VLOOKUP(D39,ESCANEAMENTO!A:B,2,),"NÃO SCAN."),IFERROR(VLOOKUP(D39,ESCANEAMENTO!E:F,2,),"NÃO SCAN."))</f>
        <v>NÃO SCAN.</v>
      </c>
      <c r="I40" s="7" t="str">
        <f t="shared" si="6"/>
        <v>NÃO SCAN.</v>
      </c>
      <c r="J40" s="7" t="str">
        <f t="shared" si="7"/>
        <v>Tablet-MGITECH</v>
      </c>
      <c r="K40" s="7" t="str">
        <f>VLOOKUP(J40,CATÁLOGO!A:E,5,)</f>
        <v>SM-T225</v>
      </c>
      <c r="L40" s="7" t="str">
        <f>VLOOKUP(J40,CATÁLOGO!A:E,4,)</f>
        <v>SAMSUNG</v>
      </c>
      <c r="M40" s="7" t="str">
        <f t="shared" si="8"/>
        <v>Tablet</v>
      </c>
      <c r="O40" s="50" t="s">
        <v>110</v>
      </c>
      <c r="P40" s="50" t="str">
        <f>IFERROR(VLOOKUP($E$1,'BASE PINPAD'!A2:B28,2,0),"EQ. TERC.")</f>
        <v>CIELO</v>
      </c>
      <c r="Q40" s="51" t="s">
        <v>139</v>
      </c>
      <c r="R40" s="48"/>
    </row>
    <row r="41" spans="1:18" s="7" customFormat="1" ht="17.100000000000001" customHeight="1">
      <c r="A41" s="17" t="s">
        <v>112</v>
      </c>
      <c r="B41" s="45" t="s">
        <v>113</v>
      </c>
      <c r="C41" s="18" t="s">
        <v>114</v>
      </c>
      <c r="D41" s="19">
        <v>1033765</v>
      </c>
      <c r="E41" s="20" t="s">
        <v>140</v>
      </c>
      <c r="F41" s="21">
        <v>23252</v>
      </c>
      <c r="G41" s="52">
        <v>63144</v>
      </c>
      <c r="H41" s="6" t="str">
        <f>IF($H$1=1,IFERROR(VLOOKUP(D40,ESCANEAMENTO!A:B,2,),"NÃO SCAN."),IFERROR(VLOOKUP(D40,ESCANEAMENTO!E:F,2,),"NÃO SCAN."))</f>
        <v>NÃO SCAN.</v>
      </c>
      <c r="I41" s="7" t="str">
        <f t="shared" si="6"/>
        <v>NÃO SCAN.</v>
      </c>
      <c r="J41" s="7" t="str">
        <f t="shared" si="7"/>
        <v>Micro (PDV) CX 04-LENOVO</v>
      </c>
      <c r="K41" s="7" t="str">
        <f>VLOOKUP(J41,CATÁLOGO!A:E,5,)</f>
        <v>THINKCENTRE M20Q</v>
      </c>
      <c r="L41" s="7" t="str">
        <f>VLOOKUP(J41,CATÁLOGO!A:E,4,)</f>
        <v>LENOVO</v>
      </c>
      <c r="M41" s="7" t="str">
        <f t="shared" si="8"/>
        <v>Micro (PDV) CX 04</v>
      </c>
      <c r="O41" s="15" t="s">
        <v>116</v>
      </c>
      <c r="P41" s="15" t="s">
        <v>91</v>
      </c>
      <c r="Q41" s="16" t="s">
        <v>141</v>
      </c>
      <c r="R41" s="48"/>
    </row>
    <row r="42" spans="1:18" s="27" customFormat="1" ht="17.100000000000001" customHeight="1">
      <c r="A42" s="17" t="s">
        <v>118</v>
      </c>
      <c r="B42" s="45" t="s">
        <v>118</v>
      </c>
      <c r="C42" s="28" t="s">
        <v>119</v>
      </c>
      <c r="D42" s="19">
        <v>938072</v>
      </c>
      <c r="E42" s="20" t="s">
        <v>142</v>
      </c>
      <c r="F42" s="21">
        <v>13993</v>
      </c>
      <c r="G42" s="52">
        <v>63144</v>
      </c>
      <c r="H42" s="6" t="str">
        <f>IF($H$1=1,IFERROR(VLOOKUP(D41,ESCANEAMENTO!A:B,2,),"NÃO SCAN."),IFERROR(VLOOKUP(D41,ESCANEAMENTO!E:F,2,),"NÃO SCAN."))</f>
        <v>NÃO SCAN.</v>
      </c>
      <c r="I42" s="7" t="str">
        <f t="shared" si="6"/>
        <v>NÃO SCAN.</v>
      </c>
      <c r="J42" s="7" t="str">
        <f t="shared" si="7"/>
        <v>Leitor Biométrico-TECHMAG</v>
      </c>
      <c r="K42" s="7" t="str">
        <f>VLOOKUP(J42,CATÁLOGO!A:E,5,)</f>
        <v>FS80H</v>
      </c>
      <c r="L42" s="7" t="str">
        <f>VLOOKUP(J42,CATÁLOGO!A:E,4,)</f>
        <v>TECHMAG</v>
      </c>
      <c r="M42" s="7" t="str">
        <f t="shared" si="8"/>
        <v>Leitor Biométrico</v>
      </c>
      <c r="O42" s="15" t="s">
        <v>121</v>
      </c>
      <c r="P42" s="15" t="s">
        <v>91</v>
      </c>
      <c r="Q42" s="16" t="s">
        <v>143</v>
      </c>
    </row>
    <row r="43" spans="1:18" s="27" customFormat="1" ht="17.100000000000001" customHeight="1">
      <c r="A43" s="10" t="s">
        <v>144</v>
      </c>
      <c r="B43" s="42" t="s">
        <v>106</v>
      </c>
      <c r="C43" s="29" t="s">
        <v>39</v>
      </c>
      <c r="D43" s="12">
        <v>1018314</v>
      </c>
      <c r="E43" s="13" t="s">
        <v>145</v>
      </c>
      <c r="F43" s="14">
        <v>691122</v>
      </c>
      <c r="G43" s="52">
        <v>63144</v>
      </c>
      <c r="H43" s="6" t="str">
        <f>IF($H$1=1,IFERROR(VLOOKUP(D42,ESCANEAMENTO!A:B,2,),"NÃO SCAN."),IFERROR(VLOOKUP(D42,ESCANEAMENTO!E:F,2,),"NÃO SCAN."))</f>
        <v>NÃO SCAN.</v>
      </c>
      <c r="I43" s="7" t="str">
        <f t="shared" si="6"/>
        <v>NÃO SCAN.</v>
      </c>
      <c r="J43" s="7" t="str">
        <f t="shared" si="7"/>
        <v>Tablet-MGITECH</v>
      </c>
      <c r="K43" s="7" t="str">
        <f>VLOOKUP(J43,CATÁLOGO!A:E,5,)</f>
        <v>SM-T225</v>
      </c>
      <c r="L43" s="7" t="str">
        <f>VLOOKUP(J43,CATÁLOGO!A:E,4,)</f>
        <v>SAMSUNG</v>
      </c>
      <c r="M43" s="7" t="str">
        <f t="shared" si="8"/>
        <v>Tablet</v>
      </c>
      <c r="O43" s="22" t="s">
        <v>146</v>
      </c>
      <c r="P43" s="22" t="s">
        <v>91</v>
      </c>
      <c r="Q43" s="23" t="s">
        <v>147</v>
      </c>
      <c r="R43" s="48"/>
    </row>
    <row r="44" spans="1:18" ht="17.100000000000001" customHeight="1">
      <c r="A44" s="10" t="s">
        <v>148</v>
      </c>
      <c r="B44" s="42" t="s">
        <v>106</v>
      </c>
      <c r="C44" s="11" t="s">
        <v>39</v>
      </c>
      <c r="D44" s="12">
        <v>1018125</v>
      </c>
      <c r="E44" s="13" t="s">
        <v>149</v>
      </c>
      <c r="F44" s="14">
        <v>659306</v>
      </c>
      <c r="G44" s="52">
        <v>63144</v>
      </c>
      <c r="H44" s="6" t="str">
        <f>IF($H$1=1,IFERROR(VLOOKUP(D43,ESCANEAMENTO!A:B,2,),"NÃO SCAN."),IFERROR(VLOOKUP(D43,ESCANEAMENTO!E:F,2,),"NÃO SCAN."))</f>
        <v>NÃO SCAN.</v>
      </c>
      <c r="I44" s="7" t="str">
        <f t="shared" si="6"/>
        <v>NÃO SCAN.</v>
      </c>
      <c r="J44" s="7" t="str">
        <f t="shared" si="7"/>
        <v>Micro (TG) E-Learning-LENOVO</v>
      </c>
      <c r="K44" s="7" t="str">
        <f>VLOOKUP(J44,CATÁLOGO!A:E,5,)</f>
        <v>THINKCENTRE M20Q</v>
      </c>
      <c r="L44" s="7" t="str">
        <f>VLOOKUP(J44,CATÁLOGO!A:E,4,)</f>
        <v>LENOVO</v>
      </c>
      <c r="M44" s="7" t="str">
        <f t="shared" si="8"/>
        <v>Micro (TG) E-Learning</v>
      </c>
      <c r="O44" s="22" t="s">
        <v>150</v>
      </c>
      <c r="P44" s="22" t="s">
        <v>91</v>
      </c>
      <c r="Q44" s="23" t="s">
        <v>151</v>
      </c>
      <c r="R44" s="48"/>
    </row>
    <row r="45" spans="1:18" ht="17.100000000000001" customHeight="1">
      <c r="A45" s="17" t="s">
        <v>152</v>
      </c>
      <c r="B45" s="45" t="s">
        <v>113</v>
      </c>
      <c r="C45" s="18" t="s">
        <v>21</v>
      </c>
      <c r="D45" s="19">
        <v>957135</v>
      </c>
      <c r="E45" s="20" t="s">
        <v>153</v>
      </c>
      <c r="F45" s="21">
        <v>98721</v>
      </c>
      <c r="G45" s="52">
        <v>63144</v>
      </c>
      <c r="H45" s="6" t="str">
        <f>IF($H$1=1,IFERROR(VLOOKUP(D44,ESCANEAMENTO!A:B,2,),"NÃO SCAN."),IFERROR(VLOOKUP(D44,ESCANEAMENTO!E:F,2,),"NÃO SCAN."))</f>
        <v>NÃO SCAN.</v>
      </c>
      <c r="I45" s="7" t="str">
        <f t="shared" si="6"/>
        <v>NÃO SCAN.</v>
      </c>
      <c r="J45" s="7" t="str">
        <f t="shared" si="7"/>
        <v>Micro (TG) Gerência-LENOVO</v>
      </c>
      <c r="K45" s="7" t="str">
        <f>VLOOKUP(J45,CATÁLOGO!A:E,5,)</f>
        <v>THINKCENTRE M20Q</v>
      </c>
      <c r="L45" s="7" t="str">
        <f>VLOOKUP(J45,CATÁLOGO!A:E,4,)</f>
        <v>LENOVO</v>
      </c>
      <c r="M45" s="7" t="str">
        <f t="shared" si="8"/>
        <v>Micro (TG) Gerência</v>
      </c>
      <c r="O45" s="15" t="s">
        <v>154</v>
      </c>
      <c r="P45" s="15" t="s">
        <v>91</v>
      </c>
      <c r="Q45" s="24" t="s">
        <v>155</v>
      </c>
      <c r="R45" s="48"/>
    </row>
    <row r="46" spans="1:18" ht="17.100000000000001" customHeight="1">
      <c r="A46" s="30" t="s">
        <v>156</v>
      </c>
      <c r="B46" s="46" t="s">
        <v>156</v>
      </c>
      <c r="C46" s="31" t="s">
        <v>157</v>
      </c>
      <c r="D46" s="32">
        <v>937968</v>
      </c>
      <c r="E46" s="33" t="s">
        <v>158</v>
      </c>
      <c r="F46" s="23">
        <v>650</v>
      </c>
      <c r="G46" s="52">
        <v>63144</v>
      </c>
      <c r="H46" s="6" t="str">
        <f>IF($H$1=1,IFERROR(VLOOKUP(D45,ESCANEAMENTO!A:B,2,),"NÃO SCAN."),IFERROR(VLOOKUP(D45,ESCANEAMENTO!E:F,2,),"NÃO SCAN."))</f>
        <v>NÃO SCAN.</v>
      </c>
      <c r="I46" s="7" t="str">
        <f t="shared" si="6"/>
        <v>NÃO SCAN.</v>
      </c>
      <c r="J46" s="7" t="str">
        <f t="shared" si="7"/>
        <v>Leitor Cód. Barra - Mão/Sem Fio-SCANSOURCE</v>
      </c>
      <c r="K46" s="7" t="str">
        <f>VLOOKUP(J46,CATÁLOGO!A:E,5,)</f>
        <v>DS2278</v>
      </c>
      <c r="L46" s="7" t="str">
        <f>VLOOKUP(J46,CATÁLOGO!A:E,4,)</f>
        <v>ZEBRA</v>
      </c>
      <c r="M46" s="7" t="str">
        <f t="shared" si="8"/>
        <v>Leitor Cód. Barra - Mão/Sem Fio</v>
      </c>
    </row>
    <row r="47" spans="1:18" ht="17.100000000000001" customHeight="1">
      <c r="A47" s="10" t="s">
        <v>159</v>
      </c>
      <c r="B47" s="42" t="s">
        <v>106</v>
      </c>
      <c r="C47" s="11" t="s">
        <v>39</v>
      </c>
      <c r="D47" s="12">
        <v>1018122</v>
      </c>
      <c r="E47" s="13" t="s">
        <v>160</v>
      </c>
      <c r="F47" s="14">
        <v>659544</v>
      </c>
      <c r="G47" s="52">
        <v>63144</v>
      </c>
      <c r="H47" s="6" t="str">
        <f>IF($H$1=1,IFERROR(VLOOKUP(D46,ESCANEAMENTO!A:B,2,),"NÃO SCAN."),IFERROR(VLOOKUP(D46,ESCANEAMENTO!E:F,2,),"NÃO SCAN."))</f>
        <v>NÃO SCAN.</v>
      </c>
      <c r="I47" s="7" t="str">
        <f t="shared" si="6"/>
        <v>NÃO SCAN.</v>
      </c>
      <c r="J47" s="7" t="str">
        <f t="shared" si="7"/>
        <v>Celular-KWAN</v>
      </c>
      <c r="K47" s="7" t="e">
        <f>VLOOKUP(J47,CATÁLOGO!A:E,5,)</f>
        <v>#N/A</v>
      </c>
      <c r="L47" s="7" t="e">
        <f>VLOOKUP(J47,CATÁLOGO!A:E,4,)</f>
        <v>#N/A</v>
      </c>
      <c r="M47" s="7" t="str">
        <f t="shared" si="8"/>
        <v>Celular</v>
      </c>
      <c r="Q47" s="4"/>
    </row>
    <row r="48" spans="1:18" ht="17.100000000000001" customHeight="1">
      <c r="A48" s="10" t="s">
        <v>161</v>
      </c>
      <c r="B48" s="42" t="s">
        <v>106</v>
      </c>
      <c r="C48" s="11" t="s">
        <v>39</v>
      </c>
      <c r="D48" s="12">
        <v>1040698</v>
      </c>
      <c r="E48" s="13" t="s">
        <v>162</v>
      </c>
      <c r="F48" s="14">
        <v>697450</v>
      </c>
      <c r="G48" s="52">
        <v>63144</v>
      </c>
      <c r="H48" s="6" t="str">
        <f>IF($H$1=1,IFERROR(VLOOKUP(D47,ESCANEAMENTO!A:B,2,),"NÃO SCAN."),IFERROR(VLOOKUP(D47,ESCANEAMENTO!E:F,2,),"NÃO SCAN."))</f>
        <v>NÃO SCAN.</v>
      </c>
      <c r="I48" s="7" t="str">
        <f t="shared" si="6"/>
        <v>NÃO SCAN.</v>
      </c>
      <c r="J48" s="7" t="str">
        <f t="shared" si="7"/>
        <v>Micro (TG) Farmacêutico-LENOVO</v>
      </c>
      <c r="K48" s="7" t="str">
        <f>VLOOKUP(J48,CATÁLOGO!A:E,5,)</f>
        <v>THINKCENTRE M20Q</v>
      </c>
      <c r="L48" s="7" t="str">
        <f>VLOOKUP(J48,CATÁLOGO!A:E,4,)</f>
        <v>LENOVO</v>
      </c>
      <c r="M48" s="7" t="str">
        <f t="shared" si="8"/>
        <v>Micro (TG) Farmacêutico</v>
      </c>
      <c r="Q48" s="4"/>
    </row>
    <row r="49" spans="1:17" ht="17.100000000000001" customHeight="1">
      <c r="A49" s="17" t="s">
        <v>163</v>
      </c>
      <c r="B49" s="45" t="s">
        <v>113</v>
      </c>
      <c r="C49" s="18" t="s">
        <v>21</v>
      </c>
      <c r="D49" s="19">
        <v>957265</v>
      </c>
      <c r="E49" s="20" t="s">
        <v>164</v>
      </c>
      <c r="F49" s="21">
        <v>38510</v>
      </c>
      <c r="G49" s="52">
        <v>63144</v>
      </c>
      <c r="H49" s="6" t="str">
        <f>IF($H$1=1,IFERROR(VLOOKUP(D48,ESCANEAMENTO!A:B,2,),"NÃO SCAN."),IFERROR(VLOOKUP(D48,ESCANEAMENTO!E:F,2,),"NÃO SCAN."))</f>
        <v>NÃO SCAN.</v>
      </c>
      <c r="I49" s="7" t="str">
        <f t="shared" si="6"/>
        <v>NÃO SCAN.</v>
      </c>
      <c r="J49" s="7" t="str">
        <f t="shared" si="7"/>
        <v>Micro (TC) Balcão 01-LENOVO</v>
      </c>
      <c r="K49" s="7" t="str">
        <f>VLOOKUP(J49,CATÁLOGO!A:E,5,)</f>
        <v>THINKCENTRE M20Q</v>
      </c>
      <c r="L49" s="7" t="str">
        <f>VLOOKUP(J49,CATÁLOGO!A:E,4,)</f>
        <v>LENOVO</v>
      </c>
      <c r="M49" s="7" t="str">
        <f t="shared" si="8"/>
        <v>Micro (TC) Balcão 01</v>
      </c>
      <c r="Q49" s="4"/>
    </row>
    <row r="50" spans="1:17" ht="17.100000000000001" customHeight="1">
      <c r="A50" s="10" t="s">
        <v>165</v>
      </c>
      <c r="B50" s="42" t="s">
        <v>106</v>
      </c>
      <c r="C50" s="11" t="s">
        <v>39</v>
      </c>
      <c r="D50" s="12">
        <v>1040684</v>
      </c>
      <c r="E50" s="13" t="s">
        <v>166</v>
      </c>
      <c r="F50" s="14">
        <v>697472</v>
      </c>
      <c r="G50" s="52">
        <v>63144</v>
      </c>
      <c r="H50" s="6" t="str">
        <f>IF($H$1=1,IFERROR(VLOOKUP(D49,ESCANEAMENTO!A:B,2,),"NÃO SCAN."),IFERROR(VLOOKUP(D49,ESCANEAMENTO!E:F,2,),"NÃO SCAN."))</f>
        <v>NÃO SCAN.</v>
      </c>
      <c r="I50" s="7" t="str">
        <f t="shared" si="6"/>
        <v>NÃO SCAN.</v>
      </c>
      <c r="J50" s="7" t="str">
        <f t="shared" si="7"/>
        <v>Leitor Cód. Barra - Mão-SCANSOURCE</v>
      </c>
      <c r="K50" s="7" t="str">
        <f>VLOOKUP(J50,CATÁLOGO!A:E,5,)</f>
        <v>DS2208</v>
      </c>
      <c r="L50" s="7" t="str">
        <f>VLOOKUP(J50,CATÁLOGO!A:E,4,)</f>
        <v>ZEBRA</v>
      </c>
      <c r="M50" s="7" t="str">
        <f t="shared" si="8"/>
        <v>Leitor Cód. Barra - Mão</v>
      </c>
      <c r="Q50" s="4"/>
    </row>
    <row r="51" spans="1:17" ht="17.100000000000001" customHeight="1">
      <c r="A51" s="17" t="s">
        <v>163</v>
      </c>
      <c r="B51" s="45" t="s">
        <v>113</v>
      </c>
      <c r="C51" s="18" t="s">
        <v>21</v>
      </c>
      <c r="D51" s="19">
        <v>957269</v>
      </c>
      <c r="E51" s="20" t="s">
        <v>167</v>
      </c>
      <c r="F51" s="21">
        <v>38510</v>
      </c>
      <c r="G51" s="52">
        <v>63144</v>
      </c>
      <c r="H51" s="6" t="str">
        <f>IF($H$1=1,IFERROR(VLOOKUP(D50,ESCANEAMENTO!A:B,2,),"NÃO SCAN."),IFERROR(VLOOKUP(D50,ESCANEAMENTO!E:F,2,),"NÃO SCAN."))</f>
        <v>NÃO SCAN.</v>
      </c>
      <c r="I51" s="7" t="str">
        <f t="shared" si="6"/>
        <v>NÃO SCAN.</v>
      </c>
      <c r="J51" s="7" t="str">
        <f t="shared" si="7"/>
        <v>Micro (TC) Balcão 02-LENOVO</v>
      </c>
      <c r="K51" s="7" t="str">
        <f>VLOOKUP(J51,CATÁLOGO!A:E,5,)</f>
        <v>THINKCENTRE M20Q</v>
      </c>
      <c r="L51" s="7" t="str">
        <f>VLOOKUP(J51,CATÁLOGO!A:E,4,)</f>
        <v>LENOVO</v>
      </c>
      <c r="M51" s="7" t="str">
        <f t="shared" si="8"/>
        <v>Micro (TC) Balcão 02</v>
      </c>
      <c r="Q51" s="4"/>
    </row>
    <row r="52" spans="1:17" ht="17.100000000000001" customHeight="1">
      <c r="A52" s="10" t="s">
        <v>168</v>
      </c>
      <c r="B52" s="42" t="s">
        <v>106</v>
      </c>
      <c r="C52" s="11" t="s">
        <v>39</v>
      </c>
      <c r="D52" s="12">
        <v>1040722</v>
      </c>
      <c r="E52" s="13" t="s">
        <v>169</v>
      </c>
      <c r="F52" s="14">
        <v>697467</v>
      </c>
      <c r="G52" s="52">
        <v>63144</v>
      </c>
      <c r="H52" s="6" t="str">
        <f>IF($H$1=1,IFERROR(VLOOKUP(D51,ESCANEAMENTO!A:B,2,),"NÃO SCAN."),IFERROR(VLOOKUP(D51,ESCANEAMENTO!E:F,2,),"NÃO SCAN."))</f>
        <v>NÃO SCAN.</v>
      </c>
      <c r="I52" s="7" t="str">
        <f t="shared" si="6"/>
        <v>NÃO SCAN.</v>
      </c>
      <c r="J52" s="7" t="str">
        <f t="shared" si="7"/>
        <v>Leitor Cód. Barra - Mão-SCANSOURCE</v>
      </c>
      <c r="K52" s="7" t="str">
        <f>VLOOKUP(J52,CATÁLOGO!A:E,5,)</f>
        <v>DS2208</v>
      </c>
      <c r="L52" s="7" t="str">
        <f>VLOOKUP(J52,CATÁLOGO!A:E,4,)</f>
        <v>ZEBRA</v>
      </c>
      <c r="M52" s="7" t="str">
        <f t="shared" si="8"/>
        <v>Leitor Cód. Barra - Mão</v>
      </c>
      <c r="Q52" s="4"/>
    </row>
    <row r="53" spans="1:17" ht="17.100000000000001" customHeight="1">
      <c r="A53" s="17" t="s">
        <v>163</v>
      </c>
      <c r="B53" s="45" t="s">
        <v>113</v>
      </c>
      <c r="C53" s="18" t="s">
        <v>21</v>
      </c>
      <c r="D53" s="19">
        <v>957270</v>
      </c>
      <c r="E53" s="20" t="s">
        <v>170</v>
      </c>
      <c r="F53" s="21">
        <v>38510</v>
      </c>
      <c r="G53" s="52">
        <v>63144</v>
      </c>
      <c r="H53" s="6" t="str">
        <f>IF($H$1=1,IFERROR(VLOOKUP(D52,ESCANEAMENTO!A:B,2,),"NÃO SCAN."),IFERROR(VLOOKUP(D52,ESCANEAMENTO!E:F,2,),"NÃO SCAN."))</f>
        <v>NÃO SCAN.</v>
      </c>
      <c r="I53" s="7" t="str">
        <f t="shared" si="6"/>
        <v>NÃO SCAN.</v>
      </c>
      <c r="J53" s="7" t="str">
        <f t="shared" si="7"/>
        <v>Micro (TC) Balcão 03-LENOVO</v>
      </c>
      <c r="K53" s="7" t="str">
        <f>VLOOKUP(J53,CATÁLOGO!A:E,5,)</f>
        <v>THINKCENTRE M20Q</v>
      </c>
      <c r="L53" s="7" t="str">
        <f>VLOOKUP(J53,CATÁLOGO!A:E,4,)</f>
        <v>LENOVO</v>
      </c>
      <c r="M53" s="7" t="str">
        <f t="shared" si="8"/>
        <v>Micro (TC) Balcão 03</v>
      </c>
      <c r="Q53" s="4"/>
    </row>
    <row r="54" spans="1:17" ht="17.100000000000001" customHeight="1">
      <c r="A54" s="10" t="s">
        <v>171</v>
      </c>
      <c r="B54" s="42" t="s">
        <v>106</v>
      </c>
      <c r="C54" s="11" t="s">
        <v>39</v>
      </c>
      <c r="D54" s="12">
        <v>1040745</v>
      </c>
      <c r="E54" s="13" t="s">
        <v>172</v>
      </c>
      <c r="F54" s="14">
        <v>697463</v>
      </c>
      <c r="G54" s="52">
        <v>63144</v>
      </c>
      <c r="H54" s="6" t="str">
        <f>IF($H$1=1,IFERROR(VLOOKUP(D53,ESCANEAMENTO!A:B,2,),"NÃO SCAN."),IFERROR(VLOOKUP(D53,ESCANEAMENTO!E:F,2,),"NÃO SCAN."))</f>
        <v>NÃO SCAN.</v>
      </c>
      <c r="I54" s="7" t="str">
        <f t="shared" si="6"/>
        <v>NÃO SCAN.</v>
      </c>
      <c r="J54" s="7" t="str">
        <f t="shared" si="7"/>
        <v>Leitor Cód. Barra - Mão-SCANSOURCE</v>
      </c>
      <c r="K54" s="7" t="str">
        <f>VLOOKUP(J54,CATÁLOGO!A:E,5,)</f>
        <v>DS2208</v>
      </c>
      <c r="L54" s="7" t="str">
        <f>VLOOKUP(J54,CATÁLOGO!A:E,4,)</f>
        <v>ZEBRA</v>
      </c>
      <c r="M54" s="7" t="str">
        <f t="shared" si="8"/>
        <v>Leitor Cód. Barra - Mão</v>
      </c>
      <c r="Q54" s="4"/>
    </row>
    <row r="55" spans="1:17" ht="17.100000000000001" customHeight="1">
      <c r="A55" s="17" t="s">
        <v>163</v>
      </c>
      <c r="B55" s="45" t="s">
        <v>113</v>
      </c>
      <c r="C55" s="18" t="s">
        <v>21</v>
      </c>
      <c r="D55" s="19">
        <v>957266</v>
      </c>
      <c r="E55" s="20" t="s">
        <v>173</v>
      </c>
      <c r="F55" s="21">
        <v>38510</v>
      </c>
      <c r="G55" s="52">
        <v>63144</v>
      </c>
      <c r="H55" s="6" t="str">
        <f>IF($H$1=1,IFERROR(VLOOKUP(D54,ESCANEAMENTO!A:B,2,),"NÃO SCAN."),IFERROR(VLOOKUP(D54,ESCANEAMENTO!E:F,2,),"NÃO SCAN."))</f>
        <v>NÃO SCAN.</v>
      </c>
      <c r="I55" s="7" t="str">
        <f t="shared" si="6"/>
        <v>NÃO SCAN.</v>
      </c>
      <c r="J55" s="7" t="str">
        <f t="shared" si="7"/>
        <v>Micro (TC) Balcão 04-LENOVO</v>
      </c>
      <c r="K55" s="7" t="str">
        <f>VLOOKUP(J55,CATÁLOGO!A:E,5,)</f>
        <v>THINKCENTRE M20Q</v>
      </c>
      <c r="L55" s="7" t="str">
        <f>VLOOKUP(J55,CATÁLOGO!A:E,4,)</f>
        <v>LENOVO</v>
      </c>
      <c r="M55" s="7" t="str">
        <f t="shared" si="8"/>
        <v>Micro (TC) Balcão 04</v>
      </c>
      <c r="Q55" s="4"/>
    </row>
    <row r="56" spans="1:17" ht="17.100000000000001" customHeight="1">
      <c r="A56" s="10" t="s">
        <v>174</v>
      </c>
      <c r="B56" s="42" t="s">
        <v>175</v>
      </c>
      <c r="C56" s="11" t="s">
        <v>21</v>
      </c>
      <c r="D56" s="12">
        <v>1021755</v>
      </c>
      <c r="E56" s="13" t="s">
        <v>176</v>
      </c>
      <c r="F56" s="14">
        <v>267133</v>
      </c>
      <c r="G56" s="52">
        <v>63144</v>
      </c>
      <c r="H56" s="6"/>
      <c r="I56" s="7"/>
      <c r="J56" s="7"/>
      <c r="K56" s="7"/>
      <c r="L56" s="7"/>
      <c r="M56" s="7"/>
      <c r="Q56" s="4"/>
    </row>
    <row r="57" spans="1:17" ht="17.100000000000001" customHeight="1">
      <c r="A57" s="17" t="s">
        <v>177</v>
      </c>
      <c r="B57" s="45" t="s">
        <v>175</v>
      </c>
      <c r="C57" s="18" t="s">
        <v>21</v>
      </c>
      <c r="D57" s="19">
        <v>1021438</v>
      </c>
      <c r="E57" s="20" t="s">
        <v>178</v>
      </c>
      <c r="F57" s="21">
        <v>264053</v>
      </c>
      <c r="G57" s="52">
        <v>63144</v>
      </c>
      <c r="H57" s="6" t="str">
        <f>IF($H$1=1,IFERROR(VLOOKUP(D56,ESCANEAMENTO!A:B,2,),"NÃO SCAN."),IFERROR(VLOOKUP(D56,ESCANEAMENTO!E:F,2,),"NÃO SCAN."))</f>
        <v>NÃO SCAN.</v>
      </c>
      <c r="I57" s="7" t="str">
        <f t="shared" ref="I57:I62" si="9">IF(H57=E56,"OK",IF(H57=0,"S/SÉRIE","NÃO SCAN."))</f>
        <v>NÃO SCAN.</v>
      </c>
      <c r="J57" s="7" t="str">
        <f t="shared" ref="J57:J62" si="10">A56&amp;"-"&amp;C56</f>
        <v>Impressora TM-T88VII-USB CX 01-SCANSOURCE</v>
      </c>
      <c r="K57" s="7" t="str">
        <f>VLOOKUP(J57,CATÁLOGO!A:E,5,)</f>
        <v>TM-T88V</v>
      </c>
      <c r="L57" s="7" t="str">
        <f>VLOOKUP(J57,CATÁLOGO!A:E,4,)</f>
        <v>EPSON</v>
      </c>
      <c r="M57" s="7" t="str">
        <f t="shared" ref="M57:M62" si="11">A56</f>
        <v>Impressora TM-T88VII-USB CX 01</v>
      </c>
    </row>
    <row r="58" spans="1:17" ht="17.100000000000001" customHeight="1">
      <c r="A58" s="17" t="s">
        <v>179</v>
      </c>
      <c r="B58" s="45" t="s">
        <v>175</v>
      </c>
      <c r="C58" s="18" t="s">
        <v>21</v>
      </c>
      <c r="D58" s="19">
        <v>1021407</v>
      </c>
      <c r="E58" s="20" t="s">
        <v>180</v>
      </c>
      <c r="F58" s="21">
        <v>264050</v>
      </c>
      <c r="G58" s="52">
        <v>63144</v>
      </c>
      <c r="H58" s="6" t="str">
        <f>IF($H$1=1,IFERROR(VLOOKUP(D57,ESCANEAMENTO!A:B,2,),"NÃO SCAN."),IFERROR(VLOOKUP(D57,ESCANEAMENTO!E:F,2,),"NÃO SCAN."))</f>
        <v>NÃO SCAN.</v>
      </c>
      <c r="I58" s="7" t="str">
        <f t="shared" si="9"/>
        <v>NÃO SCAN.</v>
      </c>
      <c r="J58" s="7" t="str">
        <f t="shared" si="10"/>
        <v>Impressora TM-T88VII-USB CX 02-SCANSOURCE</v>
      </c>
      <c r="K58" s="7" t="str">
        <f>VLOOKUP(J58,CATÁLOGO!A:E,5,)</f>
        <v>TM-T88V</v>
      </c>
      <c r="L58" s="7" t="str">
        <f>VLOOKUP(J58,CATÁLOGO!A:E,4,)</f>
        <v>EPSON</v>
      </c>
      <c r="M58" s="7" t="str">
        <f t="shared" si="11"/>
        <v>Impressora TM-T88VII-USB CX 02</v>
      </c>
    </row>
    <row r="59" spans="1:17" ht="17.100000000000001" customHeight="1">
      <c r="A59" s="17" t="s">
        <v>181</v>
      </c>
      <c r="B59" s="45" t="s">
        <v>175</v>
      </c>
      <c r="C59" s="18" t="s">
        <v>21</v>
      </c>
      <c r="D59" s="19">
        <v>1021716</v>
      </c>
      <c r="E59" s="20" t="s">
        <v>182</v>
      </c>
      <c r="F59" s="21">
        <v>267130</v>
      </c>
      <c r="G59" s="52">
        <v>63144</v>
      </c>
      <c r="H59" s="6" t="str">
        <f>IF($H$1=1,IFERROR(VLOOKUP(D58,ESCANEAMENTO!A:B,2,),"NÃO SCAN."),IFERROR(VLOOKUP(D58,ESCANEAMENTO!E:F,2,),"NÃO SCAN."))</f>
        <v>NÃO SCAN.</v>
      </c>
      <c r="I59" s="7" t="str">
        <f t="shared" si="9"/>
        <v>NÃO SCAN.</v>
      </c>
      <c r="J59" s="7" t="str">
        <f t="shared" si="10"/>
        <v>Impressora TM-T88VII-USB CX 03-SCANSOURCE</v>
      </c>
      <c r="K59" s="7" t="str">
        <f>VLOOKUP(J59,CATÁLOGO!A:E,5,)</f>
        <v>TM-T88V</v>
      </c>
      <c r="L59" s="7" t="str">
        <f>VLOOKUP(J59,CATÁLOGO!A:E,4,)</f>
        <v>EPSON</v>
      </c>
      <c r="M59" s="7" t="str">
        <f t="shared" si="11"/>
        <v>Impressora TM-T88VII-USB CX 03</v>
      </c>
    </row>
    <row r="60" spans="1:17" ht="17.100000000000001" customHeight="1">
      <c r="A60" s="10" t="s">
        <v>183</v>
      </c>
      <c r="B60" s="42" t="s">
        <v>175</v>
      </c>
      <c r="C60" s="11" t="s">
        <v>21</v>
      </c>
      <c r="D60" s="12">
        <v>1021702</v>
      </c>
      <c r="E60" s="13" t="s">
        <v>184</v>
      </c>
      <c r="F60" s="14">
        <v>267130</v>
      </c>
      <c r="G60" s="52">
        <v>63144</v>
      </c>
      <c r="H60" s="6" t="str">
        <f>IF($H$1=1,IFERROR(VLOOKUP(D59,ESCANEAMENTO!A:B,2,),"NÃO SCAN."),IFERROR(VLOOKUP(D59,ESCANEAMENTO!E:F,2,),"NÃO SCAN."))</f>
        <v>NÃO SCAN.</v>
      </c>
      <c r="I60" s="7" t="str">
        <f t="shared" si="9"/>
        <v>NÃO SCAN.</v>
      </c>
      <c r="J60" s="7" t="str">
        <f t="shared" si="10"/>
        <v>Impressora TM-T88VII-USB CX 04-SCANSOURCE</v>
      </c>
      <c r="K60" s="7" t="str">
        <f>VLOOKUP(J60,CATÁLOGO!A:E,5,)</f>
        <v>TM-T88V</v>
      </c>
      <c r="L60" s="7" t="str">
        <f>VLOOKUP(J60,CATÁLOGO!A:E,4,)</f>
        <v>EPSON</v>
      </c>
      <c r="M60" s="7" t="str">
        <f t="shared" si="11"/>
        <v>Impressora TM-T88VII-USB CX 04</v>
      </c>
    </row>
    <row r="61" spans="1:17" ht="17.100000000000001" customHeight="1">
      <c r="A61" s="10" t="s">
        <v>185</v>
      </c>
      <c r="B61" s="42" t="s">
        <v>175</v>
      </c>
      <c r="C61" s="11" t="s">
        <v>21</v>
      </c>
      <c r="D61" s="12">
        <v>937621</v>
      </c>
      <c r="E61" s="13" t="s">
        <v>186</v>
      </c>
      <c r="F61" s="14">
        <v>263447</v>
      </c>
      <c r="G61" s="52">
        <v>63144</v>
      </c>
      <c r="H61" s="6" t="str">
        <f>IF($H$1=1,IFERROR(VLOOKUP(D60,ESCANEAMENTO!A:B,2,),"NÃO SCAN."),IFERROR(VLOOKUP(D60,ESCANEAMENTO!E:F,2,),"NÃO SCAN."))</f>
        <v>NÃO SCAN.</v>
      </c>
      <c r="I61" s="7" t="str">
        <f t="shared" si="9"/>
        <v>NÃO SCAN.</v>
      </c>
      <c r="J61" s="7" t="str">
        <f t="shared" si="10"/>
        <v>Impressora TM-T88VII-ETH-SCANSOURCE</v>
      </c>
      <c r="K61" s="7" t="str">
        <f>VLOOKUP(J61,CATÁLOGO!A:E,5,)</f>
        <v>TM-T88V</v>
      </c>
      <c r="L61" s="7" t="str">
        <f>VLOOKUP(J61,CATÁLOGO!A:E,4,)</f>
        <v>EPSON</v>
      </c>
      <c r="M61" s="7" t="str">
        <f t="shared" si="11"/>
        <v>Impressora TM-T88VII-ETH</v>
      </c>
    </row>
    <row r="62" spans="1:17" ht="17.100000000000001" customHeight="1">
      <c r="A62" s="10" t="s">
        <v>187</v>
      </c>
      <c r="B62" s="42" t="s">
        <v>188</v>
      </c>
      <c r="C62" s="11" t="s">
        <v>21</v>
      </c>
      <c r="D62" s="12">
        <v>1022160</v>
      </c>
      <c r="E62" s="13" t="s">
        <v>189</v>
      </c>
      <c r="F62" s="14">
        <v>269574</v>
      </c>
      <c r="G62" s="52">
        <v>63144</v>
      </c>
      <c r="H62" s="6" t="str">
        <f>IF($H$1=1,IFERROR(VLOOKUP(D61,ESCANEAMENTO!A:B,2,),"NÃO SCAN."),IFERROR(VLOOKUP(D61,ESCANEAMENTO!E:F,2,),"NÃO SCAN."))</f>
        <v>NÃO SCAN.</v>
      </c>
      <c r="I62" s="7" t="str">
        <f t="shared" si="9"/>
        <v>NÃO SCAN.</v>
      </c>
      <c r="J62" s="7" t="str">
        <f t="shared" si="10"/>
        <v>Impressora TM-L90-ETH-SCANSOURCE</v>
      </c>
      <c r="K62" s="7" t="str">
        <f>VLOOKUP(J62,CATÁLOGO!A:E,5,)</f>
        <v>TM-TL90</v>
      </c>
      <c r="L62" s="7" t="str">
        <f>VLOOKUP(J62,CATÁLOGO!A:E,4,)</f>
        <v>EPSON</v>
      </c>
      <c r="M62" s="7" t="str">
        <f t="shared" si="11"/>
        <v>Impressora TM-L90-ETH</v>
      </c>
    </row>
    <row r="63" spans="1:17" ht="17.100000000000001" customHeight="1">
      <c r="A63" s="17" t="s">
        <v>190</v>
      </c>
      <c r="B63" s="45" t="s">
        <v>188</v>
      </c>
      <c r="C63" s="18" t="s">
        <v>21</v>
      </c>
      <c r="D63" s="19">
        <v>1022158</v>
      </c>
      <c r="E63" s="20" t="s">
        <v>191</v>
      </c>
      <c r="F63" s="75">
        <v>269574</v>
      </c>
      <c r="G63" s="52">
        <v>63144</v>
      </c>
    </row>
    <row r="64" spans="1:17" ht="17.100000000000001" customHeight="1">
      <c r="A64" s="17" t="s">
        <v>192</v>
      </c>
      <c r="B64" s="45" t="s">
        <v>188</v>
      </c>
      <c r="C64" s="18" t="s">
        <v>21</v>
      </c>
      <c r="D64" s="19">
        <v>1022157</v>
      </c>
      <c r="E64" s="20" t="s">
        <v>193</v>
      </c>
      <c r="F64" s="75">
        <v>269574</v>
      </c>
      <c r="G64" s="52">
        <v>63144</v>
      </c>
    </row>
    <row r="65" spans="1:7" ht="17.100000000000001" customHeight="1">
      <c r="A65" s="17" t="s">
        <v>194</v>
      </c>
      <c r="B65" s="45" t="s">
        <v>188</v>
      </c>
      <c r="C65" s="18" t="s">
        <v>21</v>
      </c>
      <c r="D65" s="19">
        <v>1022159</v>
      </c>
      <c r="E65" s="20" t="s">
        <v>195</v>
      </c>
      <c r="F65" s="75">
        <v>269574</v>
      </c>
      <c r="G65" s="52">
        <v>63144</v>
      </c>
    </row>
    <row r="66" spans="1:7" ht="17.100000000000001" customHeight="1"/>
  </sheetData>
  <autoFilter ref="A2:G2" xr:uid="{B4BBCC4E-8F4E-409D-868F-B48396FB73CF}"/>
  <mergeCells count="1">
    <mergeCell ref="F1:H1"/>
  </mergeCells>
  <conditionalFormatting sqref="A2:M2 D1">
    <cfRule type="expression" dxfId="57" priority="86">
      <formula>$F$1="DROGASIL"</formula>
    </cfRule>
  </conditionalFormatting>
  <conditionalFormatting sqref="B1">
    <cfRule type="duplicateValues" dxfId="56" priority="68"/>
  </conditionalFormatting>
  <conditionalFormatting sqref="C1">
    <cfRule type="duplicateValues" dxfId="55" priority="67"/>
  </conditionalFormatting>
  <conditionalFormatting sqref="C3:C61">
    <cfRule type="cellIs" dxfId="54" priority="17" operator="equal">
      <formula>"POSITIVO"</formula>
    </cfRule>
    <cfRule type="cellIs" dxfId="53" priority="18" operator="equal">
      <formula>"SCANSOURCE"</formula>
    </cfRule>
    <cfRule type="cellIs" dxfId="52" priority="19" operator="equal">
      <formula>"DELL"</formula>
    </cfRule>
    <cfRule type="cellIs" dxfId="51" priority="20" operator="equal">
      <formula>"NCR"</formula>
    </cfRule>
    <cfRule type="cellIs" dxfId="50" priority="21" operator="equal">
      <formula>"LENOVO"</formula>
    </cfRule>
  </conditionalFormatting>
  <conditionalFormatting sqref="D1 A2:M2">
    <cfRule type="expression" dxfId="49" priority="87">
      <formula>$F$1="RAIA"</formula>
    </cfRule>
  </conditionalFormatting>
  <conditionalFormatting sqref="D1">
    <cfRule type="duplicateValues" dxfId="48" priority="15"/>
  </conditionalFormatting>
  <conditionalFormatting sqref="D2:E2">
    <cfRule type="duplicateValues" dxfId="47" priority="52"/>
  </conditionalFormatting>
  <conditionalFormatting sqref="D27:E27">
    <cfRule type="duplicateValues" dxfId="46" priority="34"/>
  </conditionalFormatting>
  <conditionalFormatting sqref="D66:E1048576">
    <cfRule type="duplicateValues" dxfId="45" priority="83"/>
  </conditionalFormatting>
  <conditionalFormatting sqref="F1">
    <cfRule type="cellIs" dxfId="44" priority="10" operator="equal">
      <formula>"RAIA"</formula>
    </cfRule>
    <cfRule type="cellIs" dxfId="43" priority="11" operator="equal">
      <formula>"DROGASIL"</formula>
    </cfRule>
    <cfRule type="duplicateValues" dxfId="42" priority="12"/>
  </conditionalFormatting>
  <conditionalFormatting sqref="H3:H62">
    <cfRule type="cellIs" dxfId="41" priority="25" operator="equal">
      <formula>0</formula>
    </cfRule>
  </conditionalFormatting>
  <conditionalFormatting sqref="H3:J62">
    <cfRule type="cellIs" dxfId="40" priority="58" operator="equal">
      <formula>"NÃO SCAN."</formula>
    </cfRule>
  </conditionalFormatting>
  <conditionalFormatting sqref="I3:I62">
    <cfRule type="cellIs" dxfId="39" priority="24" operator="equal">
      <formula>"S/SÉRIE"</formula>
    </cfRule>
  </conditionalFormatting>
  <conditionalFormatting sqref="I3:J62 R3:R32">
    <cfRule type="cellIs" dxfId="38" priority="26" operator="equal">
      <formula>"OK"</formula>
    </cfRule>
  </conditionalFormatting>
  <conditionalFormatting sqref="O31:Q31 O34:Q34 O37:Q37 O40:Q40">
    <cfRule type="expression" dxfId="37" priority="7">
      <formula>$P$31="PAGBANK"</formula>
    </cfRule>
    <cfRule type="expression" dxfId="36" priority="8">
      <formula>$P$31="SAFRAPAY"</formula>
    </cfRule>
    <cfRule type="expression" dxfId="35" priority="9">
      <formula>$P$31="CIELO"</formula>
    </cfRule>
  </conditionalFormatting>
  <conditionalFormatting sqref="Q3:Q5">
    <cfRule type="duplicateValues" dxfId="34" priority="84"/>
  </conditionalFormatting>
  <conditionalFormatting sqref="Q31:Q44">
    <cfRule type="duplicateValues" dxfId="33" priority="27"/>
  </conditionalFormatting>
  <conditionalFormatting sqref="R2">
    <cfRule type="duplicateValues" dxfId="32" priority="63"/>
  </conditionalFormatting>
  <conditionalFormatting sqref="R3:R10">
    <cfRule type="duplicateValues" dxfId="31" priority="61"/>
  </conditionalFormatting>
  <conditionalFormatting sqref="R34:R35 R37:R38 R40:R41 R43:R45">
    <cfRule type="cellIs" dxfId="30" priority="53" operator="equal">
      <formula>"OK"</formula>
    </cfRule>
  </conditionalFormatting>
  <conditionalFormatting sqref="R26">
    <cfRule type="duplicateValues" dxfId="29" priority="60"/>
  </conditionalFormatting>
  <conditionalFormatting sqref="R31:R32 R34:R35 R37:R38 R40:R41 R43:R45">
    <cfRule type="duplicateValues" dxfId="28" priority="59"/>
  </conditionalFormatting>
  <conditionalFormatting sqref="C62:C65">
    <cfRule type="cellIs" dxfId="27" priority="1" operator="equal">
      <formula>"POSITIVO"</formula>
    </cfRule>
    <cfRule type="cellIs" dxfId="26" priority="2" operator="equal">
      <formula>"SCANSOURCE"</formula>
    </cfRule>
    <cfRule type="cellIs" dxfId="25" priority="3" operator="equal">
      <formula>"DELL"</formula>
    </cfRule>
    <cfRule type="cellIs" dxfId="24" priority="4" operator="equal">
      <formula>"NCR"</formula>
    </cfRule>
    <cfRule type="cellIs" dxfId="23" priority="5" operator="equal">
      <formula>"LENOVO"</formula>
    </cfRule>
  </conditionalFormatting>
  <conditionalFormatting sqref="D62:E65">
    <cfRule type="duplicateValues" dxfId="22" priority="6"/>
  </conditionalFormatting>
  <conditionalFormatting sqref="D28:E61 D3:E26">
    <cfRule type="duplicateValues" dxfId="21" priority="98"/>
  </conditionalFormatting>
  <dataValidations count="4">
    <dataValidation type="list" operator="equal" showErrorMessage="1" sqref="S48 N48 Q45" xr:uid="{00000000-0002-0000-0000-000000000000}">
      <formula1>"SIM,NÃO"</formula1>
      <formula2>0</formula2>
    </dataValidation>
    <dataValidation type="list" operator="equal" allowBlank="1" showErrorMessage="1" sqref="F1" xr:uid="{15B805F8-2683-4CEB-921A-18349A277B08}">
      <formula1>"RAIA,DROGASIL"</formula1>
      <formula2>0</formula2>
    </dataValidation>
    <dataValidation type="whole" operator="lessThan" allowBlank="1" showErrorMessage="1" errorTitle="ERRO!!!" error="FORMATO INCORRETO" sqref="F3:G1045" xr:uid="{00000000-0002-0000-0000-000002000000}">
      <formula1>1E+50</formula1>
      <formula2>0</formula2>
    </dataValidation>
    <dataValidation type="whole" operator="lessThan" allowBlank="1" showErrorMessage="1" errorTitle="ERRO!!" error="ATIVO INCORRETO_x000a_" sqref="D3:D1045" xr:uid="{00000000-0002-0000-0000-000003000000}">
      <formula1>9999999999</formula1>
      <formula2>0</formula2>
    </dataValidation>
  </dataValidations>
  <pageMargins left="0.51180555555555596" right="0.51180555555555596" top="0" bottom="0" header="0.511811023622047" footer="0.511811023622047"/>
  <pageSetup paperSize="9" scale="90" orientation="portrait" horizontalDpi="300" verticalDpi="300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1C381D76-1DF6-4F26-BEE6-69186560339E}">
          <x14:formula1>
            <xm:f>'BASE PINPAD'!$A$2:$A$28</xm:f>
          </x14:formula1>
          <xm:sqref>E1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A493968-52D3-4EE1-9C4F-6C17A7F3D667}">
  <dimension ref="A1:C28"/>
  <sheetViews>
    <sheetView workbookViewId="0">
      <selection activeCell="C2" sqref="C2"/>
    </sheetView>
  </sheetViews>
  <sheetFormatPr defaultRowHeight="13.9"/>
  <cols>
    <col min="1" max="1" width="7.25" style="44" customWidth="1"/>
    <col min="2" max="2" width="10.625" style="44" customWidth="1"/>
    <col min="3" max="3" width="13.875" style="44" customWidth="1"/>
  </cols>
  <sheetData>
    <row r="1" spans="1:3" ht="14.45">
      <c r="A1" s="65" t="s">
        <v>196</v>
      </c>
      <c r="B1" s="65" t="s">
        <v>197</v>
      </c>
      <c r="C1" s="65" t="s">
        <v>198</v>
      </c>
    </row>
    <row r="2" spans="1:3" ht="14.45">
      <c r="A2" s="69" t="s">
        <v>199</v>
      </c>
      <c r="B2" s="67" t="s">
        <v>200</v>
      </c>
      <c r="C2" s="72"/>
    </row>
    <row r="3" spans="1:3" ht="14.45">
      <c r="A3" s="70" t="s">
        <v>201</v>
      </c>
      <c r="B3" s="68" t="s">
        <v>202</v>
      </c>
      <c r="C3" s="73"/>
    </row>
    <row r="4" spans="1:3" ht="14.45">
      <c r="A4" s="69" t="s">
        <v>203</v>
      </c>
      <c r="B4" s="67" t="s">
        <v>200</v>
      </c>
      <c r="C4" s="72"/>
    </row>
    <row r="5" spans="1:3" ht="14.45">
      <c r="A5" s="69" t="s">
        <v>204</v>
      </c>
      <c r="B5" s="67" t="s">
        <v>200</v>
      </c>
      <c r="C5" s="72"/>
    </row>
    <row r="6" spans="1:3" ht="14.45">
      <c r="A6" s="70" t="s">
        <v>205</v>
      </c>
      <c r="B6" s="68" t="s">
        <v>202</v>
      </c>
      <c r="C6" s="73"/>
    </row>
    <row r="7" spans="1:3" ht="14.45">
      <c r="A7" s="70" t="s">
        <v>206</v>
      </c>
      <c r="B7" s="68" t="s">
        <v>202</v>
      </c>
      <c r="C7" s="73"/>
    </row>
    <row r="8" spans="1:3" ht="14.45">
      <c r="A8" s="69" t="s">
        <v>207</v>
      </c>
      <c r="B8" s="67" t="s">
        <v>200</v>
      </c>
      <c r="C8" s="72"/>
    </row>
    <row r="9" spans="1:3" ht="14.45">
      <c r="A9" s="71" t="s">
        <v>208</v>
      </c>
      <c r="B9" s="66" t="s">
        <v>209</v>
      </c>
      <c r="C9" s="74"/>
    </row>
    <row r="10" spans="1:3" ht="14.45">
      <c r="A10" s="69" t="s">
        <v>210</v>
      </c>
      <c r="B10" s="67" t="s">
        <v>200</v>
      </c>
      <c r="C10" s="72"/>
    </row>
    <row r="11" spans="1:3" ht="14.45">
      <c r="A11" s="70" t="s">
        <v>211</v>
      </c>
      <c r="B11" s="68" t="s">
        <v>202</v>
      </c>
      <c r="C11" s="73"/>
    </row>
    <row r="12" spans="1:3" ht="14.45">
      <c r="A12" s="71" t="s">
        <v>212</v>
      </c>
      <c r="B12" s="66" t="s">
        <v>209</v>
      </c>
      <c r="C12" s="74"/>
    </row>
    <row r="13" spans="1:3" ht="14.45">
      <c r="A13" s="69" t="s">
        <v>213</v>
      </c>
      <c r="B13" s="67" t="s">
        <v>200</v>
      </c>
      <c r="C13" s="72"/>
    </row>
    <row r="14" spans="1:3" ht="14.45">
      <c r="A14" s="69" t="s">
        <v>214</v>
      </c>
      <c r="B14" s="67" t="s">
        <v>200</v>
      </c>
      <c r="C14" s="72"/>
    </row>
    <row r="15" spans="1:3" ht="14.45">
      <c r="A15" s="69" t="s">
        <v>215</v>
      </c>
      <c r="B15" s="67" t="s">
        <v>200</v>
      </c>
      <c r="C15" s="72"/>
    </row>
    <row r="16" spans="1:3" ht="14.45">
      <c r="A16" s="70" t="s">
        <v>216</v>
      </c>
      <c r="B16" s="68" t="s">
        <v>202</v>
      </c>
      <c r="C16" s="73"/>
    </row>
    <row r="17" spans="1:3" ht="14.45">
      <c r="A17" s="70" t="s">
        <v>217</v>
      </c>
      <c r="B17" s="68" t="s">
        <v>202</v>
      </c>
      <c r="C17" s="73"/>
    </row>
    <row r="18" spans="1:3" ht="14.45">
      <c r="A18" s="70" t="s">
        <v>218</v>
      </c>
      <c r="B18" s="68" t="s">
        <v>202</v>
      </c>
      <c r="C18" s="73"/>
    </row>
    <row r="19" spans="1:3" ht="14.45">
      <c r="A19" s="71" t="s">
        <v>219</v>
      </c>
      <c r="B19" s="66" t="s">
        <v>209</v>
      </c>
      <c r="C19" s="74"/>
    </row>
    <row r="20" spans="1:3" ht="14.45">
      <c r="A20" s="71" t="s">
        <v>220</v>
      </c>
      <c r="B20" s="66" t="s">
        <v>209</v>
      </c>
      <c r="C20" s="74"/>
    </row>
    <row r="21" spans="1:3" ht="14.45">
      <c r="A21" s="70" t="s">
        <v>221</v>
      </c>
      <c r="B21" s="68" t="s">
        <v>202</v>
      </c>
      <c r="C21" s="73"/>
    </row>
    <row r="22" spans="1:3" ht="14.45">
      <c r="A22" s="69" t="s">
        <v>222</v>
      </c>
      <c r="B22" s="67" t="s">
        <v>200</v>
      </c>
      <c r="C22" s="72"/>
    </row>
    <row r="23" spans="1:3" ht="14.45">
      <c r="A23" s="69" t="s">
        <v>223</v>
      </c>
      <c r="B23" s="67" t="s">
        <v>200</v>
      </c>
      <c r="C23" s="72"/>
    </row>
    <row r="24" spans="1:3" ht="14.45">
      <c r="A24" s="71" t="s">
        <v>224</v>
      </c>
      <c r="B24" s="66" t="s">
        <v>209</v>
      </c>
      <c r="C24" s="74"/>
    </row>
    <row r="25" spans="1:3" ht="14.45">
      <c r="A25" s="71" t="s">
        <v>225</v>
      </c>
      <c r="B25" s="66" t="s">
        <v>209</v>
      </c>
      <c r="C25" s="74"/>
    </row>
    <row r="26" spans="1:3" ht="14.45">
      <c r="A26" s="70" t="s">
        <v>226</v>
      </c>
      <c r="B26" s="68" t="s">
        <v>202</v>
      </c>
      <c r="C26" s="73"/>
    </row>
    <row r="27" spans="1:3" ht="14.45">
      <c r="A27" s="71" t="s">
        <v>3</v>
      </c>
      <c r="B27" s="66" t="s">
        <v>209</v>
      </c>
      <c r="C27" s="74"/>
    </row>
    <row r="28" spans="1:3" ht="14.45">
      <c r="A28" s="69" t="s">
        <v>227</v>
      </c>
      <c r="B28" s="67" t="s">
        <v>200</v>
      </c>
      <c r="C28" s="72"/>
    </row>
  </sheetData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141"/>
  <sheetViews>
    <sheetView zoomScale="85" zoomScaleNormal="85" workbookViewId="0">
      <selection activeCell="G1" sqref="G1"/>
    </sheetView>
  </sheetViews>
  <sheetFormatPr defaultColWidth="8" defaultRowHeight="13.9"/>
  <cols>
    <col min="1" max="1" width="12.75" customWidth="1"/>
    <col min="2" max="2" width="18" customWidth="1"/>
    <col min="3" max="3" width="22.875" bestFit="1" customWidth="1"/>
    <col min="5" max="5" width="12.75" customWidth="1"/>
    <col min="6" max="6" width="18" customWidth="1"/>
    <col min="7" max="7" width="22.875" bestFit="1" customWidth="1"/>
  </cols>
  <sheetData>
    <row r="1" spans="1:9">
      <c r="A1" s="9" t="s">
        <v>9</v>
      </c>
      <c r="B1" s="9" t="s">
        <v>228</v>
      </c>
      <c r="C1" s="9" t="s">
        <v>229</v>
      </c>
      <c r="D1" s="59">
        <v>1</v>
      </c>
      <c r="E1" s="9" t="s">
        <v>9</v>
      </c>
      <c r="F1" s="9" t="s">
        <v>228</v>
      </c>
      <c r="G1" s="9" t="s">
        <v>229</v>
      </c>
      <c r="H1" s="59">
        <v>2</v>
      </c>
      <c r="I1" s="59">
        <v>1</v>
      </c>
    </row>
    <row r="2" spans="1:9">
      <c r="C2" t="str">
        <f>IFERROR(VLOOKUP(A2,'BASE ITENS'!D:N,10,),"NÃO ENCONTRADO")</f>
        <v>NÃO ENCONTRADO</v>
      </c>
      <c r="F2">
        <f>E3</f>
        <v>0</v>
      </c>
      <c r="G2" t="str">
        <f>IFERROR(VLOOKUP(E2,'BASE ITENS'!D:N,10,),"NÃO ENCONTRADO")</f>
        <v>NÃO ENCONTRADO</v>
      </c>
      <c r="I2" s="59">
        <v>2</v>
      </c>
    </row>
    <row r="3" spans="1:9">
      <c r="C3" t="str">
        <f>IFERROR(VLOOKUP(A3,'BASE ITENS'!D:N,10,),"NÃO ENCONTRADO")</f>
        <v>NÃO ENCONTRADO</v>
      </c>
      <c r="F3" s="57" t="s">
        <v>230</v>
      </c>
      <c r="G3" t="str">
        <f>IFERROR(VLOOKUP(E3,'BASE ITENS'!D:N,10,),"NÃO ENCONTRADO")</f>
        <v>NÃO ENCONTRADO</v>
      </c>
    </row>
    <row r="4" spans="1:9">
      <c r="C4" t="str">
        <f>IFERROR(VLOOKUP(A4,'BASE ITENS'!D:N,10,),"NÃO ENCONTRADO")</f>
        <v>NÃO ENCONTRADO</v>
      </c>
      <c r="F4">
        <f>E5</f>
        <v>0</v>
      </c>
      <c r="G4" t="str">
        <f>IFERROR(VLOOKUP(E4,'BASE ITENS'!D:N,10,),"NÃO ENCONTRADO")</f>
        <v>NÃO ENCONTRADO</v>
      </c>
    </row>
    <row r="5" spans="1:9">
      <c r="C5" t="str">
        <f>IFERROR(VLOOKUP(A5,'BASE ITENS'!D:N,10,),"NÃO ENCONTRADO")</f>
        <v>NÃO ENCONTRADO</v>
      </c>
      <c r="F5" s="57" t="s">
        <v>230</v>
      </c>
      <c r="G5" t="str">
        <f>IFERROR(VLOOKUP(E5,'BASE ITENS'!D:N,10,),"NÃO ENCONTRADO")</f>
        <v>NÃO ENCONTRADO</v>
      </c>
    </row>
    <row r="6" spans="1:9">
      <c r="C6" t="str">
        <f>IFERROR(VLOOKUP(A6,'BASE ITENS'!D:N,10,),"NÃO ENCONTRADO")</f>
        <v>NÃO ENCONTRADO</v>
      </c>
      <c r="F6">
        <f>E7</f>
        <v>0</v>
      </c>
      <c r="G6" t="str">
        <f>IFERROR(VLOOKUP(E6,'BASE ITENS'!D:N,10,),"NÃO ENCONTRADO")</f>
        <v>NÃO ENCONTRADO</v>
      </c>
    </row>
    <row r="7" spans="1:9">
      <c r="C7" t="str">
        <f>IFERROR(VLOOKUP(A7,'BASE ITENS'!D:N,10,),"NÃO ENCONTRADO")</f>
        <v>NÃO ENCONTRADO</v>
      </c>
      <c r="F7" s="57" t="s">
        <v>230</v>
      </c>
      <c r="G7" t="str">
        <f>IFERROR(VLOOKUP(E7,'BASE ITENS'!D:N,10,),"NÃO ENCONTRADO")</f>
        <v>NÃO ENCONTRADO</v>
      </c>
    </row>
    <row r="8" spans="1:9">
      <c r="C8" t="str">
        <f>IFERROR(VLOOKUP(A8,'BASE ITENS'!D:N,10,),"NÃO ENCONTRADO")</f>
        <v>NÃO ENCONTRADO</v>
      </c>
      <c r="F8">
        <f>E9</f>
        <v>0</v>
      </c>
      <c r="G8" t="str">
        <f>IFERROR(VLOOKUP(E8,'BASE ITENS'!D:N,10,),"NÃO ENCONTRADO")</f>
        <v>NÃO ENCONTRADO</v>
      </c>
    </row>
    <row r="9" spans="1:9">
      <c r="C9" t="str">
        <f>IFERROR(VLOOKUP(A9,'BASE ITENS'!D:N,10,),"NÃO ENCONTRADO")</f>
        <v>NÃO ENCONTRADO</v>
      </c>
      <c r="F9" s="57" t="s">
        <v>230</v>
      </c>
      <c r="G9" t="str">
        <f>IFERROR(VLOOKUP(E9,'BASE ITENS'!D:N,10,),"NÃO ENCONTRADO")</f>
        <v>NÃO ENCONTRADO</v>
      </c>
    </row>
    <row r="10" spans="1:9">
      <c r="C10" t="str">
        <f>IFERROR(VLOOKUP(A10,'BASE ITENS'!D:N,10,),"NÃO ENCONTRADO")</f>
        <v>NÃO ENCONTRADO</v>
      </c>
      <c r="F10">
        <f>E11</f>
        <v>0</v>
      </c>
      <c r="G10" t="str">
        <f>IFERROR(VLOOKUP(E10,'BASE ITENS'!D:N,10,),"NÃO ENCONTRADO")</f>
        <v>NÃO ENCONTRADO</v>
      </c>
    </row>
    <row r="11" spans="1:9">
      <c r="C11" t="str">
        <f>IFERROR(VLOOKUP(A11,'BASE ITENS'!D:N,10,),"NÃO ENCONTRADO")</f>
        <v>NÃO ENCONTRADO</v>
      </c>
      <c r="F11" s="57" t="s">
        <v>230</v>
      </c>
      <c r="G11" t="str">
        <f>IFERROR(VLOOKUP(E11,'BASE ITENS'!D:N,10,),"NÃO ENCONTRADO")</f>
        <v>NÃO ENCONTRADO</v>
      </c>
    </row>
    <row r="12" spans="1:9">
      <c r="C12" t="str">
        <f>IFERROR(VLOOKUP(A12,'BASE ITENS'!D:N,10,),"NÃO ENCONTRADO")</f>
        <v>NÃO ENCONTRADO</v>
      </c>
      <c r="F12">
        <f>E13</f>
        <v>0</v>
      </c>
      <c r="G12" t="str">
        <f>IFERROR(VLOOKUP(E12,'BASE ITENS'!D:N,10,),"NÃO ENCONTRADO")</f>
        <v>NÃO ENCONTRADO</v>
      </c>
    </row>
    <row r="13" spans="1:9">
      <c r="C13" t="str">
        <f>IFERROR(VLOOKUP(A13,'BASE ITENS'!D:N,10,),"NÃO ENCONTRADO")</f>
        <v>NÃO ENCONTRADO</v>
      </c>
      <c r="F13" s="57" t="s">
        <v>230</v>
      </c>
      <c r="G13" t="str">
        <f>IFERROR(VLOOKUP(E13,'BASE ITENS'!D:N,10,),"NÃO ENCONTRADO")</f>
        <v>NÃO ENCONTRADO</v>
      </c>
    </row>
    <row r="14" spans="1:9">
      <c r="C14" t="str">
        <f>IFERROR(VLOOKUP(A14,'BASE ITENS'!D:N,10,),"NÃO ENCONTRADO")</f>
        <v>NÃO ENCONTRADO</v>
      </c>
      <c r="F14">
        <f>E15</f>
        <v>0</v>
      </c>
      <c r="G14" t="str">
        <f>IFERROR(VLOOKUP(E14,'BASE ITENS'!D:N,10,),"NÃO ENCONTRADO")</f>
        <v>NÃO ENCONTRADO</v>
      </c>
    </row>
    <row r="15" spans="1:9">
      <c r="C15" t="str">
        <f>IFERROR(VLOOKUP(A15,'BASE ITENS'!D:N,10,),"NÃO ENCONTRADO")</f>
        <v>NÃO ENCONTRADO</v>
      </c>
      <c r="F15" s="57" t="s">
        <v>230</v>
      </c>
      <c r="G15" t="str">
        <f>IFERROR(VLOOKUP(E15,'BASE ITENS'!D:N,10,),"NÃO ENCONTRADO")</f>
        <v>NÃO ENCONTRADO</v>
      </c>
    </row>
    <row r="16" spans="1:9">
      <c r="C16" t="str">
        <f>IFERROR(VLOOKUP(A16,'BASE ITENS'!D:N,10,),"NÃO ENCONTRADO")</f>
        <v>NÃO ENCONTRADO</v>
      </c>
      <c r="F16">
        <f>E17</f>
        <v>0</v>
      </c>
      <c r="G16" t="str">
        <f>IFERROR(VLOOKUP(E16,'BASE ITENS'!D:N,10,),"NÃO ENCONTRADO")</f>
        <v>NÃO ENCONTRADO</v>
      </c>
    </row>
    <row r="17" spans="3:7">
      <c r="C17" t="str">
        <f>IFERROR(VLOOKUP(A17,'BASE ITENS'!D:N,10,),"NÃO ENCONTRADO")</f>
        <v>NÃO ENCONTRADO</v>
      </c>
      <c r="F17" s="57" t="s">
        <v>230</v>
      </c>
      <c r="G17" t="str">
        <f>IFERROR(VLOOKUP(E17,'BASE ITENS'!D:N,10,),"NÃO ENCONTRADO")</f>
        <v>NÃO ENCONTRADO</v>
      </c>
    </row>
    <row r="18" spans="3:7">
      <c r="C18" t="str">
        <f>IFERROR(VLOOKUP(A18,'BASE ITENS'!D:N,10,),"NÃO ENCONTRADO")</f>
        <v>NÃO ENCONTRADO</v>
      </c>
      <c r="F18">
        <f>E19</f>
        <v>0</v>
      </c>
      <c r="G18" t="str">
        <f>IFERROR(VLOOKUP(E18,'BASE ITENS'!D:N,10,),"NÃO ENCONTRADO")</f>
        <v>NÃO ENCONTRADO</v>
      </c>
    </row>
    <row r="19" spans="3:7">
      <c r="C19" t="str">
        <f>IFERROR(VLOOKUP(A19,'BASE ITENS'!D:N,10,),"NÃO ENCONTRADO")</f>
        <v>NÃO ENCONTRADO</v>
      </c>
      <c r="F19" s="57" t="s">
        <v>230</v>
      </c>
      <c r="G19" t="str">
        <f>IFERROR(VLOOKUP(E19,'BASE ITENS'!D:N,10,),"NÃO ENCONTRADO")</f>
        <v>NÃO ENCONTRADO</v>
      </c>
    </row>
    <row r="20" spans="3:7">
      <c r="C20" t="str">
        <f>IFERROR(VLOOKUP(A20,'BASE ITENS'!D:N,10,),"NÃO ENCONTRADO")</f>
        <v>NÃO ENCONTRADO</v>
      </c>
      <c r="F20">
        <f>E21</f>
        <v>0</v>
      </c>
      <c r="G20" t="str">
        <f>IFERROR(VLOOKUP(E20,'BASE ITENS'!D:N,10,),"NÃO ENCONTRADO")</f>
        <v>NÃO ENCONTRADO</v>
      </c>
    </row>
    <row r="21" spans="3:7">
      <c r="C21" t="str">
        <f>IFERROR(VLOOKUP(A21,'BASE ITENS'!D:N,10,),"NÃO ENCONTRADO")</f>
        <v>NÃO ENCONTRADO</v>
      </c>
      <c r="F21" s="57" t="s">
        <v>230</v>
      </c>
      <c r="G21" t="str">
        <f>IFERROR(VLOOKUP(E21,'BASE ITENS'!D:N,10,),"NÃO ENCONTRADO")</f>
        <v>NÃO ENCONTRADO</v>
      </c>
    </row>
    <row r="22" spans="3:7">
      <c r="C22" t="str">
        <f>IFERROR(VLOOKUP(A22,'BASE ITENS'!D:N,10,),"NÃO ENCONTRADO")</f>
        <v>NÃO ENCONTRADO</v>
      </c>
      <c r="F22">
        <f>E23</f>
        <v>0</v>
      </c>
      <c r="G22" t="str">
        <f>IFERROR(VLOOKUP(E22,'BASE ITENS'!D:N,10,),"NÃO ENCONTRADO")</f>
        <v>NÃO ENCONTRADO</v>
      </c>
    </row>
    <row r="23" spans="3:7">
      <c r="C23" t="str">
        <f>IFERROR(VLOOKUP(A23,'BASE ITENS'!D:N,10,),"NÃO ENCONTRADO")</f>
        <v>NÃO ENCONTRADO</v>
      </c>
      <c r="F23" s="57" t="s">
        <v>230</v>
      </c>
      <c r="G23" t="str">
        <f>IFERROR(VLOOKUP(E23,'BASE ITENS'!D:N,10,),"NÃO ENCONTRADO")</f>
        <v>NÃO ENCONTRADO</v>
      </c>
    </row>
    <row r="24" spans="3:7">
      <c r="C24" t="str">
        <f>IFERROR(VLOOKUP(A24,'BASE ITENS'!D:N,10,),"NÃO ENCONTRADO")</f>
        <v>NÃO ENCONTRADO</v>
      </c>
      <c r="F24">
        <f>E25</f>
        <v>0</v>
      </c>
      <c r="G24" t="str">
        <f>IFERROR(VLOOKUP(E24,'BASE ITENS'!D:N,10,),"NÃO ENCONTRADO")</f>
        <v>NÃO ENCONTRADO</v>
      </c>
    </row>
    <row r="25" spans="3:7">
      <c r="C25" t="str">
        <f>IFERROR(VLOOKUP(A25,'BASE ITENS'!D:N,10,),"NÃO ENCONTRADO")</f>
        <v>NÃO ENCONTRADO</v>
      </c>
      <c r="F25" s="57" t="s">
        <v>230</v>
      </c>
      <c r="G25" t="str">
        <f>IFERROR(VLOOKUP(E25,'BASE ITENS'!D:N,10,),"NÃO ENCONTRADO")</f>
        <v>NÃO ENCONTRADO</v>
      </c>
    </row>
    <row r="26" spans="3:7">
      <c r="C26" t="str">
        <f>IFERROR(VLOOKUP(A26,'BASE ITENS'!D:N,10,),"NÃO ENCONTRADO")</f>
        <v>NÃO ENCONTRADO</v>
      </c>
      <c r="F26">
        <f>E27</f>
        <v>0</v>
      </c>
      <c r="G26" t="str">
        <f>IFERROR(VLOOKUP(E26,'BASE ITENS'!D:N,10,),"NÃO ENCONTRADO")</f>
        <v>NÃO ENCONTRADO</v>
      </c>
    </row>
    <row r="27" spans="3:7">
      <c r="C27" t="str">
        <f>IFERROR(VLOOKUP(A27,'BASE ITENS'!D:N,10,),"NÃO ENCONTRADO")</f>
        <v>NÃO ENCONTRADO</v>
      </c>
      <c r="F27" s="57" t="s">
        <v>230</v>
      </c>
      <c r="G27" t="str">
        <f>IFERROR(VLOOKUP(E27,'BASE ITENS'!D:N,10,),"NÃO ENCONTRADO")</f>
        <v>NÃO ENCONTRADO</v>
      </c>
    </row>
    <row r="28" spans="3:7">
      <c r="C28" t="str">
        <f>IFERROR(VLOOKUP(A28,'BASE ITENS'!D:N,10,),"NÃO ENCONTRADO")</f>
        <v>NÃO ENCONTRADO</v>
      </c>
      <c r="F28">
        <f>E29</f>
        <v>0</v>
      </c>
      <c r="G28" t="str">
        <f>IFERROR(VLOOKUP(E28,'BASE ITENS'!D:N,10,),"NÃO ENCONTRADO")</f>
        <v>NÃO ENCONTRADO</v>
      </c>
    </row>
    <row r="29" spans="3:7">
      <c r="C29" t="str">
        <f>IFERROR(VLOOKUP(A29,'BASE ITENS'!D:N,10,),"NÃO ENCONTRADO")</f>
        <v>NÃO ENCONTRADO</v>
      </c>
      <c r="F29" s="57" t="s">
        <v>230</v>
      </c>
      <c r="G29" t="str">
        <f>IFERROR(VLOOKUP(E29,'BASE ITENS'!D:N,10,),"NÃO ENCONTRADO")</f>
        <v>NÃO ENCONTRADO</v>
      </c>
    </row>
    <row r="30" spans="3:7">
      <c r="C30" t="str">
        <f>IFERROR(VLOOKUP(A30,'BASE ITENS'!D:N,10,),"NÃO ENCONTRADO")</f>
        <v>NÃO ENCONTRADO</v>
      </c>
      <c r="F30">
        <f>E31</f>
        <v>0</v>
      </c>
      <c r="G30" t="str">
        <f>IFERROR(VLOOKUP(E30,'BASE ITENS'!D:N,10,),"NÃO ENCONTRADO")</f>
        <v>NÃO ENCONTRADO</v>
      </c>
    </row>
    <row r="31" spans="3:7">
      <c r="C31" t="str">
        <f>IFERROR(VLOOKUP(A31,'BASE ITENS'!D:N,10,),"NÃO ENCONTRADO")</f>
        <v>NÃO ENCONTRADO</v>
      </c>
      <c r="F31" s="57" t="s">
        <v>230</v>
      </c>
      <c r="G31" t="str">
        <f>IFERROR(VLOOKUP(E31,'BASE ITENS'!D:N,10,),"NÃO ENCONTRADO")</f>
        <v>NÃO ENCONTRADO</v>
      </c>
    </row>
    <row r="32" spans="3:7">
      <c r="C32" t="str">
        <f>IFERROR(VLOOKUP(A32,'BASE ITENS'!D:N,10,),"NÃO ENCONTRADO")</f>
        <v>NÃO ENCONTRADO</v>
      </c>
      <c r="F32">
        <f>E33</f>
        <v>0</v>
      </c>
      <c r="G32" t="str">
        <f>IFERROR(VLOOKUP(E32,'BASE ITENS'!D:N,10,),"NÃO ENCONTRADO")</f>
        <v>NÃO ENCONTRADO</v>
      </c>
    </row>
    <row r="33" spans="3:7">
      <c r="C33" t="str">
        <f>IFERROR(VLOOKUP(A33,'BASE ITENS'!D:N,10,),"NÃO ENCONTRADO")</f>
        <v>NÃO ENCONTRADO</v>
      </c>
      <c r="F33" s="57" t="s">
        <v>230</v>
      </c>
      <c r="G33" t="str">
        <f>IFERROR(VLOOKUP(E33,'BASE ITENS'!D:N,10,),"NÃO ENCONTRADO")</f>
        <v>NÃO ENCONTRADO</v>
      </c>
    </row>
    <row r="34" spans="3:7">
      <c r="C34" t="str">
        <f>IFERROR(VLOOKUP(A34,'BASE ITENS'!D:N,10,),"NÃO ENCONTRADO")</f>
        <v>NÃO ENCONTRADO</v>
      </c>
      <c r="F34">
        <f>E35</f>
        <v>0</v>
      </c>
      <c r="G34" t="str">
        <f>IFERROR(VLOOKUP(E34,'BASE ITENS'!D:N,10,),"NÃO ENCONTRADO")</f>
        <v>NÃO ENCONTRADO</v>
      </c>
    </row>
    <row r="35" spans="3:7">
      <c r="C35" t="str">
        <f>IFERROR(VLOOKUP(A35,'BASE ITENS'!D:N,10,),"NÃO ENCONTRADO")</f>
        <v>NÃO ENCONTRADO</v>
      </c>
      <c r="F35" s="57" t="s">
        <v>230</v>
      </c>
      <c r="G35" t="str">
        <f>IFERROR(VLOOKUP(E35,'BASE ITENS'!D:N,10,),"NÃO ENCONTRADO")</f>
        <v>NÃO ENCONTRADO</v>
      </c>
    </row>
    <row r="36" spans="3:7">
      <c r="C36" t="str">
        <f>IFERROR(VLOOKUP(A36,'BASE ITENS'!D:N,10,),"NÃO ENCONTRADO")</f>
        <v>NÃO ENCONTRADO</v>
      </c>
      <c r="F36">
        <f>E37</f>
        <v>0</v>
      </c>
      <c r="G36" t="str">
        <f>IFERROR(VLOOKUP(E36,'BASE ITENS'!D:N,10,),"NÃO ENCONTRADO")</f>
        <v>NÃO ENCONTRADO</v>
      </c>
    </row>
    <row r="37" spans="3:7">
      <c r="C37" t="str">
        <f>IFERROR(VLOOKUP(A37,'BASE ITENS'!D:N,10,),"NÃO ENCONTRADO")</f>
        <v>NÃO ENCONTRADO</v>
      </c>
      <c r="F37" s="57" t="s">
        <v>230</v>
      </c>
      <c r="G37" t="str">
        <f>IFERROR(VLOOKUP(E37,'BASE ITENS'!D:N,10,),"NÃO ENCONTRADO")</f>
        <v>NÃO ENCONTRADO</v>
      </c>
    </row>
    <row r="38" spans="3:7">
      <c r="C38" t="str">
        <f>IFERROR(VLOOKUP(A38,'BASE ITENS'!D:N,10,),"NÃO ENCONTRADO")</f>
        <v>NÃO ENCONTRADO</v>
      </c>
      <c r="F38">
        <f>E39</f>
        <v>0</v>
      </c>
      <c r="G38" t="str">
        <f>IFERROR(VLOOKUP(E38,'BASE ITENS'!D:N,10,),"NÃO ENCONTRADO")</f>
        <v>NÃO ENCONTRADO</v>
      </c>
    </row>
    <row r="39" spans="3:7">
      <c r="C39" t="str">
        <f>IFERROR(VLOOKUP(A39,'BASE ITENS'!D:N,10,),"NÃO ENCONTRADO")</f>
        <v>NÃO ENCONTRADO</v>
      </c>
      <c r="F39" s="57" t="s">
        <v>230</v>
      </c>
      <c r="G39" t="str">
        <f>IFERROR(VLOOKUP(E39,'BASE ITENS'!D:N,10,),"NÃO ENCONTRADO")</f>
        <v>NÃO ENCONTRADO</v>
      </c>
    </row>
    <row r="40" spans="3:7">
      <c r="C40" t="str">
        <f>IFERROR(VLOOKUP(A40,'BASE ITENS'!D:N,10,),"NÃO ENCONTRADO")</f>
        <v>NÃO ENCONTRADO</v>
      </c>
      <c r="F40">
        <f>E41</f>
        <v>0</v>
      </c>
      <c r="G40" t="str">
        <f>IFERROR(VLOOKUP(E40,'BASE ITENS'!D:N,10,),"NÃO ENCONTRADO")</f>
        <v>NÃO ENCONTRADO</v>
      </c>
    </row>
    <row r="41" spans="3:7">
      <c r="C41" t="str">
        <f>IFERROR(VLOOKUP(A41,'BASE ITENS'!D:N,10,),"NÃO ENCONTRADO")</f>
        <v>NÃO ENCONTRADO</v>
      </c>
      <c r="F41" s="57" t="s">
        <v>230</v>
      </c>
      <c r="G41" t="str">
        <f>IFERROR(VLOOKUP(E41,'BASE ITENS'!D:N,10,),"NÃO ENCONTRADO")</f>
        <v>NÃO ENCONTRADO</v>
      </c>
    </row>
    <row r="42" spans="3:7">
      <c r="C42" t="str">
        <f>IFERROR(VLOOKUP(A42,'BASE ITENS'!D:N,10,),"NÃO ENCONTRADO")</f>
        <v>NÃO ENCONTRADO</v>
      </c>
      <c r="F42">
        <f>E43</f>
        <v>0</v>
      </c>
      <c r="G42" t="str">
        <f>IFERROR(VLOOKUP(E42,'BASE ITENS'!D:N,10,),"NÃO ENCONTRADO")</f>
        <v>NÃO ENCONTRADO</v>
      </c>
    </row>
    <row r="43" spans="3:7">
      <c r="C43" t="str">
        <f>IFERROR(VLOOKUP(A43,'BASE ITENS'!D:N,10,),"NÃO ENCONTRADO")</f>
        <v>NÃO ENCONTRADO</v>
      </c>
      <c r="F43" s="57" t="s">
        <v>230</v>
      </c>
      <c r="G43" t="str">
        <f>IFERROR(VLOOKUP(E43,'BASE ITENS'!D:N,10,),"NÃO ENCONTRADO")</f>
        <v>NÃO ENCONTRADO</v>
      </c>
    </row>
    <row r="44" spans="3:7">
      <c r="C44" t="str">
        <f>IFERROR(VLOOKUP(A44,'BASE ITENS'!D:N,10,),"NÃO ENCONTRADO")</f>
        <v>NÃO ENCONTRADO</v>
      </c>
      <c r="F44">
        <f>E45</f>
        <v>0</v>
      </c>
      <c r="G44" t="str">
        <f>IFERROR(VLOOKUP(E44,'BASE ITENS'!D:N,10,),"NÃO ENCONTRADO")</f>
        <v>NÃO ENCONTRADO</v>
      </c>
    </row>
    <row r="45" spans="3:7">
      <c r="C45" t="str">
        <f>IFERROR(VLOOKUP(A45,'BASE ITENS'!D:N,10,),"NÃO ENCONTRADO")</f>
        <v>NÃO ENCONTRADO</v>
      </c>
      <c r="F45" s="57" t="s">
        <v>230</v>
      </c>
      <c r="G45" t="str">
        <f>IFERROR(VLOOKUP(E45,'BASE ITENS'!D:N,10,),"NÃO ENCONTRADO")</f>
        <v>NÃO ENCONTRADO</v>
      </c>
    </row>
    <row r="46" spans="3:7">
      <c r="C46" t="str">
        <f>IFERROR(VLOOKUP(A46,'BASE ITENS'!D:N,10,),"NÃO ENCONTRADO")</f>
        <v>NÃO ENCONTRADO</v>
      </c>
      <c r="F46">
        <f>E47</f>
        <v>0</v>
      </c>
      <c r="G46" t="str">
        <f>IFERROR(VLOOKUP(E46,'BASE ITENS'!D:N,10,),"NÃO ENCONTRADO")</f>
        <v>NÃO ENCONTRADO</v>
      </c>
    </row>
    <row r="47" spans="3:7">
      <c r="C47" t="str">
        <f>IFERROR(VLOOKUP(A47,'BASE ITENS'!D:N,10,),"NÃO ENCONTRADO")</f>
        <v>NÃO ENCONTRADO</v>
      </c>
      <c r="F47" s="57" t="s">
        <v>230</v>
      </c>
      <c r="G47" t="str">
        <f>IFERROR(VLOOKUP(E47,'BASE ITENS'!D:N,10,),"NÃO ENCONTRADO")</f>
        <v>NÃO ENCONTRADO</v>
      </c>
    </row>
    <row r="48" spans="3:7">
      <c r="C48" t="str">
        <f>IFERROR(VLOOKUP(A48,'BASE ITENS'!D:N,10,),"NÃO ENCONTRADO")</f>
        <v>NÃO ENCONTRADO</v>
      </c>
      <c r="F48">
        <f>E49</f>
        <v>0</v>
      </c>
      <c r="G48" t="str">
        <f>IFERROR(VLOOKUP(E48,'BASE ITENS'!D:N,10,),"NÃO ENCONTRADO")</f>
        <v>NÃO ENCONTRADO</v>
      </c>
    </row>
    <row r="49" spans="3:7">
      <c r="C49" t="str">
        <f>IFERROR(VLOOKUP(A49,'BASE ITENS'!D:N,10,),"NÃO ENCONTRADO")</f>
        <v>NÃO ENCONTRADO</v>
      </c>
      <c r="F49" s="57" t="s">
        <v>230</v>
      </c>
      <c r="G49" t="str">
        <f>IFERROR(VLOOKUP(E49,'BASE ITENS'!D:N,10,),"NÃO ENCONTRADO")</f>
        <v>NÃO ENCONTRADO</v>
      </c>
    </row>
    <row r="50" spans="3:7">
      <c r="C50" t="str">
        <f>IFERROR(VLOOKUP(A50,'BASE ITENS'!D:N,10,),"NÃO ENCONTRADO")</f>
        <v>NÃO ENCONTRADO</v>
      </c>
      <c r="F50">
        <f>E51</f>
        <v>0</v>
      </c>
      <c r="G50" t="str">
        <f>IFERROR(VLOOKUP(E50,'BASE ITENS'!D:N,10,),"NÃO ENCONTRADO")</f>
        <v>NÃO ENCONTRADO</v>
      </c>
    </row>
    <row r="51" spans="3:7">
      <c r="C51" t="str">
        <f>IFERROR(VLOOKUP(A51,'BASE ITENS'!D:N,10,),"NÃO ENCONTRADO")</f>
        <v>NÃO ENCONTRADO</v>
      </c>
      <c r="F51" s="57" t="s">
        <v>230</v>
      </c>
      <c r="G51" t="str">
        <f>IFERROR(VLOOKUP(E51,'BASE ITENS'!D:N,10,),"NÃO ENCONTRADO")</f>
        <v>NÃO ENCONTRADO</v>
      </c>
    </row>
    <row r="52" spans="3:7">
      <c r="C52" t="str">
        <f>IFERROR(VLOOKUP(A52,'BASE ITENS'!D:N,10,),"NÃO ENCONTRADO")</f>
        <v>NÃO ENCONTRADO</v>
      </c>
      <c r="F52">
        <f>E53</f>
        <v>0</v>
      </c>
      <c r="G52" t="str">
        <f>IFERROR(VLOOKUP(E52,'BASE ITENS'!D:N,10,),"NÃO ENCONTRADO")</f>
        <v>NÃO ENCONTRADO</v>
      </c>
    </row>
    <row r="53" spans="3:7">
      <c r="C53" t="str">
        <f>IFERROR(VLOOKUP(A53,'BASE ITENS'!D:N,10,),"NÃO ENCONTRADO")</f>
        <v>NÃO ENCONTRADO</v>
      </c>
      <c r="F53" s="57" t="s">
        <v>230</v>
      </c>
      <c r="G53" t="str">
        <f>IFERROR(VLOOKUP(E53,'BASE ITENS'!D:N,10,),"NÃO ENCONTRADO")</f>
        <v>NÃO ENCONTRADO</v>
      </c>
    </row>
    <row r="54" spans="3:7">
      <c r="C54" t="str">
        <f>IFERROR(VLOOKUP(A54,'BASE ITENS'!D:N,10,),"NÃO ENCONTRADO")</f>
        <v>NÃO ENCONTRADO</v>
      </c>
      <c r="F54">
        <f>E55</f>
        <v>0</v>
      </c>
      <c r="G54" t="str">
        <f>IFERROR(VLOOKUP(E54,'BASE ITENS'!D:N,10,),"NÃO ENCONTRADO")</f>
        <v>NÃO ENCONTRADO</v>
      </c>
    </row>
    <row r="55" spans="3:7">
      <c r="C55" t="str">
        <f>IFERROR(VLOOKUP(A55,'BASE ITENS'!D:N,10,),"NÃO ENCONTRADO")</f>
        <v>NÃO ENCONTRADO</v>
      </c>
      <c r="F55" s="57" t="s">
        <v>230</v>
      </c>
      <c r="G55" t="str">
        <f>IFERROR(VLOOKUP(E55,'BASE ITENS'!D:N,10,),"NÃO ENCONTRADO")</f>
        <v>NÃO ENCONTRADO</v>
      </c>
    </row>
    <row r="56" spans="3:7">
      <c r="C56" t="str">
        <f>IFERROR(VLOOKUP(A56,'BASE ITENS'!D:N,10,),"NÃO ENCONTRADO")</f>
        <v>NÃO ENCONTRADO</v>
      </c>
      <c r="F56">
        <f>E57</f>
        <v>0</v>
      </c>
      <c r="G56" t="str">
        <f>IFERROR(VLOOKUP(E56,'BASE ITENS'!D:N,10,),"NÃO ENCONTRADO")</f>
        <v>NÃO ENCONTRADO</v>
      </c>
    </row>
    <row r="57" spans="3:7">
      <c r="C57" t="str">
        <f>IFERROR(VLOOKUP(A57,'BASE ITENS'!D:N,10,),"NÃO ENCONTRADO")</f>
        <v>NÃO ENCONTRADO</v>
      </c>
      <c r="F57" s="57" t="s">
        <v>230</v>
      </c>
      <c r="G57" t="str">
        <f>IFERROR(VLOOKUP(E57,'BASE ITENS'!D:N,10,),"NÃO ENCONTRADO")</f>
        <v>NÃO ENCONTRADO</v>
      </c>
    </row>
    <row r="58" spans="3:7">
      <c r="C58" t="str">
        <f>IFERROR(VLOOKUP(A58,'BASE ITENS'!D:N,10,),"NÃO ENCONTRADO")</f>
        <v>NÃO ENCONTRADO</v>
      </c>
      <c r="F58">
        <f>E59</f>
        <v>0</v>
      </c>
      <c r="G58" t="str">
        <f>IFERROR(VLOOKUP(E58,'BASE ITENS'!D:N,10,),"NÃO ENCONTRADO")</f>
        <v>NÃO ENCONTRADO</v>
      </c>
    </row>
    <row r="59" spans="3:7">
      <c r="C59" t="str">
        <f>IFERROR(VLOOKUP(A59,'BASE ITENS'!D:N,10,),"NÃO ENCONTRADO")</f>
        <v>NÃO ENCONTRADO</v>
      </c>
      <c r="F59" s="57" t="s">
        <v>230</v>
      </c>
      <c r="G59" t="str">
        <f>IFERROR(VLOOKUP(E59,'BASE ITENS'!D:N,10,),"NÃO ENCONTRADO")</f>
        <v>NÃO ENCONTRADO</v>
      </c>
    </row>
    <row r="60" spans="3:7">
      <c r="C60" t="str">
        <f>IFERROR(VLOOKUP(A60,'BASE ITENS'!D:N,10,),"NÃO ENCONTRADO")</f>
        <v>NÃO ENCONTRADO</v>
      </c>
      <c r="F60">
        <f>E61</f>
        <v>0</v>
      </c>
      <c r="G60" t="str">
        <f>IFERROR(VLOOKUP(E60,'BASE ITENS'!D:N,10,),"NÃO ENCONTRADO")</f>
        <v>NÃO ENCONTRADO</v>
      </c>
    </row>
    <row r="61" spans="3:7">
      <c r="C61" t="str">
        <f>IFERROR(VLOOKUP(A61,'BASE ITENS'!D:N,10,),"NÃO ENCONTRADO")</f>
        <v>NÃO ENCONTRADO</v>
      </c>
      <c r="F61" s="57" t="s">
        <v>230</v>
      </c>
      <c r="G61" t="str">
        <f>IFERROR(VLOOKUP(E61,'BASE ITENS'!D:N,10,),"NÃO ENCONTRADO")</f>
        <v>NÃO ENCONTRADO</v>
      </c>
    </row>
    <row r="62" spans="3:7">
      <c r="C62" t="str">
        <f>IFERROR(VLOOKUP(A62,'BASE ITENS'!D:N,10,),"NÃO ENCONTRADO")</f>
        <v>NÃO ENCONTRADO</v>
      </c>
      <c r="F62">
        <f>E63</f>
        <v>0</v>
      </c>
      <c r="G62" t="str">
        <f>IFERROR(VLOOKUP(E62,'BASE ITENS'!D:N,10,),"NÃO ENCONTRADO")</f>
        <v>NÃO ENCONTRADO</v>
      </c>
    </row>
    <row r="63" spans="3:7">
      <c r="C63" t="str">
        <f>IFERROR(VLOOKUP(A63,'BASE ITENS'!D:N,10,),"NÃO ENCONTRADO")</f>
        <v>NÃO ENCONTRADO</v>
      </c>
      <c r="F63" s="57" t="s">
        <v>230</v>
      </c>
      <c r="G63" t="str">
        <f>IFERROR(VLOOKUP(E63,'BASE ITENS'!D:N,10,),"NÃO ENCONTRADO")</f>
        <v>NÃO ENCONTRADO</v>
      </c>
    </row>
    <row r="64" spans="3:7">
      <c r="C64" t="str">
        <f>IFERROR(VLOOKUP(A64,'BASE ITENS'!D:N,10,),"NÃO ENCONTRADO")</f>
        <v>NÃO ENCONTRADO</v>
      </c>
      <c r="F64">
        <f>E65</f>
        <v>0</v>
      </c>
      <c r="G64" t="str">
        <f>IFERROR(VLOOKUP(E64,'BASE ITENS'!D:N,10,),"NÃO ENCONTRADO")</f>
        <v>NÃO ENCONTRADO</v>
      </c>
    </row>
    <row r="65" spans="3:7">
      <c r="C65" t="str">
        <f>IFERROR(VLOOKUP(A65,'BASE ITENS'!D:N,10,),"NÃO ENCONTRADO")</f>
        <v>NÃO ENCONTRADO</v>
      </c>
      <c r="F65" s="57" t="s">
        <v>230</v>
      </c>
      <c r="G65" t="str">
        <f>IFERROR(VLOOKUP(E65,'BASE ITENS'!D:N,10,),"NÃO ENCONTRADO")</f>
        <v>NÃO ENCONTRADO</v>
      </c>
    </row>
    <row r="66" spans="3:7">
      <c r="C66" t="str">
        <f>IFERROR(VLOOKUP(A66,'BASE ITENS'!D:N,10,),"NÃO ENCONTRADO")</f>
        <v>NÃO ENCONTRADO</v>
      </c>
      <c r="F66">
        <f>E67</f>
        <v>0</v>
      </c>
      <c r="G66" t="str">
        <f>IFERROR(VLOOKUP(E66,'BASE ITENS'!D:N,10,),"NÃO ENCONTRADO")</f>
        <v>NÃO ENCONTRADO</v>
      </c>
    </row>
    <row r="67" spans="3:7">
      <c r="C67" t="str">
        <f>IFERROR(VLOOKUP(A67,'BASE ITENS'!D:N,10,),"NÃO ENCONTRADO")</f>
        <v>NÃO ENCONTRADO</v>
      </c>
      <c r="F67" s="57" t="s">
        <v>230</v>
      </c>
      <c r="G67" t="str">
        <f>IFERROR(VLOOKUP(E67,'BASE ITENS'!D:N,10,),"NÃO ENCONTRADO")</f>
        <v>NÃO ENCONTRADO</v>
      </c>
    </row>
    <row r="68" spans="3:7">
      <c r="C68" t="str">
        <f>IFERROR(VLOOKUP(A68,'BASE ITENS'!D:N,10,),"NÃO ENCONTRADO")</f>
        <v>NÃO ENCONTRADO</v>
      </c>
      <c r="F68">
        <f>E69</f>
        <v>0</v>
      </c>
      <c r="G68" t="str">
        <f>IFERROR(VLOOKUP(E68,'BASE ITENS'!D:N,10,),"NÃO ENCONTRADO")</f>
        <v>NÃO ENCONTRADO</v>
      </c>
    </row>
    <row r="69" spans="3:7">
      <c r="C69" t="str">
        <f>IFERROR(VLOOKUP(A69,'BASE ITENS'!D:N,10,),"NÃO ENCONTRADO")</f>
        <v>NÃO ENCONTRADO</v>
      </c>
      <c r="F69" s="57" t="s">
        <v>230</v>
      </c>
      <c r="G69" t="str">
        <f>IFERROR(VLOOKUP(E69,'BASE ITENS'!D:N,10,),"NÃO ENCONTRADO")</f>
        <v>NÃO ENCONTRADO</v>
      </c>
    </row>
    <row r="70" spans="3:7">
      <c r="C70" t="str">
        <f>IFERROR(VLOOKUP(A70,'BASE ITENS'!D:N,10,),"NÃO ENCONTRADO")</f>
        <v>NÃO ENCONTRADO</v>
      </c>
      <c r="F70">
        <f>E71</f>
        <v>0</v>
      </c>
      <c r="G70" t="str">
        <f>IFERROR(VLOOKUP(E70,'BASE ITENS'!D:N,10,),"NÃO ENCONTRADO")</f>
        <v>NÃO ENCONTRADO</v>
      </c>
    </row>
    <row r="71" spans="3:7">
      <c r="C71" t="str">
        <f>IFERROR(VLOOKUP(A71,'BASE ITENS'!D:N,10,),"NÃO ENCONTRADO")</f>
        <v>NÃO ENCONTRADO</v>
      </c>
      <c r="F71" s="57" t="s">
        <v>230</v>
      </c>
      <c r="G71" t="str">
        <f>IFERROR(VLOOKUP(E71,'BASE ITENS'!D:N,10,),"NÃO ENCONTRADO")</f>
        <v>NÃO ENCONTRADO</v>
      </c>
    </row>
    <row r="72" spans="3:7">
      <c r="C72" t="str">
        <f>IFERROR(VLOOKUP(A72,'BASE ITENS'!D:N,10,),"NÃO ENCONTRADO")</f>
        <v>NÃO ENCONTRADO</v>
      </c>
      <c r="F72">
        <f>E73</f>
        <v>0</v>
      </c>
      <c r="G72" t="str">
        <f>IFERROR(VLOOKUP(E72,'BASE ITENS'!D:N,10,),"NÃO ENCONTRADO")</f>
        <v>NÃO ENCONTRADO</v>
      </c>
    </row>
    <row r="73" spans="3:7">
      <c r="C73" t="str">
        <f>IFERROR(VLOOKUP(A73,'BASE ITENS'!D:N,10,),"NÃO ENCONTRADO")</f>
        <v>NÃO ENCONTRADO</v>
      </c>
      <c r="F73" s="57" t="s">
        <v>230</v>
      </c>
      <c r="G73" t="str">
        <f>IFERROR(VLOOKUP(E73,'BASE ITENS'!D:N,10,),"NÃO ENCONTRADO")</f>
        <v>NÃO ENCONTRADO</v>
      </c>
    </row>
    <row r="74" spans="3:7">
      <c r="C74" t="str">
        <f>IFERROR(VLOOKUP(A74,'BASE ITENS'!D:N,10,),"NÃO ENCONTRADO")</f>
        <v>NÃO ENCONTRADO</v>
      </c>
      <c r="F74">
        <f>E75</f>
        <v>0</v>
      </c>
      <c r="G74" t="str">
        <f>IFERROR(VLOOKUP(E74,'BASE ITENS'!D:N,10,),"NÃO ENCONTRADO")</f>
        <v>NÃO ENCONTRADO</v>
      </c>
    </row>
    <row r="75" spans="3:7">
      <c r="C75" t="str">
        <f>IFERROR(VLOOKUP(A75,'BASE ITENS'!D:N,10,),"NÃO ENCONTRADO")</f>
        <v>NÃO ENCONTRADO</v>
      </c>
      <c r="F75" s="57" t="s">
        <v>230</v>
      </c>
      <c r="G75" t="str">
        <f>IFERROR(VLOOKUP(E75,'BASE ITENS'!D:N,10,),"NÃO ENCONTRADO")</f>
        <v>NÃO ENCONTRADO</v>
      </c>
    </row>
    <row r="76" spans="3:7">
      <c r="C76" t="str">
        <f>IFERROR(VLOOKUP(A76,'BASE ITENS'!D:N,10,),"NÃO ENCONTRADO")</f>
        <v>NÃO ENCONTRADO</v>
      </c>
      <c r="F76">
        <f>E77</f>
        <v>0</v>
      </c>
      <c r="G76" t="str">
        <f>IFERROR(VLOOKUP(E76,'BASE ITENS'!D:N,10,),"NÃO ENCONTRADO")</f>
        <v>NÃO ENCONTRADO</v>
      </c>
    </row>
    <row r="77" spans="3:7">
      <c r="C77" t="str">
        <f>IFERROR(VLOOKUP(A77,'BASE ITENS'!D:N,10,),"NÃO ENCONTRADO")</f>
        <v>NÃO ENCONTRADO</v>
      </c>
      <c r="F77" s="57" t="s">
        <v>230</v>
      </c>
      <c r="G77" t="str">
        <f>IFERROR(VLOOKUP(E77,'BASE ITENS'!D:N,10,),"NÃO ENCONTRADO")</f>
        <v>NÃO ENCONTRADO</v>
      </c>
    </row>
    <row r="78" spans="3:7">
      <c r="C78" t="str">
        <f>IFERROR(VLOOKUP(A78,'BASE ITENS'!D:N,10,),"NÃO ENCONTRADO")</f>
        <v>NÃO ENCONTRADO</v>
      </c>
      <c r="F78">
        <f>E79</f>
        <v>0</v>
      </c>
      <c r="G78" t="str">
        <f>IFERROR(VLOOKUP(E78,'BASE ITENS'!D:N,10,),"NÃO ENCONTRADO")</f>
        <v>NÃO ENCONTRADO</v>
      </c>
    </row>
    <row r="79" spans="3:7">
      <c r="C79" t="str">
        <f>IFERROR(VLOOKUP(A79,'BASE ITENS'!D:N,10,),"NÃO ENCONTRADO")</f>
        <v>NÃO ENCONTRADO</v>
      </c>
      <c r="F79" s="57" t="s">
        <v>230</v>
      </c>
      <c r="G79" t="str">
        <f>IFERROR(VLOOKUP(E79,'BASE ITENS'!D:N,10,),"NÃO ENCONTRADO")</f>
        <v>NÃO ENCONTRADO</v>
      </c>
    </row>
    <row r="80" spans="3:7">
      <c r="C80" t="str">
        <f>IFERROR(VLOOKUP(A80,'BASE ITENS'!D:N,10,),"NÃO ENCONTRADO")</f>
        <v>NÃO ENCONTRADO</v>
      </c>
      <c r="F80">
        <f>E81</f>
        <v>0</v>
      </c>
      <c r="G80" t="str">
        <f>IFERROR(VLOOKUP(E80,'BASE ITENS'!D:N,10,),"NÃO ENCONTRADO")</f>
        <v>NÃO ENCONTRADO</v>
      </c>
    </row>
    <row r="81" spans="3:7">
      <c r="C81" t="str">
        <f>IFERROR(VLOOKUP(A81,'BASE ITENS'!D:N,10,),"NÃO ENCONTRADO")</f>
        <v>NÃO ENCONTRADO</v>
      </c>
      <c r="F81" s="57" t="s">
        <v>230</v>
      </c>
      <c r="G81" t="str">
        <f>IFERROR(VLOOKUP(E81,'BASE ITENS'!D:N,10,),"NÃO ENCONTRADO")</f>
        <v>NÃO ENCONTRADO</v>
      </c>
    </row>
    <row r="82" spans="3:7">
      <c r="C82" t="str">
        <f>IFERROR(VLOOKUP(A82,'BASE ITENS'!D:N,10,),"NÃO ENCONTRADO")</f>
        <v>NÃO ENCONTRADO</v>
      </c>
      <c r="F82">
        <f>E83</f>
        <v>0</v>
      </c>
      <c r="G82" t="str">
        <f>IFERROR(VLOOKUP(E82,'BASE ITENS'!D:N,10,),"NÃO ENCONTRADO")</f>
        <v>NÃO ENCONTRADO</v>
      </c>
    </row>
    <row r="83" spans="3:7">
      <c r="C83" t="str">
        <f>IFERROR(VLOOKUP(A83,'BASE ITENS'!D:N,10,),"NÃO ENCONTRADO")</f>
        <v>NÃO ENCONTRADO</v>
      </c>
      <c r="F83" s="57" t="s">
        <v>230</v>
      </c>
      <c r="G83" t="str">
        <f>IFERROR(VLOOKUP(E83,'BASE ITENS'!D:N,10,),"NÃO ENCONTRADO")</f>
        <v>NÃO ENCONTRADO</v>
      </c>
    </row>
    <row r="84" spans="3:7">
      <c r="C84" t="str">
        <f>IFERROR(VLOOKUP(A84,'BASE ITENS'!D:N,10,),"NÃO ENCONTRADO")</f>
        <v>NÃO ENCONTRADO</v>
      </c>
      <c r="F84">
        <f>E85</f>
        <v>0</v>
      </c>
      <c r="G84" t="str">
        <f>IFERROR(VLOOKUP(E84,'BASE ITENS'!D:N,10,),"NÃO ENCONTRADO")</f>
        <v>NÃO ENCONTRADO</v>
      </c>
    </row>
    <row r="85" spans="3:7">
      <c r="F85" s="57" t="s">
        <v>230</v>
      </c>
      <c r="G85" t="str">
        <f>IFERROR(VLOOKUP(E85,'BASE ITENS'!D:N,10,),"NÃO ENCONTRADO")</f>
        <v>NÃO ENCONTRADO</v>
      </c>
    </row>
    <row r="86" spans="3:7">
      <c r="F86">
        <f>E87</f>
        <v>0</v>
      </c>
      <c r="G86" t="str">
        <f>IFERROR(VLOOKUP(E86,'BASE ITENS'!D:N,10,),"NÃO ENCONTRADO")</f>
        <v>NÃO ENCONTRADO</v>
      </c>
    </row>
    <row r="87" spans="3:7">
      <c r="F87" s="57" t="s">
        <v>230</v>
      </c>
      <c r="G87" t="str">
        <f>IFERROR(VLOOKUP(E87,'BASE ITENS'!D:N,10,),"NÃO ENCONTRADO")</f>
        <v>NÃO ENCONTRADO</v>
      </c>
    </row>
    <row r="88" spans="3:7">
      <c r="F88">
        <f>E89</f>
        <v>0</v>
      </c>
      <c r="G88" t="str">
        <f>IFERROR(VLOOKUP(E88,'BASE ITENS'!D:N,10,),"NÃO ENCONTRADO")</f>
        <v>NÃO ENCONTRADO</v>
      </c>
    </row>
    <row r="89" spans="3:7">
      <c r="F89" s="57" t="s">
        <v>230</v>
      </c>
      <c r="G89" t="str">
        <f>IFERROR(VLOOKUP(E89,'BASE ITENS'!D:N,10,),"NÃO ENCONTRADO")</f>
        <v>NÃO ENCONTRADO</v>
      </c>
    </row>
    <row r="90" spans="3:7">
      <c r="F90">
        <f>E91</f>
        <v>0</v>
      </c>
      <c r="G90" t="str">
        <f>IFERROR(VLOOKUP(E90,'BASE ITENS'!D:N,10,),"NÃO ENCONTRADO")</f>
        <v>NÃO ENCONTRADO</v>
      </c>
    </row>
    <row r="91" spans="3:7">
      <c r="F91" s="57" t="s">
        <v>230</v>
      </c>
      <c r="G91" t="str">
        <f>IFERROR(VLOOKUP(E91,'BASE ITENS'!D:N,10,),"NÃO ENCONTRADO")</f>
        <v>NÃO ENCONTRADO</v>
      </c>
    </row>
    <row r="92" spans="3:7">
      <c r="F92">
        <f>E93</f>
        <v>0</v>
      </c>
      <c r="G92" t="str">
        <f>IFERROR(VLOOKUP(E92,'BASE ITENS'!D:N,10,),"NÃO ENCONTRADO")</f>
        <v>NÃO ENCONTRADO</v>
      </c>
    </row>
    <row r="93" spans="3:7">
      <c r="F93" s="57" t="s">
        <v>230</v>
      </c>
      <c r="G93" t="str">
        <f>IFERROR(VLOOKUP(E93,'BASE ITENS'!D:N,10,),"NÃO ENCONTRADO")</f>
        <v>NÃO ENCONTRADO</v>
      </c>
    </row>
    <row r="94" spans="3:7">
      <c r="F94">
        <f>E95</f>
        <v>0</v>
      </c>
      <c r="G94" t="str">
        <f>IFERROR(VLOOKUP(E94,'BASE ITENS'!D:N,10,),"NÃO ENCONTRADO")</f>
        <v>NÃO ENCONTRADO</v>
      </c>
    </row>
    <row r="95" spans="3:7">
      <c r="F95" s="57" t="s">
        <v>230</v>
      </c>
      <c r="G95" t="str">
        <f>IFERROR(VLOOKUP(E95,'BASE ITENS'!D:N,10,),"NÃO ENCONTRADO")</f>
        <v>NÃO ENCONTRADO</v>
      </c>
    </row>
    <row r="96" spans="3:7">
      <c r="F96">
        <f>E97</f>
        <v>0</v>
      </c>
      <c r="G96" t="str">
        <f>IFERROR(VLOOKUP(E96,'BASE ITENS'!D:N,10,),"NÃO ENCONTRADO")</f>
        <v>NÃO ENCONTRADO</v>
      </c>
    </row>
    <row r="97" spans="6:7">
      <c r="F97" s="57" t="s">
        <v>230</v>
      </c>
      <c r="G97" t="str">
        <f>IFERROR(VLOOKUP(E97,'BASE ITENS'!D:N,10,),"NÃO ENCONTRADO")</f>
        <v>NÃO ENCONTRADO</v>
      </c>
    </row>
    <row r="98" spans="6:7">
      <c r="F98">
        <f>E99</f>
        <v>0</v>
      </c>
      <c r="G98" t="str">
        <f>IFERROR(VLOOKUP(E98,'BASE ITENS'!D:N,10,),"NÃO ENCONTRADO")</f>
        <v>NÃO ENCONTRADO</v>
      </c>
    </row>
    <row r="99" spans="6:7">
      <c r="F99" s="57" t="s">
        <v>230</v>
      </c>
      <c r="G99" t="str">
        <f>IFERROR(VLOOKUP(E99,'BASE ITENS'!D:N,10,),"NÃO ENCONTRADO")</f>
        <v>NÃO ENCONTRADO</v>
      </c>
    </row>
    <row r="100" spans="6:7">
      <c r="F100">
        <f>E101</f>
        <v>0</v>
      </c>
      <c r="G100" t="str">
        <f>IFERROR(VLOOKUP(E100,'BASE ITENS'!D:N,10,),"NÃO ENCONTRADO")</f>
        <v>NÃO ENCONTRADO</v>
      </c>
    </row>
    <row r="101" spans="6:7">
      <c r="F101" s="57" t="s">
        <v>230</v>
      </c>
      <c r="G101" t="str">
        <f>IFERROR(VLOOKUP(E101,'BASE ITENS'!D:N,10,),"NÃO ENCONTRADO")</f>
        <v>NÃO ENCONTRADO</v>
      </c>
    </row>
    <row r="102" spans="6:7">
      <c r="F102">
        <f>E103</f>
        <v>0</v>
      </c>
      <c r="G102" t="str">
        <f>IFERROR(VLOOKUP(E102,'BASE ITENS'!D:N,10,),"NÃO ENCONTRADO")</f>
        <v>NÃO ENCONTRADO</v>
      </c>
    </row>
    <row r="103" spans="6:7">
      <c r="F103" s="57" t="s">
        <v>230</v>
      </c>
      <c r="G103" t="str">
        <f>IFERROR(VLOOKUP(E103,'BASE ITENS'!D:N,10,),"NÃO ENCONTRADO")</f>
        <v>NÃO ENCONTRADO</v>
      </c>
    </row>
    <row r="104" spans="6:7">
      <c r="F104">
        <f>E105</f>
        <v>0</v>
      </c>
      <c r="G104" t="str">
        <f>IFERROR(VLOOKUP(E104,'BASE ITENS'!D:N,10,),"NÃO ENCONTRADO")</f>
        <v>NÃO ENCONTRADO</v>
      </c>
    </row>
    <row r="105" spans="6:7">
      <c r="F105" s="57" t="s">
        <v>230</v>
      </c>
      <c r="G105" t="str">
        <f>IFERROR(VLOOKUP(E105,'BASE ITENS'!D:N,10,),"NÃO ENCONTRADO")</f>
        <v>NÃO ENCONTRADO</v>
      </c>
    </row>
    <row r="106" spans="6:7">
      <c r="F106">
        <f>E107</f>
        <v>0</v>
      </c>
      <c r="G106" t="str">
        <f>IFERROR(VLOOKUP(E106,'BASE ITENS'!D:N,10,),"NÃO ENCONTRADO")</f>
        <v>NÃO ENCONTRADO</v>
      </c>
    </row>
    <row r="107" spans="6:7">
      <c r="F107" s="57" t="s">
        <v>230</v>
      </c>
      <c r="G107" t="str">
        <f>IFERROR(VLOOKUP(E107,'BASE ITENS'!D:N,10,),"NÃO ENCONTRADO")</f>
        <v>NÃO ENCONTRADO</v>
      </c>
    </row>
    <row r="108" spans="6:7">
      <c r="F108">
        <f>E109</f>
        <v>0</v>
      </c>
      <c r="G108" t="str">
        <f>IFERROR(VLOOKUP(E108,'BASE ITENS'!D:N,10,),"NÃO ENCONTRADO")</f>
        <v>NÃO ENCONTRADO</v>
      </c>
    </row>
    <row r="109" spans="6:7">
      <c r="F109" s="57" t="s">
        <v>230</v>
      </c>
      <c r="G109" t="str">
        <f>IFERROR(VLOOKUP(E109,'BASE ITENS'!D:N,10,),"NÃO ENCONTRADO")</f>
        <v>NÃO ENCONTRADO</v>
      </c>
    </row>
    <row r="110" spans="6:7">
      <c r="F110">
        <f>E111</f>
        <v>0</v>
      </c>
      <c r="G110" t="str">
        <f>IFERROR(VLOOKUP(E110,'BASE ITENS'!D:N,10,),"NÃO ENCONTRADO")</f>
        <v>NÃO ENCONTRADO</v>
      </c>
    </row>
    <row r="111" spans="6:7">
      <c r="F111" s="57" t="s">
        <v>230</v>
      </c>
      <c r="G111" t="str">
        <f>IFERROR(VLOOKUP(E111,'BASE ITENS'!D:N,10,),"NÃO ENCONTRADO")</f>
        <v>NÃO ENCONTRADO</v>
      </c>
    </row>
    <row r="112" spans="6:7">
      <c r="F112">
        <f>E113</f>
        <v>0</v>
      </c>
      <c r="G112" t="str">
        <f>IFERROR(VLOOKUP(E112,'BASE ITENS'!D:N,10,),"NÃO ENCONTRADO")</f>
        <v>NÃO ENCONTRADO</v>
      </c>
    </row>
    <row r="113" spans="6:7">
      <c r="F113" s="57" t="s">
        <v>230</v>
      </c>
      <c r="G113" t="str">
        <f>IFERROR(VLOOKUP(E113,'BASE ITENS'!D:N,10,),"NÃO ENCONTRADO")</f>
        <v>NÃO ENCONTRADO</v>
      </c>
    </row>
    <row r="114" spans="6:7">
      <c r="F114">
        <f>E115</f>
        <v>0</v>
      </c>
      <c r="G114" t="str">
        <f>IFERROR(VLOOKUP(E114,'BASE ITENS'!D:N,10,),"NÃO ENCONTRADO")</f>
        <v>NÃO ENCONTRADO</v>
      </c>
    </row>
    <row r="115" spans="6:7">
      <c r="F115" s="57" t="s">
        <v>230</v>
      </c>
      <c r="G115" t="str">
        <f>IFERROR(VLOOKUP(E115,'BASE ITENS'!D:N,10,),"NÃO ENCONTRADO")</f>
        <v>NÃO ENCONTRADO</v>
      </c>
    </row>
    <row r="116" spans="6:7">
      <c r="F116">
        <f>E117</f>
        <v>0</v>
      </c>
      <c r="G116" t="str">
        <f>IFERROR(VLOOKUP(E116,'BASE ITENS'!D:N,10,),"NÃO ENCONTRADO")</f>
        <v>NÃO ENCONTRADO</v>
      </c>
    </row>
    <row r="117" spans="6:7">
      <c r="F117" s="57" t="s">
        <v>230</v>
      </c>
      <c r="G117" t="str">
        <f>IFERROR(VLOOKUP(E117,'BASE ITENS'!D:N,10,),"NÃO ENCONTRADO")</f>
        <v>NÃO ENCONTRADO</v>
      </c>
    </row>
    <row r="118" spans="6:7">
      <c r="F118">
        <f>E119</f>
        <v>0</v>
      </c>
      <c r="G118" t="str">
        <f>IFERROR(VLOOKUP(E118,'BASE ITENS'!D:N,10,),"NÃO ENCONTRADO")</f>
        <v>NÃO ENCONTRADO</v>
      </c>
    </row>
    <row r="119" spans="6:7">
      <c r="F119" s="57" t="s">
        <v>230</v>
      </c>
      <c r="G119" t="str">
        <f>IFERROR(VLOOKUP(E119,'BASE ITENS'!D:N,10,),"NÃO ENCONTRADO")</f>
        <v>NÃO ENCONTRADO</v>
      </c>
    </row>
    <row r="120" spans="6:7">
      <c r="F120">
        <f>E121</f>
        <v>0</v>
      </c>
      <c r="G120" t="str">
        <f>IFERROR(VLOOKUP(E120,'BASE ITENS'!D:N,10,),"NÃO ENCONTRADO")</f>
        <v>NÃO ENCONTRADO</v>
      </c>
    </row>
    <row r="121" spans="6:7">
      <c r="F121" s="57" t="s">
        <v>230</v>
      </c>
      <c r="G121" t="str">
        <f>IFERROR(VLOOKUP(E121,'BASE ITENS'!D:N,10,),"NÃO ENCONTRADO")</f>
        <v>NÃO ENCONTRADO</v>
      </c>
    </row>
    <row r="122" spans="6:7">
      <c r="F122">
        <f>E123</f>
        <v>0</v>
      </c>
      <c r="G122" t="str">
        <f>IFERROR(VLOOKUP(E122,'BASE ITENS'!D:N,10,),"NÃO ENCONTRADO")</f>
        <v>NÃO ENCONTRADO</v>
      </c>
    </row>
    <row r="123" spans="6:7">
      <c r="F123" s="57" t="s">
        <v>230</v>
      </c>
      <c r="G123" t="str">
        <f>IFERROR(VLOOKUP(E123,'BASE ITENS'!D:N,10,),"NÃO ENCONTRADO")</f>
        <v>NÃO ENCONTRADO</v>
      </c>
    </row>
    <row r="124" spans="6:7">
      <c r="F124">
        <f>E125</f>
        <v>0</v>
      </c>
      <c r="G124" t="str">
        <f>IFERROR(VLOOKUP(E124,'BASE ITENS'!D:N,10,),"NÃO ENCONTRADO")</f>
        <v>NÃO ENCONTRADO</v>
      </c>
    </row>
    <row r="125" spans="6:7">
      <c r="F125" s="57" t="s">
        <v>230</v>
      </c>
      <c r="G125" t="str">
        <f>IFERROR(VLOOKUP(E125,'BASE ITENS'!D:N,10,),"NÃO ENCONTRADO")</f>
        <v>NÃO ENCONTRADO</v>
      </c>
    </row>
    <row r="126" spans="6:7">
      <c r="F126">
        <f>E127</f>
        <v>0</v>
      </c>
      <c r="G126" t="str">
        <f>IFERROR(VLOOKUP(E126,'BASE ITENS'!D:N,10,),"NÃO ENCONTRADO")</f>
        <v>NÃO ENCONTRADO</v>
      </c>
    </row>
    <row r="127" spans="6:7">
      <c r="F127" s="57" t="s">
        <v>230</v>
      </c>
      <c r="G127" t="str">
        <f>IFERROR(VLOOKUP(E127,'BASE ITENS'!D:N,10,),"NÃO ENCONTRADO")</f>
        <v>NÃO ENCONTRADO</v>
      </c>
    </row>
    <row r="128" spans="6:7">
      <c r="F128">
        <f>E129</f>
        <v>0</v>
      </c>
      <c r="G128" t="str">
        <f>IFERROR(VLOOKUP(E128,'BASE ITENS'!D:N,10,),"NÃO ENCONTRADO")</f>
        <v>NÃO ENCONTRADO</v>
      </c>
    </row>
    <row r="129" spans="6:7">
      <c r="F129" s="57" t="s">
        <v>230</v>
      </c>
      <c r="G129" t="str">
        <f>IFERROR(VLOOKUP(E129,'BASE ITENS'!D:N,10,),"NÃO ENCONTRADO")</f>
        <v>NÃO ENCONTRADO</v>
      </c>
    </row>
    <row r="130" spans="6:7">
      <c r="F130">
        <f>E131</f>
        <v>0</v>
      </c>
      <c r="G130" t="str">
        <f>IFERROR(VLOOKUP(E130,'BASE ITENS'!D:N,10,),"NÃO ENCONTRADO")</f>
        <v>NÃO ENCONTRADO</v>
      </c>
    </row>
    <row r="131" spans="6:7">
      <c r="F131" s="57" t="s">
        <v>230</v>
      </c>
      <c r="G131" t="str">
        <f>IFERROR(VLOOKUP(E131,'BASE ITENS'!D:N,10,),"NÃO ENCONTRADO")</f>
        <v>NÃO ENCONTRADO</v>
      </c>
    </row>
    <row r="132" spans="6:7">
      <c r="F132">
        <f>E133</f>
        <v>0</v>
      </c>
      <c r="G132" t="str">
        <f>IFERROR(VLOOKUP(E132,'BASE ITENS'!D:N,10,),"NÃO ENCONTRADO")</f>
        <v>NÃO ENCONTRADO</v>
      </c>
    </row>
    <row r="133" spans="6:7">
      <c r="F133" s="57" t="s">
        <v>230</v>
      </c>
      <c r="G133" t="str">
        <f>IFERROR(VLOOKUP(E133,'BASE ITENS'!D:N,10,),"NÃO ENCONTRADO")</f>
        <v>NÃO ENCONTRADO</v>
      </c>
    </row>
    <row r="134" spans="6:7">
      <c r="F134">
        <f>E135</f>
        <v>0</v>
      </c>
      <c r="G134" t="str">
        <f>IFERROR(VLOOKUP(E134,'BASE ITENS'!D:N,10,),"NÃO ENCONTRADO")</f>
        <v>NÃO ENCONTRADO</v>
      </c>
    </row>
    <row r="135" spans="6:7">
      <c r="F135" s="57" t="s">
        <v>230</v>
      </c>
      <c r="G135" t="str">
        <f>IFERROR(VLOOKUP(E135,'BASE ITENS'!D:N,10,),"NÃO ENCONTRADO")</f>
        <v>NÃO ENCONTRADO</v>
      </c>
    </row>
    <row r="136" spans="6:7">
      <c r="F136">
        <f>E137</f>
        <v>0</v>
      </c>
      <c r="G136" t="str">
        <f>IFERROR(VLOOKUP(E136,'BASE ITENS'!D:N,10,),"NÃO ENCONTRADO")</f>
        <v>NÃO ENCONTRADO</v>
      </c>
    </row>
    <row r="137" spans="6:7">
      <c r="F137" s="57" t="s">
        <v>230</v>
      </c>
      <c r="G137" t="str">
        <f>IFERROR(VLOOKUP(E137,'BASE ITENS'!D:N,10,),"NÃO ENCONTRADO")</f>
        <v>NÃO ENCONTRADO</v>
      </c>
    </row>
    <row r="138" spans="6:7">
      <c r="F138">
        <f>E139</f>
        <v>0</v>
      </c>
      <c r="G138" t="str">
        <f>IFERROR(VLOOKUP(E138,'BASE ITENS'!D:N,10,),"NÃO ENCONTRADO")</f>
        <v>NÃO ENCONTRADO</v>
      </c>
    </row>
    <row r="139" spans="6:7">
      <c r="F139" s="57" t="s">
        <v>230</v>
      </c>
      <c r="G139" t="str">
        <f>IFERROR(VLOOKUP(E139,'BASE ITENS'!D:N,10,),"NÃO ENCONTRADO")</f>
        <v>NÃO ENCONTRADO</v>
      </c>
    </row>
    <row r="140" spans="6:7">
      <c r="F140">
        <f>E141</f>
        <v>0</v>
      </c>
      <c r="G140" t="str">
        <f>IFERROR(VLOOKUP(E140,'BASE ITENS'!D:N,10,),"NÃO ENCONTRADO")</f>
        <v>NÃO ENCONTRADO</v>
      </c>
    </row>
    <row r="141" spans="6:7">
      <c r="F141" s="57" t="s">
        <v>230</v>
      </c>
      <c r="G141" t="str">
        <f>IFERROR(VLOOKUP(E141,'BASE ITENS'!D:N,10,),"NÃO ENCONTRADO")</f>
        <v>NÃO ENCONTRADO</v>
      </c>
    </row>
  </sheetData>
  <conditionalFormatting sqref="A1:C1">
    <cfRule type="expression" dxfId="20" priority="7">
      <formula>$D$1="DROGASIL"</formula>
    </cfRule>
    <cfRule type="expression" dxfId="19" priority="8">
      <formula>$D$1="RAIA"</formula>
    </cfRule>
  </conditionalFormatting>
  <conditionalFormatting sqref="C2:C84">
    <cfRule type="cellIs" dxfId="18" priority="6" operator="equal">
      <formula>"NÃO ENCONTRADO"</formula>
    </cfRule>
  </conditionalFormatting>
  <conditionalFormatting sqref="E1:G1">
    <cfRule type="expression" dxfId="17" priority="4">
      <formula>$D$1="DROGASIL"</formula>
    </cfRule>
    <cfRule type="expression" dxfId="16" priority="5">
      <formula>$D$1="RAIA"</formula>
    </cfRule>
  </conditionalFormatting>
  <conditionalFormatting sqref="G2:G141">
    <cfRule type="cellIs" dxfId="15" priority="3" operator="equal">
      <formula>"NÃO ENCONTRADO"</formula>
    </cfRule>
  </conditionalFormatting>
  <pageMargins left="0.51180555555555596" right="0.51180555555555596" top="0.78749999999999998" bottom="0.78749999999999998" header="0.511811023622047" footer="0.511811023622047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2:B71"/>
  <sheetViews>
    <sheetView zoomScale="85" zoomScaleNormal="85" workbookViewId="0">
      <selection activeCell="A3" sqref="A3"/>
    </sheetView>
  </sheetViews>
  <sheetFormatPr defaultColWidth="8" defaultRowHeight="13.9"/>
  <cols>
    <col min="2" max="2" width="22.875" customWidth="1"/>
  </cols>
  <sheetData>
    <row r="2" spans="1:2">
      <c r="A2" s="9" t="s">
        <v>9</v>
      </c>
      <c r="B2" s="9" t="s">
        <v>229</v>
      </c>
    </row>
    <row r="3" spans="1:2">
      <c r="B3" t="str">
        <f>IFERROR(VLOOKUP(A3,'BASE ITENS'!D:D,1,),"NÃO ENCONTRADO")</f>
        <v>NÃO ENCONTRADO</v>
      </c>
    </row>
    <row r="4" spans="1:2">
      <c r="B4" t="str">
        <f>IFERROR(VLOOKUP(A4,'BASE ITENS'!D:D,1,),"NÃO ENCONTRADO")</f>
        <v>NÃO ENCONTRADO</v>
      </c>
    </row>
    <row r="5" spans="1:2">
      <c r="B5" t="str">
        <f>IFERROR(VLOOKUP(A5,'BASE ITENS'!D:D,1,),"NÃO ENCONTRADO")</f>
        <v>NÃO ENCONTRADO</v>
      </c>
    </row>
    <row r="6" spans="1:2">
      <c r="B6" t="str">
        <f>IFERROR(VLOOKUP(A6,'BASE ITENS'!D:D,1,),"NÃO ENCONTRADO")</f>
        <v>NÃO ENCONTRADO</v>
      </c>
    </row>
    <row r="7" spans="1:2">
      <c r="B7" t="str">
        <f>IFERROR(VLOOKUP(A7,'BASE ITENS'!D:D,1,),"NÃO ENCONTRADO")</f>
        <v>NÃO ENCONTRADO</v>
      </c>
    </row>
    <row r="8" spans="1:2">
      <c r="B8" t="str">
        <f>IFERROR(VLOOKUP(A8,'BASE ITENS'!D:D,1,),"NÃO ENCONTRADO")</f>
        <v>NÃO ENCONTRADO</v>
      </c>
    </row>
    <row r="9" spans="1:2">
      <c r="B9" t="str">
        <f>IFERROR(VLOOKUP(A9,'BASE ITENS'!D:D,1,),"NÃO ENCONTRADO")</f>
        <v>NÃO ENCONTRADO</v>
      </c>
    </row>
    <row r="10" spans="1:2">
      <c r="B10" t="str">
        <f>IFERROR(VLOOKUP(A10,'BASE ITENS'!D:D,1,),"NÃO ENCONTRADO")</f>
        <v>NÃO ENCONTRADO</v>
      </c>
    </row>
    <row r="11" spans="1:2">
      <c r="B11" t="str">
        <f>IFERROR(VLOOKUP(A11,'BASE ITENS'!D:D,1,),"NÃO ENCONTRADO")</f>
        <v>NÃO ENCONTRADO</v>
      </c>
    </row>
    <row r="12" spans="1:2">
      <c r="B12" t="str">
        <f>IFERROR(VLOOKUP(A12,'BASE ITENS'!D:D,1,),"NÃO ENCONTRADO")</f>
        <v>NÃO ENCONTRADO</v>
      </c>
    </row>
    <row r="13" spans="1:2">
      <c r="B13" t="str">
        <f>IFERROR(VLOOKUP(A13,'BASE ITENS'!D:D,1,),"NÃO ENCONTRADO")</f>
        <v>NÃO ENCONTRADO</v>
      </c>
    </row>
    <row r="14" spans="1:2">
      <c r="B14" t="str">
        <f>IFERROR(VLOOKUP(A14,'BASE ITENS'!D:D,1,),"NÃO ENCONTRADO")</f>
        <v>NÃO ENCONTRADO</v>
      </c>
    </row>
    <row r="15" spans="1:2">
      <c r="B15" t="str">
        <f>IFERROR(VLOOKUP(A15,'BASE ITENS'!D:D,1,),"NÃO ENCONTRADO")</f>
        <v>NÃO ENCONTRADO</v>
      </c>
    </row>
    <row r="16" spans="1:2">
      <c r="B16" t="str">
        <f>IFERROR(VLOOKUP(A16,'BASE ITENS'!D:D,1,),"NÃO ENCONTRADO")</f>
        <v>NÃO ENCONTRADO</v>
      </c>
    </row>
    <row r="17" spans="2:2">
      <c r="B17" t="str">
        <f>IFERROR(VLOOKUP(A17,'BASE ITENS'!D:D,1,),"NÃO ENCONTRADO")</f>
        <v>NÃO ENCONTRADO</v>
      </c>
    </row>
    <row r="18" spans="2:2">
      <c r="B18" t="str">
        <f>IFERROR(VLOOKUP(A18,'BASE ITENS'!D:D,1,),"NÃO ENCONTRADO")</f>
        <v>NÃO ENCONTRADO</v>
      </c>
    </row>
    <row r="19" spans="2:2">
      <c r="B19" t="str">
        <f>IFERROR(VLOOKUP(A19,'BASE ITENS'!D:D,1,),"NÃO ENCONTRADO")</f>
        <v>NÃO ENCONTRADO</v>
      </c>
    </row>
    <row r="20" spans="2:2">
      <c r="B20" t="str">
        <f>IFERROR(VLOOKUP(A20,'BASE ITENS'!D:D,1,),"NÃO ENCONTRADO")</f>
        <v>NÃO ENCONTRADO</v>
      </c>
    </row>
    <row r="21" spans="2:2">
      <c r="B21" t="str">
        <f>IFERROR(VLOOKUP(A21,'BASE ITENS'!D:D,1,),"NÃO ENCONTRADO")</f>
        <v>NÃO ENCONTRADO</v>
      </c>
    </row>
    <row r="22" spans="2:2">
      <c r="B22" t="str">
        <f>IFERROR(VLOOKUP(A22,'BASE ITENS'!D:D,1,),"NÃO ENCONTRADO")</f>
        <v>NÃO ENCONTRADO</v>
      </c>
    </row>
    <row r="23" spans="2:2">
      <c r="B23" t="str">
        <f>IFERROR(VLOOKUP(A23,'BASE ITENS'!D:D,1,),"NÃO ENCONTRADO")</f>
        <v>NÃO ENCONTRADO</v>
      </c>
    </row>
    <row r="24" spans="2:2">
      <c r="B24" t="str">
        <f>IFERROR(VLOOKUP(A24,'BASE ITENS'!D:D,1,),"NÃO ENCONTRADO")</f>
        <v>NÃO ENCONTRADO</v>
      </c>
    </row>
    <row r="25" spans="2:2">
      <c r="B25" t="str">
        <f>IFERROR(VLOOKUP(A25,'BASE ITENS'!D:D,1,),"NÃO ENCONTRADO")</f>
        <v>NÃO ENCONTRADO</v>
      </c>
    </row>
    <row r="26" spans="2:2">
      <c r="B26" t="str">
        <f>IFERROR(VLOOKUP(A26,'BASE ITENS'!D:D,1,),"NÃO ENCONTRADO")</f>
        <v>NÃO ENCONTRADO</v>
      </c>
    </row>
    <row r="27" spans="2:2">
      <c r="B27" t="str">
        <f>IFERROR(VLOOKUP(A27,'BASE ITENS'!D:D,1,),"NÃO ENCONTRADO")</f>
        <v>NÃO ENCONTRADO</v>
      </c>
    </row>
    <row r="28" spans="2:2">
      <c r="B28" t="str">
        <f>IFERROR(VLOOKUP(A28,'BASE ITENS'!D:D,1,),"NÃO ENCONTRADO")</f>
        <v>NÃO ENCONTRADO</v>
      </c>
    </row>
    <row r="29" spans="2:2">
      <c r="B29" t="str">
        <f>IFERROR(VLOOKUP(A29,'BASE ITENS'!D:D,1,),"NÃO ENCONTRADO")</f>
        <v>NÃO ENCONTRADO</v>
      </c>
    </row>
    <row r="30" spans="2:2">
      <c r="B30" t="str">
        <f>IFERROR(VLOOKUP(A30,'BASE ITENS'!D:D,1,),"NÃO ENCONTRADO")</f>
        <v>NÃO ENCONTRADO</v>
      </c>
    </row>
    <row r="31" spans="2:2">
      <c r="B31" t="str">
        <f>IFERROR(VLOOKUP(A31,'BASE ITENS'!D:D,1,),"NÃO ENCONTRADO")</f>
        <v>NÃO ENCONTRADO</v>
      </c>
    </row>
    <row r="32" spans="2:2">
      <c r="B32" t="str">
        <f>IFERROR(VLOOKUP(A32,'BASE ITENS'!D:D,1,),"NÃO ENCONTRADO")</f>
        <v>NÃO ENCONTRADO</v>
      </c>
    </row>
    <row r="33" spans="2:2">
      <c r="B33" t="str">
        <f>IFERROR(VLOOKUP(A33,'BASE ITENS'!D:D,1,),"NÃO ENCONTRADO")</f>
        <v>NÃO ENCONTRADO</v>
      </c>
    </row>
    <row r="34" spans="2:2">
      <c r="B34" t="str">
        <f>IFERROR(VLOOKUP(A34,'BASE ITENS'!D:D,1,),"NÃO ENCONTRADO")</f>
        <v>NÃO ENCONTRADO</v>
      </c>
    </row>
    <row r="35" spans="2:2">
      <c r="B35" t="str">
        <f>IFERROR(VLOOKUP(A35,'BASE ITENS'!D:D,1,),"NÃO ENCONTRADO")</f>
        <v>NÃO ENCONTRADO</v>
      </c>
    </row>
    <row r="36" spans="2:2">
      <c r="B36" t="str">
        <f>IFERROR(VLOOKUP(A36,'BASE ITENS'!D:D,1,),"NÃO ENCONTRADO")</f>
        <v>NÃO ENCONTRADO</v>
      </c>
    </row>
    <row r="37" spans="2:2">
      <c r="B37" t="str">
        <f>IFERROR(VLOOKUP(A37,'BASE ITENS'!D:D,1,),"NÃO ENCONTRADO")</f>
        <v>NÃO ENCONTRADO</v>
      </c>
    </row>
    <row r="38" spans="2:2">
      <c r="B38" t="str">
        <f>IFERROR(VLOOKUP(A38,'BASE ITENS'!D:D,1,),"NÃO ENCONTRADO")</f>
        <v>NÃO ENCONTRADO</v>
      </c>
    </row>
    <row r="39" spans="2:2">
      <c r="B39" t="str">
        <f>IFERROR(VLOOKUP(A39,'BASE ITENS'!D:D,1,),"NÃO ENCONTRADO")</f>
        <v>NÃO ENCONTRADO</v>
      </c>
    </row>
    <row r="40" spans="2:2">
      <c r="B40" t="str">
        <f>IFERROR(VLOOKUP(A40,'BASE ITENS'!D:D,1,),"NÃO ENCONTRADO")</f>
        <v>NÃO ENCONTRADO</v>
      </c>
    </row>
    <row r="41" spans="2:2">
      <c r="B41" t="str">
        <f>IFERROR(VLOOKUP(A41,'BASE ITENS'!D:D,1,),"NÃO ENCONTRADO")</f>
        <v>NÃO ENCONTRADO</v>
      </c>
    </row>
    <row r="42" spans="2:2">
      <c r="B42" t="str">
        <f>IFERROR(VLOOKUP(A42,'BASE ITENS'!D:D,1,),"NÃO ENCONTRADO")</f>
        <v>NÃO ENCONTRADO</v>
      </c>
    </row>
    <row r="43" spans="2:2">
      <c r="B43" t="str">
        <f>IFERROR(VLOOKUP(A43,'BASE ITENS'!D:D,1,),"NÃO ENCONTRADO")</f>
        <v>NÃO ENCONTRADO</v>
      </c>
    </row>
    <row r="44" spans="2:2">
      <c r="B44" t="str">
        <f>IFERROR(VLOOKUP(A44,'BASE ITENS'!D:D,1,),"NÃO ENCONTRADO")</f>
        <v>NÃO ENCONTRADO</v>
      </c>
    </row>
    <row r="45" spans="2:2">
      <c r="B45" t="str">
        <f>IFERROR(VLOOKUP(A45,'BASE ITENS'!D:D,1,),"NÃO ENCONTRADO")</f>
        <v>NÃO ENCONTRADO</v>
      </c>
    </row>
    <row r="46" spans="2:2">
      <c r="B46" t="str">
        <f>IFERROR(VLOOKUP(A46,'BASE ITENS'!D:D,1,),"NÃO ENCONTRADO")</f>
        <v>NÃO ENCONTRADO</v>
      </c>
    </row>
    <row r="47" spans="2:2">
      <c r="B47" t="str">
        <f>IFERROR(VLOOKUP(A47,'BASE ITENS'!D:D,1,),"NÃO ENCONTRADO")</f>
        <v>NÃO ENCONTRADO</v>
      </c>
    </row>
    <row r="48" spans="2:2">
      <c r="B48" t="str">
        <f>IFERROR(VLOOKUP(A48,'BASE ITENS'!D:D,1,),"NÃO ENCONTRADO")</f>
        <v>NÃO ENCONTRADO</v>
      </c>
    </row>
    <row r="49" spans="2:2">
      <c r="B49" t="str">
        <f>IFERROR(VLOOKUP(A49,'BASE ITENS'!D:D,1,),"NÃO ENCONTRADO")</f>
        <v>NÃO ENCONTRADO</v>
      </c>
    </row>
    <row r="50" spans="2:2">
      <c r="B50" t="str">
        <f>IFERROR(VLOOKUP(A50,'BASE ITENS'!D:D,1,),"NÃO ENCONTRADO")</f>
        <v>NÃO ENCONTRADO</v>
      </c>
    </row>
    <row r="51" spans="2:2">
      <c r="B51" t="str">
        <f>IFERROR(VLOOKUP(A51,'BASE ITENS'!D:D,1,),"NÃO ENCONTRADO")</f>
        <v>NÃO ENCONTRADO</v>
      </c>
    </row>
    <row r="52" spans="2:2">
      <c r="B52" t="str">
        <f>IFERROR(VLOOKUP(A52,'BASE ITENS'!D:D,1,),"NÃO ENCONTRADO")</f>
        <v>NÃO ENCONTRADO</v>
      </c>
    </row>
    <row r="53" spans="2:2">
      <c r="B53" t="str">
        <f>IFERROR(VLOOKUP(A53,'BASE ITENS'!D:D,1,),"NÃO ENCONTRADO")</f>
        <v>NÃO ENCONTRADO</v>
      </c>
    </row>
    <row r="54" spans="2:2">
      <c r="B54" t="str">
        <f>IFERROR(VLOOKUP(A54,'BASE ITENS'!D:D,1,),"NÃO ENCONTRADO")</f>
        <v>NÃO ENCONTRADO</v>
      </c>
    </row>
    <row r="55" spans="2:2">
      <c r="B55" t="str">
        <f>IFERROR(VLOOKUP(A55,'BASE ITENS'!D:D,1,),"NÃO ENCONTRADO")</f>
        <v>NÃO ENCONTRADO</v>
      </c>
    </row>
    <row r="56" spans="2:2">
      <c r="B56" t="str">
        <f>IFERROR(VLOOKUP(A56,'BASE ITENS'!D:D,1,),"NÃO ENCONTRADO")</f>
        <v>NÃO ENCONTRADO</v>
      </c>
    </row>
    <row r="57" spans="2:2">
      <c r="B57" t="str">
        <f>IFERROR(VLOOKUP(A57,'BASE ITENS'!D:D,1,),"NÃO ENCONTRADO")</f>
        <v>NÃO ENCONTRADO</v>
      </c>
    </row>
    <row r="58" spans="2:2">
      <c r="B58" t="str">
        <f>IFERROR(VLOOKUP(A58,'BASE ITENS'!D:D,1,),"NÃO ENCONTRADO")</f>
        <v>NÃO ENCONTRADO</v>
      </c>
    </row>
    <row r="59" spans="2:2">
      <c r="B59" t="str">
        <f>IFERROR(VLOOKUP(A59,'BASE ITENS'!D:D,1,),"NÃO ENCONTRADO")</f>
        <v>NÃO ENCONTRADO</v>
      </c>
    </row>
    <row r="60" spans="2:2">
      <c r="B60" t="str">
        <f>IFERROR(VLOOKUP(A60,'BASE ITENS'!D:D,1,),"NÃO ENCONTRADO")</f>
        <v>NÃO ENCONTRADO</v>
      </c>
    </row>
    <row r="61" spans="2:2">
      <c r="B61" t="str">
        <f>IFERROR(VLOOKUP(A61,'BASE ITENS'!D:D,1,),"NÃO ENCONTRADO")</f>
        <v>NÃO ENCONTRADO</v>
      </c>
    </row>
    <row r="62" spans="2:2">
      <c r="B62" t="str">
        <f>IFERROR(VLOOKUP(A62,'BASE ITENS'!D:D,1,),"NÃO ENCONTRADO")</f>
        <v>NÃO ENCONTRADO</v>
      </c>
    </row>
    <row r="63" spans="2:2">
      <c r="B63" t="str">
        <f>IFERROR(VLOOKUP(A63,'BASE ITENS'!D:D,1,),"NÃO ENCONTRADO")</f>
        <v>NÃO ENCONTRADO</v>
      </c>
    </row>
    <row r="64" spans="2:2">
      <c r="B64" t="str">
        <f>IFERROR(VLOOKUP(A64,'BASE ITENS'!D:D,1,),"NÃO ENCONTRADO")</f>
        <v>NÃO ENCONTRADO</v>
      </c>
    </row>
    <row r="65" spans="2:2">
      <c r="B65" t="str">
        <f>IFERROR(VLOOKUP(A65,'BASE ITENS'!D:D,1,),"NÃO ENCONTRADO")</f>
        <v>NÃO ENCONTRADO</v>
      </c>
    </row>
    <row r="66" spans="2:2">
      <c r="B66" t="str">
        <f>IFERROR(VLOOKUP(A66,'BASE ITENS'!D:D,1,),"NÃO ENCONTRADO")</f>
        <v>NÃO ENCONTRADO</v>
      </c>
    </row>
    <row r="67" spans="2:2">
      <c r="B67" t="str">
        <f>IFERROR(VLOOKUP(A67,'BASE ITENS'!D:D,1,),"NÃO ENCONTRADO")</f>
        <v>NÃO ENCONTRADO</v>
      </c>
    </row>
    <row r="68" spans="2:2">
      <c r="B68" t="str">
        <f>IFERROR(VLOOKUP(A68,'BASE ITENS'!D:D,1,),"NÃO ENCONTRADO")</f>
        <v>NÃO ENCONTRADO</v>
      </c>
    </row>
    <row r="69" spans="2:2">
      <c r="B69" t="str">
        <f>IFERROR(VLOOKUP(A69,'BASE ITENS'!D:D,1,),"NÃO ENCONTRADO")</f>
        <v>NÃO ENCONTRADO</v>
      </c>
    </row>
    <row r="70" spans="2:2">
      <c r="B70" t="str">
        <f>IFERROR(VLOOKUP(A70,'BASE ITENS'!D:D,1,),"NÃO ENCONTRADO")</f>
        <v>NÃO ENCONTRADO</v>
      </c>
    </row>
    <row r="71" spans="2:2">
      <c r="B71" t="str">
        <f>IFERROR(VLOOKUP(A71,'BASE ITENS'!D:D,1,),"NÃO ENCONTRADO")</f>
        <v>NÃO ENCONTRADO</v>
      </c>
    </row>
  </sheetData>
  <conditionalFormatting sqref="A2:B2">
    <cfRule type="expression" dxfId="14" priority="2">
      <formula>$D$1="DROGASIL"</formula>
    </cfRule>
    <cfRule type="expression" dxfId="13" priority="3">
      <formula>$D$1="RAIA"</formula>
    </cfRule>
  </conditionalFormatting>
  <conditionalFormatting sqref="B3:B71">
    <cfRule type="cellIs" dxfId="12" priority="1" operator="equal">
      <formula>"NÃO ENCONTRADO"</formula>
    </cfRule>
  </conditionalFormatting>
  <pageMargins left="0.51180555555555596" right="0.51180555555555596" top="0.78749999999999998" bottom="0.78749999999999998" header="0.511811023622047" footer="0.511811023622047"/>
  <pageSetup paperSize="9" orientation="portrait" horizontalDpi="300" verticalDpi="30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68F5529-650F-419F-81A9-0662E8BD33D7}">
  <dimension ref="A1:E110"/>
  <sheetViews>
    <sheetView zoomScale="85" zoomScaleNormal="85" workbookViewId="0">
      <selection activeCell="E109" sqref="E109"/>
    </sheetView>
  </sheetViews>
  <sheetFormatPr defaultRowHeight="13.9"/>
  <cols>
    <col min="1" max="1" width="41.5" bestFit="1" customWidth="1"/>
    <col min="2" max="2" width="28.125" bestFit="1" customWidth="1"/>
    <col min="3" max="3" width="22.75" bestFit="1" customWidth="1"/>
    <col min="4" max="4" width="15.5" style="55" customWidth="1"/>
    <col min="5" max="5" width="18.625" bestFit="1" customWidth="1"/>
  </cols>
  <sheetData>
    <row r="1" spans="1:5">
      <c r="A1" s="9" t="s">
        <v>15</v>
      </c>
      <c r="B1" s="9" t="s">
        <v>229</v>
      </c>
      <c r="C1" s="9" t="s">
        <v>231</v>
      </c>
      <c r="D1" s="9" t="s">
        <v>17</v>
      </c>
      <c r="E1" s="9" t="s">
        <v>16</v>
      </c>
    </row>
    <row r="2" spans="1:5">
      <c r="A2" s="10" t="str">
        <f>B2&amp;"-"&amp;C2</f>
        <v>Gaveteiro Vertical CX 01-SCANSOURCE</v>
      </c>
      <c r="B2" s="10" t="s">
        <v>19</v>
      </c>
      <c r="C2" s="11" t="s">
        <v>21</v>
      </c>
      <c r="D2" s="55" t="s">
        <v>232</v>
      </c>
      <c r="E2" t="s">
        <v>233</v>
      </c>
    </row>
    <row r="3" spans="1:5">
      <c r="A3" s="10" t="str">
        <f t="shared" ref="A3:A66" si="0">B3&amp;"-"&amp;C3</f>
        <v>Gaveteiro Vertical CX 02-SCANSOURCE</v>
      </c>
      <c r="B3" s="17" t="s">
        <v>26</v>
      </c>
      <c r="C3" s="18" t="s">
        <v>21</v>
      </c>
      <c r="D3" s="55" t="s">
        <v>232</v>
      </c>
      <c r="E3" t="s">
        <v>233</v>
      </c>
    </row>
    <row r="4" spans="1:5">
      <c r="A4" s="10" t="str">
        <f t="shared" si="0"/>
        <v>Gaveteiro Vertical CX 03-SCANSOURCE</v>
      </c>
      <c r="B4" s="17" t="s">
        <v>30</v>
      </c>
      <c r="C4" s="18" t="s">
        <v>21</v>
      </c>
      <c r="D4" s="55" t="s">
        <v>232</v>
      </c>
      <c r="E4" t="s">
        <v>233</v>
      </c>
    </row>
    <row r="5" spans="1:5">
      <c r="A5" s="10" t="str">
        <f t="shared" si="0"/>
        <v>Gaveteiro Vertical CX 04-SCANSOURCE</v>
      </c>
      <c r="B5" s="17" t="s">
        <v>34</v>
      </c>
      <c r="C5" s="18" t="s">
        <v>21</v>
      </c>
      <c r="D5" s="55" t="s">
        <v>232</v>
      </c>
      <c r="E5" t="s">
        <v>233</v>
      </c>
    </row>
    <row r="6" spans="1:5">
      <c r="A6" s="10" t="str">
        <f t="shared" si="0"/>
        <v>Monitor Gerência-POSITIVO</v>
      </c>
      <c r="B6" s="10" t="s">
        <v>37</v>
      </c>
      <c r="C6" s="11" t="s">
        <v>234</v>
      </c>
      <c r="D6" s="56" t="s">
        <v>234</v>
      </c>
      <c r="E6" t="s">
        <v>235</v>
      </c>
    </row>
    <row r="7" spans="1:5">
      <c r="A7" s="10" t="str">
        <f t="shared" si="0"/>
        <v>Monitor B12-POSITIVO</v>
      </c>
      <c r="B7" s="10" t="s">
        <v>43</v>
      </c>
      <c r="C7" s="11" t="s">
        <v>234</v>
      </c>
      <c r="D7" s="56" t="s">
        <v>234</v>
      </c>
      <c r="E7" t="s">
        <v>235</v>
      </c>
    </row>
    <row r="8" spans="1:5">
      <c r="A8" s="10" t="str">
        <f t="shared" si="0"/>
        <v>Monitor Câmera-POSITIVO</v>
      </c>
      <c r="B8" s="10" t="s">
        <v>236</v>
      </c>
      <c r="C8" s="11" t="s">
        <v>234</v>
      </c>
      <c r="D8" s="56" t="s">
        <v>234</v>
      </c>
      <c r="E8" t="s">
        <v>235</v>
      </c>
    </row>
    <row r="9" spans="1:5">
      <c r="A9" s="10" t="str">
        <f t="shared" si="0"/>
        <v>Monitor E-Learning-POSITIVO</v>
      </c>
      <c r="B9" s="10" t="s">
        <v>48</v>
      </c>
      <c r="C9" s="11" t="s">
        <v>234</v>
      </c>
      <c r="D9" s="56" t="s">
        <v>234</v>
      </c>
      <c r="E9" t="s">
        <v>235</v>
      </c>
    </row>
    <row r="10" spans="1:5">
      <c r="A10" s="10" t="str">
        <f t="shared" si="0"/>
        <v>Monitor Farmacêutico-POSITIVO</v>
      </c>
      <c r="B10" s="10" t="s">
        <v>51</v>
      </c>
      <c r="C10" s="11" t="s">
        <v>234</v>
      </c>
      <c r="D10" s="56" t="s">
        <v>234</v>
      </c>
      <c r="E10" t="s">
        <v>235</v>
      </c>
    </row>
    <row r="11" spans="1:5">
      <c r="A11" s="10" t="str">
        <f t="shared" si="0"/>
        <v>Monitor Balcão 01-POSITIVO</v>
      </c>
      <c r="B11" s="10" t="s">
        <v>55</v>
      </c>
      <c r="C11" s="11" t="s">
        <v>234</v>
      </c>
      <c r="D11" s="56" t="s">
        <v>234</v>
      </c>
      <c r="E11" t="s">
        <v>235</v>
      </c>
    </row>
    <row r="12" spans="1:5">
      <c r="A12" s="10" t="str">
        <f t="shared" si="0"/>
        <v>Monitor Balcão 02-POSITIVO</v>
      </c>
      <c r="B12" s="17" t="s">
        <v>57</v>
      </c>
      <c r="C12" s="18" t="s">
        <v>234</v>
      </c>
      <c r="D12" s="56" t="s">
        <v>234</v>
      </c>
      <c r="E12" t="s">
        <v>235</v>
      </c>
    </row>
    <row r="13" spans="1:5">
      <c r="A13" s="10" t="str">
        <f t="shared" si="0"/>
        <v>Monitor Balcão 03-POSITIVO</v>
      </c>
      <c r="B13" s="17" t="s">
        <v>59</v>
      </c>
      <c r="C13" s="18" t="s">
        <v>234</v>
      </c>
      <c r="D13" s="56" t="s">
        <v>234</v>
      </c>
      <c r="E13" t="s">
        <v>235</v>
      </c>
    </row>
    <row r="14" spans="1:5">
      <c r="A14" s="10" t="str">
        <f t="shared" si="0"/>
        <v>Monitor Balcão 04-POSITIVO</v>
      </c>
      <c r="B14" s="17" t="s">
        <v>61</v>
      </c>
      <c r="C14" s="18" t="s">
        <v>234</v>
      </c>
      <c r="D14" s="56" t="s">
        <v>234</v>
      </c>
      <c r="E14" t="s">
        <v>235</v>
      </c>
    </row>
    <row r="15" spans="1:5">
      <c r="A15" s="10" t="str">
        <f t="shared" si="0"/>
        <v>Monitor Touch CX 01-SCANSOURCE</v>
      </c>
      <c r="B15" s="10" t="s">
        <v>63</v>
      </c>
      <c r="C15" s="11" t="s">
        <v>21</v>
      </c>
      <c r="D15" s="55" t="s">
        <v>237</v>
      </c>
      <c r="E15" t="s">
        <v>238</v>
      </c>
    </row>
    <row r="16" spans="1:5">
      <c r="A16" s="10" t="str">
        <f t="shared" si="0"/>
        <v>Monitor Touch CX 02-SCANSOURCE</v>
      </c>
      <c r="B16" s="17" t="s">
        <v>65</v>
      </c>
      <c r="C16" s="18" t="s">
        <v>21</v>
      </c>
      <c r="D16" s="55" t="s">
        <v>237</v>
      </c>
      <c r="E16" t="s">
        <v>238</v>
      </c>
    </row>
    <row r="17" spans="1:5">
      <c r="A17" s="10" t="str">
        <f t="shared" si="0"/>
        <v>Monitor Touch CX 03-SCANSOURCE</v>
      </c>
      <c r="B17" s="17" t="s">
        <v>67</v>
      </c>
      <c r="C17" s="18" t="s">
        <v>21</v>
      </c>
      <c r="D17" s="55" t="s">
        <v>237</v>
      </c>
      <c r="E17" t="s">
        <v>238</v>
      </c>
    </row>
    <row r="18" spans="1:5">
      <c r="A18" s="10" t="str">
        <f t="shared" si="0"/>
        <v>Monitor Touch CX 04-SCANSOURCE</v>
      </c>
      <c r="B18" s="17" t="s">
        <v>69</v>
      </c>
      <c r="C18" s="18" t="s">
        <v>21</v>
      </c>
      <c r="D18" s="55" t="s">
        <v>237</v>
      </c>
      <c r="E18" t="s">
        <v>238</v>
      </c>
    </row>
    <row r="19" spans="1:5">
      <c r="A19" s="10" t="str">
        <f t="shared" si="0"/>
        <v>Scanner de Mesa A4 01-CANON</v>
      </c>
      <c r="B19" s="10" t="s">
        <v>71</v>
      </c>
      <c r="C19" s="11" t="s">
        <v>73</v>
      </c>
      <c r="D19" s="55" t="s">
        <v>73</v>
      </c>
      <c r="E19" t="s">
        <v>239</v>
      </c>
    </row>
    <row r="20" spans="1:5">
      <c r="A20" s="10" t="str">
        <f t="shared" si="0"/>
        <v>Scanner de Mesa A4 02-CANON</v>
      </c>
      <c r="B20" s="17" t="s">
        <v>75</v>
      </c>
      <c r="C20" s="18" t="s">
        <v>73</v>
      </c>
      <c r="D20" s="55" t="s">
        <v>73</v>
      </c>
      <c r="E20" t="s">
        <v>239</v>
      </c>
    </row>
    <row r="21" spans="1:5">
      <c r="A21" s="10" t="str">
        <f t="shared" si="0"/>
        <v>Leitor Cód. Barra - Mesa CX 01-SCANSOURCE</v>
      </c>
      <c r="B21" s="10" t="s">
        <v>77</v>
      </c>
      <c r="C21" s="11" t="s">
        <v>21</v>
      </c>
      <c r="D21" s="55" t="s">
        <v>240</v>
      </c>
      <c r="E21" t="s">
        <v>241</v>
      </c>
    </row>
    <row r="22" spans="1:5">
      <c r="A22" s="10" t="str">
        <f t="shared" si="0"/>
        <v>Leitor Cód. Barra - Mesa CX 02-SCANSOURCE</v>
      </c>
      <c r="B22" s="17" t="s">
        <v>79</v>
      </c>
      <c r="C22" s="18" t="s">
        <v>21</v>
      </c>
      <c r="D22" s="55" t="s">
        <v>240</v>
      </c>
      <c r="E22" t="s">
        <v>241</v>
      </c>
    </row>
    <row r="23" spans="1:5">
      <c r="A23" s="10" t="str">
        <f t="shared" si="0"/>
        <v>Leitor Cód. Barra - Mesa CX 03-SCANSOURCE</v>
      </c>
      <c r="B23" s="17" t="s">
        <v>81</v>
      </c>
      <c r="C23" s="18" t="s">
        <v>21</v>
      </c>
      <c r="D23" s="55" t="s">
        <v>240</v>
      </c>
      <c r="E23" t="s">
        <v>241</v>
      </c>
    </row>
    <row r="24" spans="1:5">
      <c r="A24" s="10" t="str">
        <f t="shared" si="0"/>
        <v>Leitor Cód. Barra - Mesa CX 04-SCANSOURCE</v>
      </c>
      <c r="B24" s="17" t="s">
        <v>83</v>
      </c>
      <c r="C24" s="18" t="s">
        <v>21</v>
      </c>
      <c r="D24" s="55" t="s">
        <v>240</v>
      </c>
      <c r="E24" t="s">
        <v>241</v>
      </c>
    </row>
    <row r="25" spans="1:5">
      <c r="A25" s="10" t="str">
        <f t="shared" si="0"/>
        <v>Fortinet (FortiGate)-VIVO/TELEFONICA</v>
      </c>
      <c r="B25" s="10" t="s">
        <v>86</v>
      </c>
      <c r="C25" s="11" t="s">
        <v>242</v>
      </c>
      <c r="D25" s="55" t="s">
        <v>243</v>
      </c>
      <c r="E25" t="s">
        <v>244</v>
      </c>
    </row>
    <row r="26" spans="1:5">
      <c r="A26" s="10" t="str">
        <f t="shared" si="0"/>
        <v>Fortinet (FortiAP)-VIVO/TELEFONICA</v>
      </c>
      <c r="B26" s="17" t="s">
        <v>92</v>
      </c>
      <c r="C26" s="18" t="s">
        <v>242</v>
      </c>
      <c r="D26" s="55" t="s">
        <v>243</v>
      </c>
      <c r="E26" t="s">
        <v>245</v>
      </c>
    </row>
    <row r="27" spans="1:5">
      <c r="A27" s="10" t="str">
        <f t="shared" si="0"/>
        <v>Switch Aruba-INGRAM</v>
      </c>
      <c r="B27" s="35" t="s">
        <v>95</v>
      </c>
      <c r="C27" s="36" t="s">
        <v>246</v>
      </c>
      <c r="D27" s="55" t="s">
        <v>247</v>
      </c>
      <c r="E27" t="s">
        <v>248</v>
      </c>
    </row>
    <row r="28" spans="1:5">
      <c r="A28" s="10" t="str">
        <f t="shared" si="0"/>
        <v>Tablet Verificador de Preço 01-AIDC TECNOLOGIA</v>
      </c>
      <c r="B28" s="10" t="s">
        <v>99</v>
      </c>
      <c r="C28" s="11" t="s">
        <v>101</v>
      </c>
      <c r="D28" s="55" t="s">
        <v>249</v>
      </c>
      <c r="E28" t="s">
        <v>250</v>
      </c>
    </row>
    <row r="29" spans="1:5">
      <c r="A29" s="10" t="str">
        <f t="shared" si="0"/>
        <v>Tablet Verificador de Preço 02-AIDC TECNOLOGIA</v>
      </c>
      <c r="B29" s="17" t="s">
        <v>103</v>
      </c>
      <c r="C29" s="18" t="s">
        <v>101</v>
      </c>
      <c r="D29" s="55" t="s">
        <v>249</v>
      </c>
      <c r="E29" t="s">
        <v>250</v>
      </c>
    </row>
    <row r="30" spans="1:5">
      <c r="A30" s="10" t="str">
        <f t="shared" si="0"/>
        <v>Micro (PDV) B12               -POSITIVO</v>
      </c>
      <c r="B30" s="10" t="s">
        <v>105</v>
      </c>
      <c r="C30" s="11" t="s">
        <v>234</v>
      </c>
      <c r="D30" s="56" t="s">
        <v>234</v>
      </c>
      <c r="E30" t="s">
        <v>251</v>
      </c>
    </row>
    <row r="31" spans="1:5">
      <c r="A31" s="10" t="str">
        <f t="shared" si="0"/>
        <v>Micro (PDV) CX 01-POSITIVO</v>
      </c>
      <c r="B31" s="10" t="s">
        <v>108</v>
      </c>
      <c r="C31" s="11" t="s">
        <v>234</v>
      </c>
      <c r="D31" s="56" t="s">
        <v>234</v>
      </c>
      <c r="E31" t="s">
        <v>251</v>
      </c>
    </row>
    <row r="32" spans="1:5">
      <c r="A32" s="10" t="str">
        <f t="shared" si="0"/>
        <v>Leitor Biométrico-TECHMAG</v>
      </c>
      <c r="B32" s="17" t="s">
        <v>112</v>
      </c>
      <c r="C32" s="18" t="s">
        <v>114</v>
      </c>
      <c r="D32" s="55" t="s">
        <v>114</v>
      </c>
      <c r="E32" t="s">
        <v>252</v>
      </c>
    </row>
    <row r="33" spans="1:5">
      <c r="A33" s="10" t="str">
        <f t="shared" si="0"/>
        <v>Tablet-MGITECH</v>
      </c>
      <c r="B33" s="17" t="s">
        <v>118</v>
      </c>
      <c r="C33" s="28" t="s">
        <v>119</v>
      </c>
      <c r="D33" s="55" t="s">
        <v>253</v>
      </c>
      <c r="E33" t="s">
        <v>254</v>
      </c>
    </row>
    <row r="34" spans="1:5">
      <c r="A34" s="10" t="str">
        <f t="shared" si="0"/>
        <v>Micro (PDV) CX 02-POSITIVO</v>
      </c>
      <c r="B34" s="10" t="s">
        <v>123</v>
      </c>
      <c r="C34" s="11" t="s">
        <v>234</v>
      </c>
      <c r="D34" s="56" t="s">
        <v>234</v>
      </c>
      <c r="E34" t="s">
        <v>251</v>
      </c>
    </row>
    <row r="35" spans="1:5">
      <c r="A35" s="10" t="str">
        <f t="shared" si="0"/>
        <v>Leitor Biométrico-TECHMAG</v>
      </c>
      <c r="B35" s="17" t="s">
        <v>112</v>
      </c>
      <c r="C35" s="18" t="s">
        <v>114</v>
      </c>
      <c r="D35" s="55" t="s">
        <v>114</v>
      </c>
      <c r="E35" t="s">
        <v>252</v>
      </c>
    </row>
    <row r="36" spans="1:5">
      <c r="A36" s="10" t="str">
        <f t="shared" si="0"/>
        <v>Tablet-MGITECH</v>
      </c>
      <c r="B36" s="17" t="s">
        <v>118</v>
      </c>
      <c r="C36" s="28" t="s">
        <v>119</v>
      </c>
      <c r="D36" s="55" t="s">
        <v>253</v>
      </c>
      <c r="E36" t="s">
        <v>254</v>
      </c>
    </row>
    <row r="37" spans="1:5">
      <c r="A37" s="10" t="str">
        <f t="shared" si="0"/>
        <v>Micro (PDV) CX 03-POSITIVO</v>
      </c>
      <c r="B37" s="10" t="s">
        <v>130</v>
      </c>
      <c r="C37" s="11" t="s">
        <v>234</v>
      </c>
      <c r="D37" s="56" t="s">
        <v>234</v>
      </c>
      <c r="E37" t="s">
        <v>251</v>
      </c>
    </row>
    <row r="38" spans="1:5">
      <c r="A38" s="10" t="str">
        <f t="shared" si="0"/>
        <v>Leitor Biométrico-TECHMAG</v>
      </c>
      <c r="B38" s="17" t="s">
        <v>112</v>
      </c>
      <c r="C38" s="18" t="s">
        <v>114</v>
      </c>
      <c r="D38" s="55" t="s">
        <v>114</v>
      </c>
      <c r="E38" t="s">
        <v>252</v>
      </c>
    </row>
    <row r="39" spans="1:5">
      <c r="A39" s="10" t="str">
        <f t="shared" si="0"/>
        <v>Tablet-MGITECH</v>
      </c>
      <c r="B39" s="17" t="s">
        <v>118</v>
      </c>
      <c r="C39" s="28" t="s">
        <v>119</v>
      </c>
      <c r="D39" s="55" t="s">
        <v>253</v>
      </c>
      <c r="E39" t="s">
        <v>254</v>
      </c>
    </row>
    <row r="40" spans="1:5">
      <c r="A40" s="10" t="str">
        <f t="shared" si="0"/>
        <v>Micro (PDV) CX 04-POSITIVO</v>
      </c>
      <c r="B40" s="10" t="s">
        <v>137</v>
      </c>
      <c r="C40" s="11" t="s">
        <v>234</v>
      </c>
      <c r="D40" s="56" t="s">
        <v>234</v>
      </c>
      <c r="E40" t="s">
        <v>251</v>
      </c>
    </row>
    <row r="41" spans="1:5">
      <c r="A41" s="10" t="str">
        <f t="shared" si="0"/>
        <v>Leitor Biométrico-TECHMAG</v>
      </c>
      <c r="B41" s="17" t="s">
        <v>112</v>
      </c>
      <c r="C41" s="18" t="s">
        <v>114</v>
      </c>
      <c r="D41" s="55" t="s">
        <v>114</v>
      </c>
      <c r="E41" t="s">
        <v>252</v>
      </c>
    </row>
    <row r="42" spans="1:5">
      <c r="A42" s="10" t="str">
        <f t="shared" si="0"/>
        <v>Tablet-MGITECH</v>
      </c>
      <c r="B42" s="17" t="s">
        <v>118</v>
      </c>
      <c r="C42" s="28" t="s">
        <v>119</v>
      </c>
      <c r="D42" s="55" t="s">
        <v>253</v>
      </c>
      <c r="E42" t="s">
        <v>254</v>
      </c>
    </row>
    <row r="43" spans="1:5">
      <c r="A43" s="10" t="str">
        <f t="shared" si="0"/>
        <v>Micro (TG) E-Learning-POSITIVO</v>
      </c>
      <c r="B43" s="10" t="s">
        <v>144</v>
      </c>
      <c r="C43" s="29" t="s">
        <v>234</v>
      </c>
      <c r="D43" s="56" t="s">
        <v>234</v>
      </c>
      <c r="E43" t="s">
        <v>251</v>
      </c>
    </row>
    <row r="44" spans="1:5">
      <c r="A44" s="10" t="str">
        <f t="shared" si="0"/>
        <v>Micro (TG) Gerência-POSITIVO</v>
      </c>
      <c r="B44" s="10" t="s">
        <v>148</v>
      </c>
      <c r="C44" s="11" t="s">
        <v>234</v>
      </c>
      <c r="D44" s="56" t="s">
        <v>234</v>
      </c>
      <c r="E44" t="s">
        <v>251</v>
      </c>
    </row>
    <row r="45" spans="1:5">
      <c r="A45" s="10" t="str">
        <f t="shared" si="0"/>
        <v>Leitor Cód. Barra - Mão/Sem Fio-SCANSOURCE</v>
      </c>
      <c r="B45" s="17" t="s">
        <v>152</v>
      </c>
      <c r="C45" s="18" t="s">
        <v>21</v>
      </c>
      <c r="D45" s="55" t="s">
        <v>255</v>
      </c>
      <c r="E45" t="s">
        <v>256</v>
      </c>
    </row>
    <row r="46" spans="1:5">
      <c r="A46" s="10" t="str">
        <f t="shared" si="0"/>
        <v>Celular-KWAM</v>
      </c>
      <c r="B46" s="30" t="s">
        <v>156</v>
      </c>
      <c r="C46" s="31" t="s">
        <v>257</v>
      </c>
      <c r="D46" s="55" t="s">
        <v>253</v>
      </c>
      <c r="E46" t="s">
        <v>258</v>
      </c>
    </row>
    <row r="47" spans="1:5">
      <c r="A47" s="10" t="str">
        <f t="shared" si="0"/>
        <v>Micro (TG) Farmacêutico-POSITIVO</v>
      </c>
      <c r="B47" s="10" t="s">
        <v>159</v>
      </c>
      <c r="C47" s="11" t="s">
        <v>234</v>
      </c>
      <c r="D47" s="56" t="s">
        <v>234</v>
      </c>
      <c r="E47" t="s">
        <v>251</v>
      </c>
    </row>
    <row r="48" spans="1:5">
      <c r="A48" s="10" t="str">
        <f t="shared" si="0"/>
        <v>Micro (TC) Balcão 01-POSITIVO</v>
      </c>
      <c r="B48" s="10" t="s">
        <v>161</v>
      </c>
      <c r="C48" s="11" t="s">
        <v>234</v>
      </c>
      <c r="D48" s="56" t="s">
        <v>234</v>
      </c>
      <c r="E48" t="s">
        <v>251</v>
      </c>
    </row>
    <row r="49" spans="1:5">
      <c r="A49" s="10" t="str">
        <f t="shared" si="0"/>
        <v>Leitor Cód. Barra - Mão-SCANSOURCE</v>
      </c>
      <c r="B49" s="17" t="s">
        <v>163</v>
      </c>
      <c r="C49" s="18" t="s">
        <v>21</v>
      </c>
      <c r="D49" s="55" t="s">
        <v>255</v>
      </c>
      <c r="E49" t="s">
        <v>259</v>
      </c>
    </row>
    <row r="50" spans="1:5">
      <c r="A50" s="10" t="str">
        <f t="shared" si="0"/>
        <v>Micro (TC) Balcão 02-POSITIVO</v>
      </c>
      <c r="B50" s="10" t="s">
        <v>165</v>
      </c>
      <c r="C50" s="11" t="s">
        <v>234</v>
      </c>
      <c r="D50" s="56" t="s">
        <v>234</v>
      </c>
      <c r="E50" t="s">
        <v>251</v>
      </c>
    </row>
    <row r="51" spans="1:5">
      <c r="A51" s="10" t="str">
        <f t="shared" si="0"/>
        <v>Leitor Cód. Barra - Mão-SCANSOURCE</v>
      </c>
      <c r="B51" s="17" t="s">
        <v>163</v>
      </c>
      <c r="C51" s="18" t="s">
        <v>21</v>
      </c>
      <c r="D51" s="55" t="s">
        <v>255</v>
      </c>
      <c r="E51" t="s">
        <v>259</v>
      </c>
    </row>
    <row r="52" spans="1:5">
      <c r="A52" s="10" t="str">
        <f t="shared" si="0"/>
        <v>Micro (TC) Balcão 03-POSITIVO</v>
      </c>
      <c r="B52" s="10" t="s">
        <v>168</v>
      </c>
      <c r="C52" s="11" t="s">
        <v>234</v>
      </c>
      <c r="D52" s="56" t="s">
        <v>234</v>
      </c>
      <c r="E52" t="s">
        <v>251</v>
      </c>
    </row>
    <row r="53" spans="1:5">
      <c r="A53" s="10" t="str">
        <f t="shared" si="0"/>
        <v>Leitor Cód. Barra - Mão-SCANSOURCE</v>
      </c>
      <c r="B53" s="17" t="s">
        <v>163</v>
      </c>
      <c r="C53" s="18" t="s">
        <v>21</v>
      </c>
      <c r="D53" s="55" t="s">
        <v>255</v>
      </c>
      <c r="E53" t="s">
        <v>259</v>
      </c>
    </row>
    <row r="54" spans="1:5">
      <c r="A54" s="10" t="str">
        <f t="shared" si="0"/>
        <v>Micro (TC) Balcão 04-POSITIVO</v>
      </c>
      <c r="B54" s="10" t="s">
        <v>171</v>
      </c>
      <c r="C54" s="11" t="s">
        <v>234</v>
      </c>
      <c r="D54" s="56" t="s">
        <v>234</v>
      </c>
      <c r="E54" t="s">
        <v>251</v>
      </c>
    </row>
    <row r="55" spans="1:5">
      <c r="A55" s="10" t="str">
        <f t="shared" si="0"/>
        <v>Leitor Cód. Barra - Mão-SCANSOURCE</v>
      </c>
      <c r="B55" s="17" t="s">
        <v>163</v>
      </c>
      <c r="C55" s="18" t="s">
        <v>21</v>
      </c>
      <c r="D55" s="55" t="s">
        <v>255</v>
      </c>
      <c r="E55" t="s">
        <v>259</v>
      </c>
    </row>
    <row r="56" spans="1:5">
      <c r="A56" s="10" t="str">
        <f t="shared" si="0"/>
        <v>Impressora TM-T88VII-USB CX 01-SCANSOURCE</v>
      </c>
      <c r="B56" s="10" t="s">
        <v>174</v>
      </c>
      <c r="C56" s="11" t="s">
        <v>21</v>
      </c>
      <c r="D56" s="55" t="s">
        <v>260</v>
      </c>
      <c r="E56" t="s">
        <v>261</v>
      </c>
    </row>
    <row r="57" spans="1:5">
      <c r="A57" s="10" t="str">
        <f t="shared" si="0"/>
        <v>Impressora TM-T88VII-USB CX 02-SCANSOURCE</v>
      </c>
      <c r="B57" s="17" t="s">
        <v>177</v>
      </c>
      <c r="C57" s="18" t="s">
        <v>21</v>
      </c>
      <c r="D57" s="55" t="s">
        <v>260</v>
      </c>
      <c r="E57" t="s">
        <v>261</v>
      </c>
    </row>
    <row r="58" spans="1:5">
      <c r="A58" s="10" t="str">
        <f t="shared" si="0"/>
        <v>Impressora TM-T88VII-USB CX 03-SCANSOURCE</v>
      </c>
      <c r="B58" s="17" t="s">
        <v>179</v>
      </c>
      <c r="C58" s="18" t="s">
        <v>21</v>
      </c>
      <c r="D58" s="55" t="s">
        <v>260</v>
      </c>
      <c r="E58" t="s">
        <v>261</v>
      </c>
    </row>
    <row r="59" spans="1:5">
      <c r="A59" s="10" t="str">
        <f t="shared" si="0"/>
        <v>Impressora TM-T88VII-USB CX 04-SCANSOURCE</v>
      </c>
      <c r="B59" s="17" t="s">
        <v>181</v>
      </c>
      <c r="C59" s="18" t="s">
        <v>21</v>
      </c>
      <c r="D59" s="55" t="s">
        <v>260</v>
      </c>
      <c r="E59" t="s">
        <v>261</v>
      </c>
    </row>
    <row r="60" spans="1:5">
      <c r="A60" s="10" t="str">
        <f t="shared" si="0"/>
        <v>Impressora TM-T88VII-ETH-SCANSOURCE</v>
      </c>
      <c r="B60" s="10" t="s">
        <v>183</v>
      </c>
      <c r="C60" s="11" t="s">
        <v>21</v>
      </c>
      <c r="D60" s="55" t="s">
        <v>260</v>
      </c>
      <c r="E60" t="s">
        <v>261</v>
      </c>
    </row>
    <row r="61" spans="1:5">
      <c r="A61" s="10" t="str">
        <f t="shared" si="0"/>
        <v>Impressora TM-L90-ETH-SCANSOURCE</v>
      </c>
      <c r="B61" s="10" t="s">
        <v>185</v>
      </c>
      <c r="C61" s="11" t="s">
        <v>21</v>
      </c>
      <c r="D61" s="55" t="s">
        <v>260</v>
      </c>
      <c r="E61" t="s">
        <v>262</v>
      </c>
    </row>
    <row r="62" spans="1:5">
      <c r="A62" s="10" t="str">
        <f t="shared" si="0"/>
        <v>Monitor Gerência-LENOVO</v>
      </c>
      <c r="B62" s="10" t="s">
        <v>37</v>
      </c>
      <c r="C62" s="11" t="s">
        <v>39</v>
      </c>
      <c r="D62" s="55" t="s">
        <v>39</v>
      </c>
      <c r="E62" t="s">
        <v>263</v>
      </c>
    </row>
    <row r="63" spans="1:5">
      <c r="A63" s="10" t="str">
        <f t="shared" si="0"/>
        <v>Monitor B12-LENOVO</v>
      </c>
      <c r="B63" s="10" t="s">
        <v>43</v>
      </c>
      <c r="C63" s="11" t="s">
        <v>39</v>
      </c>
      <c r="D63" s="55" t="s">
        <v>39</v>
      </c>
      <c r="E63" t="s">
        <v>263</v>
      </c>
    </row>
    <row r="64" spans="1:5">
      <c r="A64" s="10" t="str">
        <f t="shared" si="0"/>
        <v>Monitor Câmera-LENOVO</v>
      </c>
      <c r="B64" s="10" t="s">
        <v>236</v>
      </c>
      <c r="C64" s="11" t="s">
        <v>39</v>
      </c>
      <c r="D64" s="55" t="s">
        <v>39</v>
      </c>
      <c r="E64" t="s">
        <v>263</v>
      </c>
    </row>
    <row r="65" spans="1:5">
      <c r="A65" s="10" t="str">
        <f t="shared" si="0"/>
        <v>Monitor E-Learning-LENOVO</v>
      </c>
      <c r="B65" s="10" t="s">
        <v>48</v>
      </c>
      <c r="C65" s="11" t="s">
        <v>39</v>
      </c>
      <c r="D65" s="55" t="s">
        <v>39</v>
      </c>
      <c r="E65" t="s">
        <v>263</v>
      </c>
    </row>
    <row r="66" spans="1:5">
      <c r="A66" s="10" t="str">
        <f t="shared" si="0"/>
        <v>Monitor Farmacêutico-LENOVO</v>
      </c>
      <c r="B66" s="10" t="s">
        <v>51</v>
      </c>
      <c r="C66" s="11" t="s">
        <v>39</v>
      </c>
      <c r="D66" s="55" t="s">
        <v>39</v>
      </c>
      <c r="E66" t="s">
        <v>263</v>
      </c>
    </row>
    <row r="67" spans="1:5">
      <c r="A67" s="10" t="str">
        <f t="shared" ref="A67:A110" si="1">B67&amp;"-"&amp;C67</f>
        <v>Monitor Balcão 01-LENOVO</v>
      </c>
      <c r="B67" s="10" t="s">
        <v>55</v>
      </c>
      <c r="C67" s="11" t="s">
        <v>39</v>
      </c>
      <c r="D67" s="55" t="s">
        <v>39</v>
      </c>
      <c r="E67" t="s">
        <v>263</v>
      </c>
    </row>
    <row r="68" spans="1:5">
      <c r="A68" s="10" t="str">
        <f t="shared" si="1"/>
        <v>Monitor Balcão 02-LENOVO</v>
      </c>
      <c r="B68" s="17" t="s">
        <v>57</v>
      </c>
      <c r="C68" s="11" t="s">
        <v>39</v>
      </c>
      <c r="D68" s="55" t="s">
        <v>39</v>
      </c>
      <c r="E68" t="s">
        <v>263</v>
      </c>
    </row>
    <row r="69" spans="1:5">
      <c r="A69" s="10" t="str">
        <f t="shared" si="1"/>
        <v>Monitor Balcão 03-LENOVO</v>
      </c>
      <c r="B69" s="17" t="s">
        <v>59</v>
      </c>
      <c r="C69" s="11" t="s">
        <v>39</v>
      </c>
      <c r="D69" s="55" t="s">
        <v>39</v>
      </c>
      <c r="E69" t="s">
        <v>263</v>
      </c>
    </row>
    <row r="70" spans="1:5">
      <c r="A70" s="10" t="str">
        <f t="shared" si="1"/>
        <v>Monitor Balcão 04-LENOVO</v>
      </c>
      <c r="B70" s="17" t="s">
        <v>61</v>
      </c>
      <c r="C70" s="11" t="s">
        <v>39</v>
      </c>
      <c r="D70" s="55" t="s">
        <v>39</v>
      </c>
      <c r="E70" t="s">
        <v>263</v>
      </c>
    </row>
    <row r="71" spans="1:5">
      <c r="A71" s="10" t="str">
        <f t="shared" si="1"/>
        <v>Micro (PDV) B12               -LENOVO</v>
      </c>
      <c r="B71" s="10" t="s">
        <v>105</v>
      </c>
      <c r="C71" s="11" t="s">
        <v>39</v>
      </c>
      <c r="D71" s="56" t="s">
        <v>39</v>
      </c>
      <c r="E71" t="s">
        <v>264</v>
      </c>
    </row>
    <row r="72" spans="1:5">
      <c r="A72" s="10" t="str">
        <f t="shared" si="1"/>
        <v>Micro (PDV) CX 01-LENOVO</v>
      </c>
      <c r="B72" s="10" t="s">
        <v>108</v>
      </c>
      <c r="C72" s="11" t="s">
        <v>39</v>
      </c>
      <c r="D72" s="56" t="s">
        <v>39</v>
      </c>
      <c r="E72" t="s">
        <v>264</v>
      </c>
    </row>
    <row r="73" spans="1:5">
      <c r="A73" s="10" t="str">
        <f t="shared" si="1"/>
        <v>Micro (PDV) CX 02-LENOVO</v>
      </c>
      <c r="B73" s="10" t="s">
        <v>123</v>
      </c>
      <c r="C73" s="11" t="s">
        <v>39</v>
      </c>
      <c r="D73" s="56" t="s">
        <v>39</v>
      </c>
      <c r="E73" t="s">
        <v>264</v>
      </c>
    </row>
    <row r="74" spans="1:5">
      <c r="A74" s="10" t="str">
        <f t="shared" si="1"/>
        <v>Micro (PDV) CX 03-LENOVO</v>
      </c>
      <c r="B74" s="10" t="s">
        <v>130</v>
      </c>
      <c r="C74" s="11" t="s">
        <v>39</v>
      </c>
      <c r="D74" s="56" t="s">
        <v>39</v>
      </c>
      <c r="E74" t="s">
        <v>264</v>
      </c>
    </row>
    <row r="75" spans="1:5">
      <c r="A75" s="10" t="str">
        <f t="shared" si="1"/>
        <v>Micro (PDV) CX 04-LENOVO</v>
      </c>
      <c r="B75" s="10" t="s">
        <v>137</v>
      </c>
      <c r="C75" s="11" t="s">
        <v>39</v>
      </c>
      <c r="D75" s="56" t="s">
        <v>39</v>
      </c>
      <c r="E75" t="s">
        <v>264</v>
      </c>
    </row>
    <row r="76" spans="1:5">
      <c r="A76" s="10" t="str">
        <f t="shared" si="1"/>
        <v>Micro (TG) E-Learning-LENOVO</v>
      </c>
      <c r="B76" s="10" t="s">
        <v>144</v>
      </c>
      <c r="C76" s="11" t="s">
        <v>39</v>
      </c>
      <c r="D76" s="56" t="s">
        <v>39</v>
      </c>
      <c r="E76" t="s">
        <v>264</v>
      </c>
    </row>
    <row r="77" spans="1:5">
      <c r="A77" s="10" t="str">
        <f t="shared" si="1"/>
        <v>Micro (TG) Gerência-LENOVO</v>
      </c>
      <c r="B77" s="10" t="s">
        <v>148</v>
      </c>
      <c r="C77" s="11" t="s">
        <v>39</v>
      </c>
      <c r="D77" s="56" t="s">
        <v>39</v>
      </c>
      <c r="E77" t="s">
        <v>264</v>
      </c>
    </row>
    <row r="78" spans="1:5">
      <c r="A78" s="10" t="str">
        <f t="shared" si="1"/>
        <v>Micro (TG) Farmacêutico-LENOVO</v>
      </c>
      <c r="B78" s="10" t="s">
        <v>159</v>
      </c>
      <c r="C78" s="11" t="s">
        <v>39</v>
      </c>
      <c r="D78" s="56" t="s">
        <v>39</v>
      </c>
      <c r="E78" t="s">
        <v>264</v>
      </c>
    </row>
    <row r="79" spans="1:5">
      <c r="A79" s="10" t="str">
        <f t="shared" si="1"/>
        <v>Micro (TC) Balcão 01-LENOVO</v>
      </c>
      <c r="B79" s="10" t="s">
        <v>161</v>
      </c>
      <c r="C79" s="11" t="s">
        <v>39</v>
      </c>
      <c r="D79" s="56" t="s">
        <v>39</v>
      </c>
      <c r="E79" t="s">
        <v>264</v>
      </c>
    </row>
    <row r="80" spans="1:5">
      <c r="A80" s="10" t="str">
        <f t="shared" si="1"/>
        <v>Micro (TC) Balcão 02-LENOVO</v>
      </c>
      <c r="B80" s="10" t="s">
        <v>165</v>
      </c>
      <c r="C80" s="11" t="s">
        <v>39</v>
      </c>
      <c r="D80" s="56" t="s">
        <v>39</v>
      </c>
      <c r="E80" t="s">
        <v>264</v>
      </c>
    </row>
    <row r="81" spans="1:5">
      <c r="A81" s="10" t="str">
        <f t="shared" si="1"/>
        <v>Micro (TC) Balcão 03-LENOVO</v>
      </c>
      <c r="B81" s="10" t="s">
        <v>168</v>
      </c>
      <c r="C81" s="11" t="s">
        <v>39</v>
      </c>
      <c r="D81" s="56" t="s">
        <v>39</v>
      </c>
      <c r="E81" t="s">
        <v>264</v>
      </c>
    </row>
    <row r="82" spans="1:5">
      <c r="A82" s="10" t="str">
        <f t="shared" si="1"/>
        <v>Micro (TC) Balcão 04-LENOVO</v>
      </c>
      <c r="B82" s="10" t="s">
        <v>171</v>
      </c>
      <c r="C82" s="11" t="s">
        <v>39</v>
      </c>
      <c r="D82" s="56" t="s">
        <v>39</v>
      </c>
      <c r="E82" t="s">
        <v>264</v>
      </c>
    </row>
    <row r="83" spans="1:5">
      <c r="A83" s="10" t="str">
        <f t="shared" si="1"/>
        <v>Monitor Gerência-DELL</v>
      </c>
      <c r="B83" s="10" t="s">
        <v>37</v>
      </c>
      <c r="C83" s="11" t="s">
        <v>265</v>
      </c>
      <c r="D83" s="55" t="s">
        <v>265</v>
      </c>
      <c r="E83" t="s">
        <v>266</v>
      </c>
    </row>
    <row r="84" spans="1:5">
      <c r="A84" s="10" t="str">
        <f t="shared" si="1"/>
        <v>Monitor B12-DELL</v>
      </c>
      <c r="B84" s="10" t="s">
        <v>43</v>
      </c>
      <c r="C84" s="11" t="s">
        <v>265</v>
      </c>
      <c r="D84" s="55" t="s">
        <v>265</v>
      </c>
      <c r="E84" t="s">
        <v>266</v>
      </c>
    </row>
    <row r="85" spans="1:5">
      <c r="A85" s="10" t="str">
        <f t="shared" si="1"/>
        <v>Monitor Câmera-DELL</v>
      </c>
      <c r="B85" s="10" t="s">
        <v>236</v>
      </c>
      <c r="C85" s="11" t="s">
        <v>265</v>
      </c>
      <c r="D85" s="55" t="s">
        <v>265</v>
      </c>
      <c r="E85" t="s">
        <v>266</v>
      </c>
    </row>
    <row r="86" spans="1:5">
      <c r="A86" s="10" t="str">
        <f t="shared" si="1"/>
        <v>Monitor E-Learning-DELL</v>
      </c>
      <c r="B86" s="10" t="s">
        <v>48</v>
      </c>
      <c r="C86" s="11" t="s">
        <v>265</v>
      </c>
      <c r="D86" s="55" t="s">
        <v>265</v>
      </c>
      <c r="E86" t="s">
        <v>266</v>
      </c>
    </row>
    <row r="87" spans="1:5">
      <c r="A87" s="10" t="str">
        <f t="shared" si="1"/>
        <v>Monitor Farmacêutico-DELL</v>
      </c>
      <c r="B87" s="10" t="s">
        <v>51</v>
      </c>
      <c r="C87" s="11" t="s">
        <v>265</v>
      </c>
      <c r="D87" s="55" t="s">
        <v>265</v>
      </c>
      <c r="E87" t="s">
        <v>266</v>
      </c>
    </row>
    <row r="88" spans="1:5">
      <c r="A88" s="10" t="str">
        <f t="shared" si="1"/>
        <v>Monitor Balcão 01-DELL</v>
      </c>
      <c r="B88" s="10" t="s">
        <v>55</v>
      </c>
      <c r="C88" s="11" t="s">
        <v>265</v>
      </c>
      <c r="D88" s="55" t="s">
        <v>265</v>
      </c>
      <c r="E88" t="s">
        <v>266</v>
      </c>
    </row>
    <row r="89" spans="1:5">
      <c r="A89" s="10" t="str">
        <f t="shared" si="1"/>
        <v>Monitor Balcão 02-DELL</v>
      </c>
      <c r="B89" s="17" t="s">
        <v>57</v>
      </c>
      <c r="C89" s="11" t="s">
        <v>265</v>
      </c>
      <c r="D89" s="55" t="s">
        <v>265</v>
      </c>
      <c r="E89" t="s">
        <v>266</v>
      </c>
    </row>
    <row r="90" spans="1:5">
      <c r="A90" s="10" t="str">
        <f t="shared" si="1"/>
        <v>Monitor Balcão 03-DELL</v>
      </c>
      <c r="B90" s="17" t="s">
        <v>59</v>
      </c>
      <c r="C90" s="11" t="s">
        <v>265</v>
      </c>
      <c r="D90" s="55" t="s">
        <v>265</v>
      </c>
      <c r="E90" t="s">
        <v>266</v>
      </c>
    </row>
    <row r="91" spans="1:5">
      <c r="A91" s="10" t="str">
        <f t="shared" si="1"/>
        <v>Monitor Balcão 04-DELL</v>
      </c>
      <c r="B91" s="17" t="s">
        <v>61</v>
      </c>
      <c r="C91" s="11" t="s">
        <v>265</v>
      </c>
      <c r="D91" s="55" t="s">
        <v>265</v>
      </c>
      <c r="E91" t="s">
        <v>266</v>
      </c>
    </row>
    <row r="92" spans="1:5">
      <c r="A92" s="10" t="str">
        <f t="shared" si="1"/>
        <v>Micro (PDV) B12               -DELL</v>
      </c>
      <c r="B92" s="10" t="s">
        <v>105</v>
      </c>
      <c r="C92" s="11" t="s">
        <v>265</v>
      </c>
      <c r="D92" s="55" t="s">
        <v>265</v>
      </c>
      <c r="E92" t="s">
        <v>267</v>
      </c>
    </row>
    <row r="93" spans="1:5">
      <c r="A93" s="10" t="str">
        <f t="shared" si="1"/>
        <v>Micro (PDV) CX 01-DELL</v>
      </c>
      <c r="B93" s="10" t="s">
        <v>108</v>
      </c>
      <c r="C93" s="11" t="s">
        <v>265</v>
      </c>
      <c r="D93" s="55" t="s">
        <v>265</v>
      </c>
      <c r="E93" t="s">
        <v>267</v>
      </c>
    </row>
    <row r="94" spans="1:5">
      <c r="A94" s="10" t="str">
        <f t="shared" si="1"/>
        <v>Micro (PDV) CX 02-DELL</v>
      </c>
      <c r="B94" s="10" t="s">
        <v>123</v>
      </c>
      <c r="C94" s="11" t="s">
        <v>265</v>
      </c>
      <c r="D94" s="55" t="s">
        <v>265</v>
      </c>
      <c r="E94" t="s">
        <v>267</v>
      </c>
    </row>
    <row r="95" spans="1:5">
      <c r="A95" s="10" t="str">
        <f t="shared" si="1"/>
        <v>Micro (PDV) CX 03-DELL</v>
      </c>
      <c r="B95" s="10" t="s">
        <v>130</v>
      </c>
      <c r="C95" s="11" t="s">
        <v>265</v>
      </c>
      <c r="D95" s="55" t="s">
        <v>265</v>
      </c>
      <c r="E95" t="s">
        <v>267</v>
      </c>
    </row>
    <row r="96" spans="1:5">
      <c r="A96" s="10" t="str">
        <f t="shared" si="1"/>
        <v>Micro (PDV) CX 04-DELL</v>
      </c>
      <c r="B96" s="10" t="s">
        <v>137</v>
      </c>
      <c r="C96" s="11" t="s">
        <v>265</v>
      </c>
      <c r="D96" s="55" t="s">
        <v>265</v>
      </c>
      <c r="E96" t="s">
        <v>267</v>
      </c>
    </row>
    <row r="97" spans="1:5">
      <c r="A97" s="10" t="str">
        <f t="shared" si="1"/>
        <v>Micro (TG) E-Learning-DELL</v>
      </c>
      <c r="B97" s="10" t="s">
        <v>144</v>
      </c>
      <c r="C97" s="11" t="s">
        <v>265</v>
      </c>
      <c r="D97" s="55" t="s">
        <v>265</v>
      </c>
      <c r="E97" t="s">
        <v>267</v>
      </c>
    </row>
    <row r="98" spans="1:5">
      <c r="A98" s="10" t="str">
        <f t="shared" si="1"/>
        <v>Micro (TG) Gerência-DELL</v>
      </c>
      <c r="B98" s="10" t="s">
        <v>148</v>
      </c>
      <c r="C98" s="11" t="s">
        <v>265</v>
      </c>
      <c r="D98" s="55" t="s">
        <v>265</v>
      </c>
      <c r="E98" t="s">
        <v>267</v>
      </c>
    </row>
    <row r="99" spans="1:5">
      <c r="A99" s="10" t="str">
        <f t="shared" si="1"/>
        <v>Micro (TG) Farmacêutico-DELL</v>
      </c>
      <c r="B99" s="10" t="s">
        <v>159</v>
      </c>
      <c r="C99" s="11" t="s">
        <v>265</v>
      </c>
      <c r="D99" s="55" t="s">
        <v>265</v>
      </c>
      <c r="E99" t="s">
        <v>267</v>
      </c>
    </row>
    <row r="100" spans="1:5">
      <c r="A100" s="10" t="str">
        <f t="shared" si="1"/>
        <v>Micro (TC) Balcão 01-DELL</v>
      </c>
      <c r="B100" s="10" t="s">
        <v>161</v>
      </c>
      <c r="C100" s="11" t="s">
        <v>265</v>
      </c>
      <c r="D100" s="55" t="s">
        <v>265</v>
      </c>
      <c r="E100" t="s">
        <v>267</v>
      </c>
    </row>
    <row r="101" spans="1:5">
      <c r="A101" s="10" t="str">
        <f t="shared" si="1"/>
        <v>Micro (TC) Balcão 02-DELL</v>
      </c>
      <c r="B101" s="10" t="s">
        <v>165</v>
      </c>
      <c r="C101" s="11" t="s">
        <v>265</v>
      </c>
      <c r="D101" s="55" t="s">
        <v>265</v>
      </c>
      <c r="E101" t="s">
        <v>267</v>
      </c>
    </row>
    <row r="102" spans="1:5">
      <c r="A102" s="10" t="str">
        <f t="shared" si="1"/>
        <v>Micro (TC) Balcão 03-DELL</v>
      </c>
      <c r="B102" s="10" t="s">
        <v>168</v>
      </c>
      <c r="C102" s="11" t="s">
        <v>265</v>
      </c>
      <c r="D102" s="55" t="s">
        <v>265</v>
      </c>
      <c r="E102" t="s">
        <v>267</v>
      </c>
    </row>
    <row r="103" spans="1:5">
      <c r="A103" s="10" t="str">
        <f t="shared" si="1"/>
        <v>Micro (TC) Balcão 04-DELL</v>
      </c>
      <c r="B103" s="10" t="s">
        <v>171</v>
      </c>
      <c r="C103" s="11" t="s">
        <v>265</v>
      </c>
      <c r="D103" s="55" t="s">
        <v>265</v>
      </c>
      <c r="E103" t="s">
        <v>267</v>
      </c>
    </row>
    <row r="104" spans="1:5">
      <c r="A104" s="10" t="str">
        <f t="shared" si="1"/>
        <v>Fortinet (FortiGate)-VIVO</v>
      </c>
      <c r="B104" s="10" t="s">
        <v>86</v>
      </c>
      <c r="C104" s="11" t="s">
        <v>88</v>
      </c>
      <c r="D104" s="55" t="s">
        <v>243</v>
      </c>
      <c r="E104" t="s">
        <v>244</v>
      </c>
    </row>
    <row r="105" spans="1:5">
      <c r="A105" s="10" t="str">
        <f t="shared" si="1"/>
        <v>Fortinet (FortiAP)-VIVO</v>
      </c>
      <c r="B105" s="17" t="s">
        <v>92</v>
      </c>
      <c r="C105" s="18" t="s">
        <v>88</v>
      </c>
      <c r="D105" s="55" t="s">
        <v>243</v>
      </c>
      <c r="E105" t="s">
        <v>245</v>
      </c>
    </row>
    <row r="106" spans="1:5">
      <c r="A106" s="10" t="str">
        <f t="shared" si="1"/>
        <v>Celular-</v>
      </c>
      <c r="B106" s="30" t="s">
        <v>156</v>
      </c>
      <c r="D106" s="55" t="s">
        <v>253</v>
      </c>
      <c r="E106" t="s">
        <v>258</v>
      </c>
    </row>
    <row r="107" spans="1:5">
      <c r="A107" s="10" t="str">
        <f t="shared" si="1"/>
        <v>SAT FISCAL CX 01-SCANSOURCE</v>
      </c>
      <c r="B107" s="10" t="s">
        <v>187</v>
      </c>
      <c r="C107" s="11" t="s">
        <v>21</v>
      </c>
      <c r="D107" s="55" t="s">
        <v>260</v>
      </c>
      <c r="E107" t="s">
        <v>268</v>
      </c>
    </row>
    <row r="108" spans="1:5">
      <c r="A108" s="10" t="str">
        <f t="shared" si="1"/>
        <v>SAT FISCAL CX 02-SCANSOURCE</v>
      </c>
      <c r="B108" s="17" t="s">
        <v>190</v>
      </c>
      <c r="C108" s="18" t="s">
        <v>21</v>
      </c>
      <c r="D108" s="55" t="s">
        <v>260</v>
      </c>
      <c r="E108" t="s">
        <v>268</v>
      </c>
    </row>
    <row r="109" spans="1:5">
      <c r="A109" s="10" t="str">
        <f t="shared" si="1"/>
        <v>SAT FISCAL CX 03-SCANSOURCE</v>
      </c>
      <c r="B109" s="17" t="s">
        <v>192</v>
      </c>
      <c r="C109" s="18" t="s">
        <v>21</v>
      </c>
      <c r="D109" s="55" t="s">
        <v>260</v>
      </c>
      <c r="E109" t="s">
        <v>268</v>
      </c>
    </row>
    <row r="110" spans="1:5">
      <c r="A110" s="10" t="str">
        <f t="shared" si="1"/>
        <v>SAT FISCAL CX 04-SCANSOURCE</v>
      </c>
      <c r="B110" s="17" t="s">
        <v>194</v>
      </c>
      <c r="C110" s="18" t="s">
        <v>21</v>
      </c>
      <c r="D110" s="55" t="s">
        <v>260</v>
      </c>
      <c r="E110" t="s">
        <v>268</v>
      </c>
    </row>
  </sheetData>
  <autoFilter ref="A1:E103" xr:uid="{D68F5529-650F-419F-81A9-0662E8BD33D7}"/>
  <conditionalFormatting sqref="A1:E1">
    <cfRule type="expression" dxfId="11" priority="21">
      <formula>$E$1="DROGASIL"</formula>
    </cfRule>
    <cfRule type="expression" dxfId="10" priority="22">
      <formula>$E$1="RAIA"</formula>
    </cfRule>
  </conditionalFormatting>
  <conditionalFormatting sqref="C2:C105">
    <cfRule type="cellIs" dxfId="9" priority="11" operator="equal">
      <formula>"POSITIVO"</formula>
    </cfRule>
    <cfRule type="cellIs" dxfId="8" priority="12" operator="equal">
      <formula>"SCANSOURCE"</formula>
    </cfRule>
    <cfRule type="cellIs" dxfId="7" priority="13" operator="equal">
      <formula>"DELL"</formula>
    </cfRule>
    <cfRule type="cellIs" dxfId="6" priority="14" operator="equal">
      <formula>"NCR"</formula>
    </cfRule>
    <cfRule type="cellIs" dxfId="5" priority="15" operator="equal">
      <formula>"LENOVO"</formula>
    </cfRule>
  </conditionalFormatting>
  <conditionalFormatting sqref="C107:C110">
    <cfRule type="cellIs" dxfId="4" priority="1" operator="equal">
      <formula>"POSITIVO"</formula>
    </cfRule>
    <cfRule type="cellIs" dxfId="3" priority="2" operator="equal">
      <formula>"SCANSOURCE"</formula>
    </cfRule>
    <cfRule type="cellIs" dxfId="2" priority="3" operator="equal">
      <formula>"DELL"</formula>
    </cfRule>
    <cfRule type="cellIs" dxfId="1" priority="4" operator="equal">
      <formula>"NCR"</formula>
    </cfRule>
    <cfRule type="cellIs" dxfId="0" priority="5" operator="equal">
      <formula>"LENOVO"</formula>
    </cfRule>
  </conditionalFormatting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activity xmlns="fc978598-71fb-4da1-b740-982e4e2d0d88" xsi:nil="true"/>
  </documentManagement>
</p:properties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11BE013A40BD9D40BA75F3915166346F" ma:contentTypeVersion="14" ma:contentTypeDescription="Create a new document." ma:contentTypeScope="" ma:versionID="b515731f32cf08b5378d1962ac4509b0">
  <xsd:schema xmlns:xsd="http://www.w3.org/2001/XMLSchema" xmlns:xs="http://www.w3.org/2001/XMLSchema" xmlns:p="http://schemas.microsoft.com/office/2006/metadata/properties" xmlns:ns3="af121a1d-6589-4136-b80c-3593d0450458" xmlns:ns4="fc978598-71fb-4da1-b740-982e4e2d0d88" targetNamespace="http://schemas.microsoft.com/office/2006/metadata/properties" ma:root="true" ma:fieldsID="b0c58beac9f8539eb76a23ef7666e09e" ns3:_="" ns4:_="">
    <xsd:import namespace="af121a1d-6589-4136-b80c-3593d0450458"/>
    <xsd:import namespace="fc978598-71fb-4da1-b740-982e4e2d0d88"/>
    <xsd:element name="properties">
      <xsd:complexType>
        <xsd:sequence>
          <xsd:element name="documentManagement">
            <xsd:complexType>
              <xsd:all>
                <xsd:element ref="ns3:SharedWithUsers" minOccurs="0"/>
                <xsd:element ref="ns3:SharedWithDetails" minOccurs="0"/>
                <xsd:element ref="ns3:SharingHintHash" minOccurs="0"/>
                <xsd:element ref="ns4:MediaServiceMetadata" minOccurs="0"/>
                <xsd:element ref="ns4:MediaServiceFastMetadata" minOccurs="0"/>
                <xsd:element ref="ns4:MediaServiceDateTaken" minOccurs="0"/>
                <xsd:element ref="ns4:_activity" minOccurs="0"/>
                <xsd:element ref="ns4:MediaServiceAutoTags" minOccurs="0"/>
                <xsd:element ref="ns4:MediaServiceOCR" minOccurs="0"/>
                <xsd:element ref="ns4:MediaServiceGenerationTime" minOccurs="0"/>
                <xsd:element ref="ns4:MediaServiceEventHashCode" minOccurs="0"/>
                <xsd:element ref="ns4:MediaServiceObjectDetectorVersions" minOccurs="0"/>
                <xsd:element ref="ns4:MediaServiceSystemTags" minOccurs="0"/>
                <xsd:element ref="ns4:MediaServiceSearchPropertie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f121a1d-6589-4136-b80c-3593d0450458" elementFormDefault="qualified">
    <xsd:import namespace="http://schemas.microsoft.com/office/2006/documentManagement/types"/>
    <xsd:import namespace="http://schemas.microsoft.com/office/infopath/2007/PartnerControls"/>
    <xsd:element name="SharedWithUsers" ma:index="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SharingHintHash" ma:index="10" nillable="true" ma:displayName="Sharing Hint Hash" ma:hidden="true" ma:internalName="SharingHintHash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fc978598-71fb-4da1-b740-982e4e2d0d88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1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2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3" nillable="true" ma:displayName="MediaServiceDateTaken" ma:hidden="true" ma:internalName="MediaServiceDateTaken" ma:readOnly="true">
      <xsd:simpleType>
        <xsd:restriction base="dms:Text"/>
      </xsd:simpleType>
    </xsd:element>
    <xsd:element name="_activity" ma:index="14" nillable="true" ma:displayName="_activity" ma:hidden="true" ma:internalName="_activity">
      <xsd:simpleType>
        <xsd:restriction base="dms:Note"/>
      </xsd:simpleType>
    </xsd:element>
    <xsd:element name="MediaServiceAutoTags" ma:index="15" nillable="true" ma:displayName="Tags" ma:internalName="MediaServiceAutoTags" ma:readOnly="true">
      <xsd:simpleType>
        <xsd:restriction base="dms:Text"/>
      </xsd:simple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SystemTags" ma:index="20" nillable="true" ma:displayName="MediaServiceSystemTags" ma:hidden="true" ma:internalName="MediaServiceSystemTags" ma:readOnly="true">
      <xsd:simpleType>
        <xsd:restriction base="dms:Note"/>
      </xsd:simpleType>
    </xsd:element>
    <xsd:element name="MediaServiceSearchProperties" ma:index="21" nillable="true" ma:displayName="MediaServiceSearchProperties" ma:hidden="true" ma:internalName="MediaServiceSearchProperties" ma:readOnly="true">
      <xsd:simpleType>
        <xsd:restriction base="dms:Note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Props1.xml><?xml version="1.0" encoding="utf-8"?>
<ds:datastoreItem xmlns:ds="http://schemas.openxmlformats.org/officeDocument/2006/customXml" ds:itemID="{CD131C3A-7FAE-45CC-9D80-226063F3EC7C}"/>
</file>

<file path=customXml/itemProps2.xml><?xml version="1.0" encoding="utf-8"?>
<ds:datastoreItem xmlns:ds="http://schemas.openxmlformats.org/officeDocument/2006/customXml" ds:itemID="{DBF70C80-6EC3-4115-97C7-1A5E3B9C381D}"/>
</file>

<file path=customXml/itemProps3.xml><?xml version="1.0" encoding="utf-8"?>
<ds:datastoreItem xmlns:ds="http://schemas.openxmlformats.org/officeDocument/2006/customXml" ds:itemID="{DEF0F5C8-0F3E-49E5-B7D3-00EAD03DAD43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Dennis Castro Mascarenhas</dc:creator>
  <cp:keywords/>
  <dc:description/>
  <cp:lastModifiedBy>Nelson Alessandro Dos Santos</cp:lastModifiedBy>
  <cp:revision>66</cp:revision>
  <dcterms:created xsi:type="dcterms:W3CDTF">2023-02-03T12:01:36Z</dcterms:created>
  <dcterms:modified xsi:type="dcterms:W3CDTF">2024-05-31T18:38:45Z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0x01010011BE013A40BD9D40BA75F3915166346F</vt:lpwstr>
  </property>
</Properties>
</file>