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286" documentId="14_{D76D05AB-E3AF-4B76-A028-D6B32A0FE7F3}" xr6:coauthVersionLast="47" xr6:coauthVersionMax="47" xr10:uidLastSave="{1AE4027D-69BE-4098-8DB8-DBD6DD2EA29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K28" i="1" l="1"/>
</calcChain>
</file>

<file path=xl/sharedStrings.xml><?xml version="1.0" encoding="utf-8"?>
<sst xmlns="http://schemas.openxmlformats.org/spreadsheetml/2006/main" count="920" uniqueCount="274">
  <si>
    <t>CÓD. HISTÓRICO FARMÁCIA</t>
  </si>
  <si>
    <t>JAVA - 4386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</si>
  <si>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</si>
  <si>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</si>
  <si>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</si>
  <si>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</si>
  <si>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</si>
  <si>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</si>
  <si>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</si>
  <si>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</si>
  <si>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</si>
  <si>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</si>
  <si>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</si>
  <si>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</si>
  <si>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</si>
  <si>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</si>
  <si>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</si>
  <si>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</si>
  <si>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</si>
  <si>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</si>
  <si>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</si>
  <si>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</si>
  <si>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P44112023186591</t>
  </si>
  <si>
    <t>IMPR.</t>
  </si>
  <si>
    <t>EQ. TERC.</t>
  </si>
  <si>
    <t>S502924403V8ZK</t>
  </si>
  <si>
    <t>Gaveteiro Vertical CX 02</t>
  </si>
  <si>
    <t>P44092023185132</t>
  </si>
  <si>
    <t>CARTUCHO</t>
  </si>
  <si>
    <t>1 UNIDADE</t>
  </si>
  <si>
    <t>Gaveteiro Vertical CX 03</t>
  </si>
  <si>
    <t>P44112023186587</t>
  </si>
  <si>
    <t>TRANSF.</t>
  </si>
  <si>
    <t>-</t>
  </si>
  <si>
    <t>Gaveteiro Vertical CX 04</t>
  </si>
  <si>
    <t>P44092023184276</t>
  </si>
  <si>
    <t>TEL. VOIP</t>
  </si>
  <si>
    <t>23WZ323002RG</t>
  </si>
  <si>
    <t>Monitor Gerência</t>
  </si>
  <si>
    <t>Monitor</t>
  </si>
  <si>
    <t>POSITIVO</t>
  </si>
  <si>
    <t>5A484NJ11</t>
  </si>
  <si>
    <t>SUP. ND024</t>
  </si>
  <si>
    <t>ACESSO.</t>
  </si>
  <si>
    <t>4 UNIDADES</t>
  </si>
  <si>
    <t>Monitor B12</t>
  </si>
  <si>
    <t>LENOVO</t>
  </si>
  <si>
    <t>SVA974294</t>
  </si>
  <si>
    <t>SUP. ND092</t>
  </si>
  <si>
    <t>Monitor E-Learning</t>
  </si>
  <si>
    <t>5A484NQ0H</t>
  </si>
  <si>
    <t>SUP. ND292</t>
  </si>
  <si>
    <t>2 UNIDADES</t>
  </si>
  <si>
    <t>Monitor Farmacêutico</t>
  </si>
  <si>
    <t>5A484NR2U</t>
  </si>
  <si>
    <t>Monitor Balcão 01</t>
  </si>
  <si>
    <t>5A484PB9V</t>
  </si>
  <si>
    <t>Monitor Balcão 02</t>
  </si>
  <si>
    <t>5A484PH2E</t>
  </si>
  <si>
    <t>Monitor Balcão 03</t>
  </si>
  <si>
    <t>5A484PG3G</t>
  </si>
  <si>
    <t>Monitor Balcão 04</t>
  </si>
  <si>
    <t>5A484PC9Y</t>
  </si>
  <si>
    <t>Monitor Touch CX 01</t>
  </si>
  <si>
    <t>A23C000242</t>
  </si>
  <si>
    <t>Monitor Touch CX 02</t>
  </si>
  <si>
    <t>A23C000444</t>
  </si>
  <si>
    <t>Monitor Touch CX 03</t>
  </si>
  <si>
    <t>A23C000450</t>
  </si>
  <si>
    <t>Monitor Touch CX 04</t>
  </si>
  <si>
    <t>A23C000381</t>
  </si>
  <si>
    <t>Scanner de Mesa A4 01</t>
  </si>
  <si>
    <t>Scanner</t>
  </si>
  <si>
    <t>CANON</t>
  </si>
  <si>
    <t>KPEF15022M</t>
  </si>
  <si>
    <t>Scanner de Mesa A4 02</t>
  </si>
  <si>
    <t>KPEF15029M</t>
  </si>
  <si>
    <t>Leitor Cód. Barra - Fixo CX 01</t>
  </si>
  <si>
    <t>S22235521402436</t>
  </si>
  <si>
    <t>Leitor Cód. Barra - Fixo CX 02</t>
  </si>
  <si>
    <t>S22215521401854</t>
  </si>
  <si>
    <t>Leitor Cód. Barra - Fixo CX 03</t>
  </si>
  <si>
    <t>S22224521401019</t>
  </si>
  <si>
    <t>Leitor Cód. Barra - Fixo CX 04</t>
  </si>
  <si>
    <t>S22215521401539</t>
  </si>
  <si>
    <t>Fortinet (FortiGate)</t>
  </si>
  <si>
    <t>Roteador</t>
  </si>
  <si>
    <t>INGRAM</t>
  </si>
  <si>
    <t>FGT40FTK23064019</t>
  </si>
  <si>
    <t>INJETOR</t>
  </si>
  <si>
    <t>PERIF.</t>
  </si>
  <si>
    <t>C23106582000004998</t>
  </si>
  <si>
    <t>Fortinet (FortiAP)</t>
  </si>
  <si>
    <t>Antena</t>
  </si>
  <si>
    <t>FP231FTF2309EJS3</t>
  </si>
  <si>
    <t>Switch (Aruba)</t>
  </si>
  <si>
    <t>Switch</t>
  </si>
  <si>
    <t>S148ENTQ22007599</t>
  </si>
  <si>
    <t>Tablet Verificador de Preço 01</t>
  </si>
  <si>
    <t>Consulta Preço</t>
  </si>
  <si>
    <t>AIDC TECNOLOGIA</t>
  </si>
  <si>
    <t>ST103ANLFKBB977</t>
  </si>
  <si>
    <t>Tablet Verificador de Preço 02</t>
  </si>
  <si>
    <t>ST103ANLFKBB990</t>
  </si>
  <si>
    <t xml:space="preserve">Micro (PDV) B12               </t>
  </si>
  <si>
    <t>CPU</t>
  </si>
  <si>
    <t>5A485JK8E</t>
  </si>
  <si>
    <t>Micro (PDV) CX 01</t>
  </si>
  <si>
    <t>5A485JH01</t>
  </si>
  <si>
    <t>PIN PAD</t>
  </si>
  <si>
    <t>7200222312066083</t>
  </si>
  <si>
    <t>Leitor Biométrico</t>
  </si>
  <si>
    <t>Leitor</t>
  </si>
  <si>
    <t>TECHMAG</t>
  </si>
  <si>
    <t>FP955252</t>
  </si>
  <si>
    <t>HUB</t>
  </si>
  <si>
    <t>#022311135600702571</t>
  </si>
  <si>
    <t>Tablet</t>
  </si>
  <si>
    <t>MGITECH</t>
  </si>
  <si>
    <t>354468910724278</t>
  </si>
  <si>
    <t>CABO USB</t>
  </si>
  <si>
    <t>789856404814801</t>
  </si>
  <si>
    <t>Micro (PDV) CX 02</t>
  </si>
  <si>
    <t>5A483804V</t>
  </si>
  <si>
    <t>7200222312066302</t>
  </si>
  <si>
    <t>FP955531</t>
  </si>
  <si>
    <t>#022311135600702573</t>
  </si>
  <si>
    <t>354468910724229</t>
  </si>
  <si>
    <t>789856404814802</t>
  </si>
  <si>
    <t>Micro (PDV) CX 03</t>
  </si>
  <si>
    <t>5A485K302</t>
  </si>
  <si>
    <t>7200222312066112</t>
  </si>
  <si>
    <t>FP955569</t>
  </si>
  <si>
    <t>#022311135600704642</t>
  </si>
  <si>
    <t>354468910724286</t>
  </si>
  <si>
    <t>789856404814803</t>
  </si>
  <si>
    <t>Micro (PDV) CX 04</t>
  </si>
  <si>
    <t>5A485JF10</t>
  </si>
  <si>
    <t>7200222312082371</t>
  </si>
  <si>
    <t>FP955537</t>
  </si>
  <si>
    <t>#102211135600702659</t>
  </si>
  <si>
    <t>354468910724211</t>
  </si>
  <si>
    <t>789856404814804</t>
  </si>
  <si>
    <t>Micro (TG) E-Learning</t>
  </si>
  <si>
    <t>5A483P20S</t>
  </si>
  <si>
    <t>WEBCAM - IN</t>
  </si>
  <si>
    <t>2422LZ51AW68</t>
  </si>
  <si>
    <t>Micro (TG) Gerência</t>
  </si>
  <si>
    <t>5A483P134</t>
  </si>
  <si>
    <t>WEBCAM - CX</t>
  </si>
  <si>
    <t>2422LZ51QC09</t>
  </si>
  <si>
    <t>Leitor Cód. Barra - Mão/Sem Fio</t>
  </si>
  <si>
    <t>S23134523700857</t>
  </si>
  <si>
    <t>HEADSET</t>
  </si>
  <si>
    <t>SIM</t>
  </si>
  <si>
    <t>Micro (TG) Farmacêutico</t>
  </si>
  <si>
    <t>5A483X29L</t>
  </si>
  <si>
    <t>Aparelho Celular TREAD</t>
  </si>
  <si>
    <t>Celular</t>
  </si>
  <si>
    <t>KWAN</t>
  </si>
  <si>
    <t>350236435364910</t>
  </si>
  <si>
    <t>Micro (TC) Balcão 01</t>
  </si>
  <si>
    <t>5A483XS3X</t>
  </si>
  <si>
    <t>Leitor Cód. Barra - Mão</t>
  </si>
  <si>
    <t>S24080010553818</t>
  </si>
  <si>
    <t>Micro (TC) Balcão 02</t>
  </si>
  <si>
    <t>5A483XD78</t>
  </si>
  <si>
    <t>S24080010554866</t>
  </si>
  <si>
    <t>Micro (TC) Balcão 03</t>
  </si>
  <si>
    <t>5A483XK0U</t>
  </si>
  <si>
    <t>S24080010554824</t>
  </si>
  <si>
    <t>Micro (TC) Balcão 04</t>
  </si>
  <si>
    <t>5A483M02B</t>
  </si>
  <si>
    <t>S23220010551793</t>
  </si>
  <si>
    <t>Impressora TM-T88VII-USB CX 01</t>
  </si>
  <si>
    <t>Impressora</t>
  </si>
  <si>
    <t>XB4F011175</t>
  </si>
  <si>
    <t>Impressora TM-T88VII-USB CX 02</t>
  </si>
  <si>
    <t>XB4F012412</t>
  </si>
  <si>
    <t>Impressora TM-T88VII-USB CX 03</t>
  </si>
  <si>
    <t>XB4F010878</t>
  </si>
  <si>
    <t>Impressora TM-T88VII-USB CX 04</t>
  </si>
  <si>
    <t>XB4F010220</t>
  </si>
  <si>
    <t>Impressora TM-T88VII-ETH</t>
  </si>
  <si>
    <t>XB4F011647</t>
  </si>
  <si>
    <t>Impressora TM-L90-ETH</t>
  </si>
  <si>
    <t>XAYY014806</t>
  </si>
  <si>
    <t>SAT FISCAL CX 01</t>
  </si>
  <si>
    <t>SAT</t>
  </si>
  <si>
    <t>001356249-59</t>
  </si>
  <si>
    <t>SAT FISCAL CX 02</t>
  </si>
  <si>
    <t>001356243-63</t>
  </si>
  <si>
    <t>SAT FISCAL CX 03</t>
  </si>
  <si>
    <t>001352051-23</t>
  </si>
  <si>
    <t>SAT FISCAL CX 04</t>
  </si>
  <si>
    <t>001356418-88</t>
  </si>
  <si>
    <t>KPEF15034M</t>
  </si>
  <si>
    <t>KPEF15051M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</si>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</sst>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6" fillId="23" borderId="5" xfId="2" applyFont="1" applyFill="1" applyBorder="1" applyAlignment="1">
      <alignment vertical="center"/>
    </xf>
    <xf numFmtId="0" fontId="6" fillId="23" borderId="5" xfId="2" applyFont="1" applyFill="1" applyBorder="1" applyAlignment="1">
      <alignment horizontal="center" vertical="center"/>
    </xf>
    <xf numFmtId="49" fontId="6" fillId="23" borderId="3" xfId="2" applyNumberFormat="1" applyFont="1" applyFill="1" applyBorder="1" applyAlignment="1">
      <alignment horizontal="center" vertical="center"/>
    </xf>
    <xf numFmtId="1" fontId="7" fillId="23" borderId="4" xfId="0" applyNumberFormat="1" applyFont="1" applyFill="1" applyBorder="1" applyAlignment="1">
      <alignment horizontal="center" vertical="center"/>
    </xf>
    <xf numFmtId="49" fontId="7" fillId="23" borderId="3" xfId="0" applyNumberFormat="1" applyFont="1" applyFill="1" applyBorder="1" applyAlignment="1">
      <alignment horizontal="center" vertical="center"/>
    </xf>
    <xf numFmtId="1" fontId="6" fillId="23" borderId="3" xfId="0" applyNumberFormat="1" applyFont="1" applyFill="1" applyBorder="1" applyAlignment="1">
      <alignment horizontal="center" vertical="center"/>
    </xf>
    <xf numFmtId="0" fontId="7" fillId="23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horizontal="center" vertical="center"/>
    </xf>
    <xf numFmtId="49" fontId="6" fillId="16" borderId="3" xfId="2" applyNumberFormat="1" applyFont="1" applyFill="1" applyBorder="1" applyAlignment="1">
      <alignment horizontal="center" vertical="center"/>
    </xf>
    <xf numFmtId="1" fontId="7" fillId="16" borderId="4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0" fontId="7" fillId="16" borderId="5" xfId="2" applyFont="1" applyFill="1" applyBorder="1" applyAlignment="1">
      <alignment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70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7"/>
  <sheetViews>
    <sheetView tabSelected="1" zoomScale="85" zoomScaleNormal="85" workbookViewId="0">
      <pane ySplit="2" topLeftCell="A3" activePane="bottomLeft" state="frozen"/>
      <selection pane="bottomLeft" activeCell="Q18" sqref="Q18"/>
    </sheetView>
  </sheetViews>
  <sheetFormatPr defaultColWidth="8" defaultRowHeight="15" outlineLevelCol="1"/>
  <cols>
    <col min="1" max="1" width="28.125" style="1" bestFit="1" customWidth="1"/>
    <col min="2" max="2" width="14.875" style="36" customWidth="1"/>
    <col min="3" max="3" width="18.125" style="77" customWidth="1"/>
    <col min="4" max="4" width="11.75" style="2" customWidth="1"/>
    <col min="5" max="5" width="21.125" style="45" customWidth="1"/>
    <col min="6" max="6" width="10.125" style="2" bestFit="1" customWidth="1"/>
    <col min="7" max="7" width="10.125" style="2" customWidth="1"/>
    <col min="8" max="8" width="14.375" style="4" hidden="1" customWidth="1" outlineLevel="1"/>
    <col min="9" max="9" width="10.875" style="4" hidden="1" customWidth="1" outlineLevel="1"/>
    <col min="10" max="10" width="5.5" style="4" hidden="1" customWidth="1" outlineLevel="1"/>
    <col min="11" max="11" width="15.5" style="4" hidden="1" customWidth="1" outlineLevel="1"/>
    <col min="12" max="12" width="12.75" style="4" hidden="1" customWidth="1" outlineLevel="1"/>
    <col min="13" max="13" width="3.75" style="4" hidden="1" customWidth="1" outlineLevel="1"/>
    <col min="14" max="14" width="2.375" style="4" customWidth="1" collapsed="1"/>
    <col min="15" max="15" width="13.25" style="3" customWidth="1"/>
    <col min="16" max="16" width="10.5" style="3" customWidth="1"/>
    <col min="17" max="17" width="19.125" style="4" customWidth="1"/>
    <col min="18" max="18" width="12" style="4" hidden="1" customWidth="1" outlineLevel="1"/>
    <col min="19" max="19" width="8.375" style="4" customWidth="1" collapsed="1"/>
    <col min="20" max="267" width="8" style="4"/>
    <col min="268" max="16384" width="8" style="1"/>
  </cols>
  <sheetData>
    <row r="1" spans="1:18" s="4" customFormat="1" ht="18.600000000000001" customHeight="1">
      <c r="A1" s="53" t="s">
        <v>0</v>
      </c>
      <c r="B1" s="55">
        <v>2087</v>
      </c>
      <c r="C1" s="52" t="s">
        <v>1</v>
      </c>
      <c r="D1" s="5" t="s">
        <v>2</v>
      </c>
      <c r="E1" s="54" t="s">
        <v>3</v>
      </c>
      <c r="F1" s="78" t="s">
        <v>4</v>
      </c>
      <c r="G1" s="78"/>
      <c r="H1" s="78"/>
      <c r="I1" s="49" t="s">
        <v>5</v>
      </c>
    </row>
    <row r="2" spans="1:18" s="4" customFormat="1" ht="17.100000000000001" customHeight="1">
      <c r="A2" s="51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O2" s="3"/>
      <c r="P2" s="3"/>
      <c r="R2" s="44" t="s">
        <v>14</v>
      </c>
    </row>
    <row r="3" spans="1:18" s="4" customFormat="1" ht="17.100000000000001" customHeight="1">
      <c r="A3" s="7" t="s">
        <v>19</v>
      </c>
      <c r="B3" s="35" t="s">
        <v>20</v>
      </c>
      <c r="C3" s="8" t="s">
        <v>21</v>
      </c>
      <c r="D3" s="9">
        <v>1045384</v>
      </c>
      <c r="E3" s="10" t="s">
        <v>22</v>
      </c>
      <c r="F3" s="11">
        <v>288772</v>
      </c>
      <c r="G3" s="43">
        <v>66015</v>
      </c>
      <c r="H3" s="3" t="str">
        <f>IF($H$1=1,IFERROR(VLOOKUP(D3,ESCANEAMENTO!A:B,2,),"NÃO SCAN."),IFERROR(VLOOKUP(D3,ESCANEAMENTO!E:F,2,),"NÃO SCAN."))</f>
        <v>NÃO SCAN.</v>
      </c>
      <c r="I3" s="4" t="str">
        <f>IF(H3=E3,"OK",IF(H3=0,"S/SÉRIE","NÃO SCAN."))</f>
        <v>NÃO SCAN.</v>
      </c>
      <c r="J3" s="4" t="str">
        <f>A3&amp;"-"&amp;C3</f>
        <v>Gaveteiro Vertical CX 01-SCANSOURCE</v>
      </c>
      <c r="K3" s="4" t="str">
        <f>VLOOKUP(J3,CATÁLOGO!A:E,5,)</f>
        <v>4260 OPENTOP</v>
      </c>
      <c r="L3" s="4" t="str">
        <f>VLOOKUP(J3,CATÁLOGO!A:E,4,)</f>
        <v>GERBO</v>
      </c>
      <c r="M3" s="4" t="str">
        <f>A3</f>
        <v>Gaveteiro Vertical CX 01</v>
      </c>
      <c r="O3" s="41" t="s">
        <v>23</v>
      </c>
      <c r="P3" s="41" t="s">
        <v>24</v>
      </c>
      <c r="Q3" s="32" t="s">
        <v>25</v>
      </c>
      <c r="R3" s="39"/>
    </row>
    <row r="4" spans="1:18" s="4" customFormat="1" ht="17.100000000000001" customHeight="1">
      <c r="A4" s="14" t="s">
        <v>26</v>
      </c>
      <c r="B4" s="38" t="s">
        <v>20</v>
      </c>
      <c r="C4" s="15" t="s">
        <v>21</v>
      </c>
      <c r="D4" s="16">
        <v>1045326</v>
      </c>
      <c r="E4" s="17" t="s">
        <v>27</v>
      </c>
      <c r="F4" s="18">
        <v>288659</v>
      </c>
      <c r="G4" s="43">
        <v>66015</v>
      </c>
      <c r="H4" s="3" t="str">
        <f>IF($H$1=1,IFERROR(VLOOKUP(D4,ESCANEAMENTO!A:B,2,),"NÃO SCAN."),IFERROR(VLOOKUP(D4,ESCANEAMENTO!E:F,2,),"NÃO SCAN."))</f>
        <v>NÃO SCAN.</v>
      </c>
      <c r="I4" s="4" t="str">
        <f t="shared" ref="I4:I8" si="0">IF(H4=E4,"OK",IF(H4=0,"S/SÉRIE","NÃO SCAN."))</f>
        <v>NÃO SCAN.</v>
      </c>
      <c r="J4" s="4" t="str">
        <f t="shared" ref="J4:J8" si="1">A4&amp;"-"&amp;C4</f>
        <v>Gaveteiro Vertical CX 02-SCANSOURCE</v>
      </c>
      <c r="K4" s="4" t="str">
        <f>VLOOKUP(J4,CATÁLOGO!A:E,5,)</f>
        <v>4260 OPENTOP</v>
      </c>
      <c r="L4" s="4" t="str">
        <f>VLOOKUP(J4,CATÁLOGO!A:E,4,)</f>
        <v>GERBO</v>
      </c>
      <c r="M4" s="4" t="str">
        <f t="shared" ref="M4:M8" si="2">A4</f>
        <v>Gaveteiro Vertical CX 02</v>
      </c>
      <c r="O4" s="12" t="s">
        <v>28</v>
      </c>
      <c r="P4" s="12" t="s">
        <v>24</v>
      </c>
      <c r="Q4" s="39" t="s">
        <v>29</v>
      </c>
      <c r="R4" s="39"/>
    </row>
    <row r="5" spans="1:18" s="4" customFormat="1" ht="17.100000000000001" customHeight="1">
      <c r="A5" s="14" t="s">
        <v>30</v>
      </c>
      <c r="B5" s="38" t="s">
        <v>20</v>
      </c>
      <c r="C5" s="15" t="s">
        <v>21</v>
      </c>
      <c r="D5" s="16">
        <v>1045387</v>
      </c>
      <c r="E5" s="17" t="s">
        <v>31</v>
      </c>
      <c r="F5" s="18">
        <v>288772</v>
      </c>
      <c r="G5" s="43">
        <v>66015</v>
      </c>
      <c r="H5" s="3" t="str">
        <f>IF($H$1=1,IFERROR(VLOOKUP(D5,ESCANEAMENTO!A:B,2,),"NÃO SCAN."),IFERROR(VLOOKUP(D5,ESCANEAMENTO!E:F,2,),"NÃO SCAN."))</f>
        <v>NÃO SCAN.</v>
      </c>
      <c r="I5" s="4" t="str">
        <f t="shared" si="0"/>
        <v>NÃO SCAN.</v>
      </c>
      <c r="J5" s="4" t="str">
        <f t="shared" si="1"/>
        <v>Gaveteiro Vertical CX 03-SCANSOURCE</v>
      </c>
      <c r="K5" s="4" t="str">
        <f>VLOOKUP(J5,CATÁLOGO!A:E,5,)</f>
        <v>4260 OPENTOP</v>
      </c>
      <c r="L5" s="4" t="str">
        <f>VLOOKUP(J5,CATÁLOGO!A:E,4,)</f>
        <v>GERBO</v>
      </c>
      <c r="M5" s="4" t="str">
        <f t="shared" si="2"/>
        <v>Gaveteiro Vertical CX 03</v>
      </c>
      <c r="O5" s="12" t="s">
        <v>32</v>
      </c>
      <c r="P5" s="12" t="s">
        <v>24</v>
      </c>
      <c r="Q5" s="39" t="s">
        <v>33</v>
      </c>
      <c r="R5" s="39"/>
    </row>
    <row r="6" spans="1:18" s="4" customFormat="1" ht="17.100000000000001" customHeight="1">
      <c r="A6" s="14" t="s">
        <v>34</v>
      </c>
      <c r="B6" s="38" t="s">
        <v>20</v>
      </c>
      <c r="C6" s="15" t="s">
        <v>21</v>
      </c>
      <c r="D6" s="16">
        <v>1045373</v>
      </c>
      <c r="E6" s="17" t="s">
        <v>35</v>
      </c>
      <c r="F6" s="18">
        <v>288664</v>
      </c>
      <c r="G6" s="43">
        <v>66015</v>
      </c>
      <c r="H6" s="3" t="str">
        <f>IF($H$1=1,IFERROR(VLOOKUP(D6,ESCANEAMENTO!A:B,2,),"NÃO SCAN."),IFERROR(VLOOKUP(D6,ESCANEAMENTO!E:F,2,),"NÃO SCAN."))</f>
        <v>NÃO SCAN.</v>
      </c>
      <c r="I6" s="4" t="str">
        <f t="shared" si="0"/>
        <v>NÃO SCAN.</v>
      </c>
      <c r="J6" s="4" t="str">
        <f t="shared" si="1"/>
        <v>Gaveteiro Vertical CX 04-SCANSOURCE</v>
      </c>
      <c r="K6" s="4" t="str">
        <f>VLOOKUP(J6,CATÁLOGO!A:E,5,)</f>
        <v>4260 OPENTOP</v>
      </c>
      <c r="L6" s="4" t="str">
        <f>VLOOKUP(J6,CATÁLOGO!A:E,4,)</f>
        <v>GERBO</v>
      </c>
      <c r="M6" s="4" t="str">
        <f t="shared" si="2"/>
        <v>Gaveteiro Vertical CX 04</v>
      </c>
      <c r="O6" s="29" t="s">
        <v>36</v>
      </c>
      <c r="P6" s="34" t="s">
        <v>24</v>
      </c>
      <c r="Q6" s="40" t="s">
        <v>37</v>
      </c>
      <c r="R6" s="39"/>
    </row>
    <row r="7" spans="1:18" s="4" customFormat="1" ht="17.100000000000001" customHeight="1">
      <c r="A7" s="7" t="s">
        <v>38</v>
      </c>
      <c r="B7" s="35" t="s">
        <v>39</v>
      </c>
      <c r="C7" s="8" t="s">
        <v>40</v>
      </c>
      <c r="D7" s="9">
        <v>1085764</v>
      </c>
      <c r="E7" s="10" t="s">
        <v>41</v>
      </c>
      <c r="F7" s="11">
        <v>120228</v>
      </c>
      <c r="G7" s="43">
        <v>66015</v>
      </c>
      <c r="H7" s="3" t="str">
        <f>IF($H$1=1,IFERROR(VLOOKUP(D7,ESCANEAMENTO!A:B,2,),"NÃO SCAN."),IFERROR(VLOOKUP(D7,ESCANEAMENTO!E:F,2,),"NÃO SCAN."))</f>
        <v>NÃO SCAN.</v>
      </c>
      <c r="I7" s="4" t="str">
        <f t="shared" si="0"/>
        <v>NÃO SCAN.</v>
      </c>
      <c r="J7" s="4" t="str">
        <f t="shared" si="1"/>
        <v>Monitor Gerência-POSITIVO</v>
      </c>
      <c r="K7" s="4" t="str">
        <f>VLOOKUP(J7,CATÁLOGO!A:E,5,)</f>
        <v>SE18N-PBM</v>
      </c>
      <c r="L7" s="4" t="str">
        <f>VLOOKUP(J7,CATÁLOGO!A:E,4,)</f>
        <v>POSITIVO</v>
      </c>
      <c r="M7" s="4" t="str">
        <f t="shared" si="2"/>
        <v>Monitor Gerência</v>
      </c>
      <c r="O7" s="12" t="s">
        <v>42</v>
      </c>
      <c r="P7" s="12" t="s">
        <v>43</v>
      </c>
      <c r="Q7" s="39" t="s">
        <v>44</v>
      </c>
      <c r="R7" s="39"/>
    </row>
    <row r="8" spans="1:18" s="4" customFormat="1" ht="17.100000000000001" customHeight="1">
      <c r="A8" s="7" t="s">
        <v>45</v>
      </c>
      <c r="B8" s="35" t="s">
        <v>39</v>
      </c>
      <c r="C8" s="8" t="s">
        <v>46</v>
      </c>
      <c r="D8" s="9">
        <v>1041089</v>
      </c>
      <c r="E8" s="10" t="s">
        <v>47</v>
      </c>
      <c r="F8" s="11">
        <v>732992</v>
      </c>
      <c r="G8" s="43">
        <v>66015</v>
      </c>
      <c r="H8" s="3" t="str">
        <f>IF($H$1=1,IFERROR(VLOOKUP(D8,ESCANEAMENTO!A:B,2,),"NÃO SCAN."),IFERROR(VLOOKUP(D8,ESCANEAMENTO!E:F,2,),"NÃO SCAN."))</f>
        <v>NÃO SCAN.</v>
      </c>
      <c r="I8" s="4" t="str">
        <f t="shared" si="0"/>
        <v>NÃO SCAN.</v>
      </c>
      <c r="J8" s="4" t="str">
        <f t="shared" si="1"/>
        <v>Monitor B12-LENOVO</v>
      </c>
      <c r="K8" s="4" t="str">
        <f>VLOOKUP(J8,CATÁLOGO!A:E,5,)</f>
        <v>THINKVISION E20-1B</v>
      </c>
      <c r="L8" s="4" t="str">
        <f>VLOOKUP(J8,CATÁLOGO!A:E,4,)</f>
        <v>LENOVO</v>
      </c>
      <c r="M8" s="4" t="str">
        <f t="shared" si="2"/>
        <v>Monitor B12</v>
      </c>
      <c r="O8" s="12" t="s">
        <v>48</v>
      </c>
      <c r="P8" s="12" t="s">
        <v>43</v>
      </c>
      <c r="Q8" s="39" t="s">
        <v>44</v>
      </c>
      <c r="R8" s="39"/>
    </row>
    <row r="9" spans="1:18" s="4" customFormat="1" ht="17.100000000000001" customHeight="1">
      <c r="A9" s="7" t="s">
        <v>49</v>
      </c>
      <c r="B9" s="35" t="s">
        <v>39</v>
      </c>
      <c r="C9" s="8" t="s">
        <v>40</v>
      </c>
      <c r="D9" s="9">
        <v>1085536</v>
      </c>
      <c r="E9" s="10" t="s">
        <v>50</v>
      </c>
      <c r="F9" s="11">
        <v>120193</v>
      </c>
      <c r="G9" s="43">
        <v>66015</v>
      </c>
      <c r="H9" s="3" t="str">
        <f>IF($H$1=1,IFERROR(VLOOKUP(#REF!,ESCANEAMENTO!A:B,2,),"NÃO SCAN."),IFERROR(VLOOKUP(#REF!,ESCANEAMENTO!E:F,2,),"NÃO SCAN."))</f>
        <v>NÃO SCAN.</v>
      </c>
      <c r="I9" s="4" t="e">
        <f>IF(H9=#REF!,"OK",IF(H9=0,"S/SÉRIE","NÃO SCAN."))</f>
        <v>#REF!</v>
      </c>
      <c r="J9" s="4" t="e">
        <f>#REF!&amp;"-"&amp;#REF!</f>
        <v>#REF!</v>
      </c>
      <c r="K9" s="4" t="e">
        <f>VLOOKUP(J9,CATÁLOGO!A:E,5,)</f>
        <v>#REF!</v>
      </c>
      <c r="L9" s="4" t="e">
        <f>VLOOKUP(J9,CATÁLOGO!A:E,4,)</f>
        <v>#REF!</v>
      </c>
      <c r="M9" s="4" t="e">
        <f>#REF!</f>
        <v>#REF!</v>
      </c>
      <c r="O9" s="12" t="s">
        <v>51</v>
      </c>
      <c r="P9" s="12" t="s">
        <v>43</v>
      </c>
      <c r="Q9" s="39" t="s">
        <v>52</v>
      </c>
      <c r="R9" s="39"/>
    </row>
    <row r="10" spans="1:18" s="4" customFormat="1" ht="17.100000000000001" customHeight="1">
      <c r="A10" s="7" t="s">
        <v>53</v>
      </c>
      <c r="B10" s="35" t="s">
        <v>39</v>
      </c>
      <c r="C10" s="8" t="s">
        <v>40</v>
      </c>
      <c r="D10" s="9">
        <v>1085640</v>
      </c>
      <c r="E10" s="10" t="s">
        <v>54</v>
      </c>
      <c r="F10" s="11">
        <v>120188</v>
      </c>
      <c r="G10" s="43">
        <v>66015</v>
      </c>
      <c r="H10" s="3" t="str">
        <f>IF($H$1=1,IFERROR(VLOOKUP(D9,ESCANEAMENTO!A:B,2,),"NÃO SCAN."),IFERROR(VLOOKUP(D9,ESCANEAMENTO!E:F,2,),"NÃO SCAN."))</f>
        <v>NÃO SCAN.</v>
      </c>
      <c r="I10" s="4" t="str">
        <f t="shared" ref="I10:I14" si="3">IF(H10=E9,"OK",IF(H10=0,"S/SÉRIE","NÃO SCAN."))</f>
        <v>NÃO SCAN.</v>
      </c>
      <c r="J10" s="4" t="str">
        <f t="shared" ref="J10:J14" si="4">A9&amp;"-"&amp;C9</f>
        <v>Monitor E-Learning-POSITIVO</v>
      </c>
      <c r="K10" s="4" t="str">
        <f>VLOOKUP(J10,CATÁLOGO!A:E,5,)</f>
        <v>SE18N-PBM</v>
      </c>
      <c r="L10" s="4" t="str">
        <f>VLOOKUP(J10,CATÁLOGO!A:E,4,)</f>
        <v>POSITIVO</v>
      </c>
      <c r="M10" s="4" t="str">
        <f t="shared" ref="M10:M14" si="5">A9</f>
        <v>Monitor E-Learning</v>
      </c>
      <c r="R10" s="39"/>
    </row>
    <row r="11" spans="1:18" s="4" customFormat="1" ht="17.100000000000001" customHeight="1">
      <c r="A11" s="7" t="s">
        <v>55</v>
      </c>
      <c r="B11" s="35" t="s">
        <v>39</v>
      </c>
      <c r="C11" s="8" t="s">
        <v>40</v>
      </c>
      <c r="D11" s="9">
        <v>1086688</v>
      </c>
      <c r="E11" s="10" t="s">
        <v>56</v>
      </c>
      <c r="F11" s="11">
        <v>120190</v>
      </c>
      <c r="G11" s="43">
        <v>66015</v>
      </c>
      <c r="H11" s="3" t="str">
        <f>IF($H$1=1,IFERROR(VLOOKUP(D10,ESCANEAMENTO!A:B,2,),"NÃO SCAN."),IFERROR(VLOOKUP(D10,ESCANEAMENTO!E:F,2,),"NÃO SCAN."))</f>
        <v>NÃO SCAN.</v>
      </c>
      <c r="I11" s="4" t="str">
        <f t="shared" si="3"/>
        <v>NÃO SCAN.</v>
      </c>
      <c r="J11" s="4" t="str">
        <f t="shared" si="4"/>
        <v>Monitor Farmacêutico-POSITIVO</v>
      </c>
      <c r="K11" s="4" t="str">
        <f>VLOOKUP(J11,CATÁLOGO!A:E,5,)</f>
        <v>SE18N-PBM</v>
      </c>
      <c r="L11" s="4" t="str">
        <f>VLOOKUP(J11,CATÁLOGO!A:E,4,)</f>
        <v>POSITIVO</v>
      </c>
      <c r="M11" s="4" t="str">
        <f t="shared" si="5"/>
        <v>Monitor Farmacêutico</v>
      </c>
      <c r="O11" s="3"/>
      <c r="P11" s="3"/>
    </row>
    <row r="12" spans="1:18" s="4" customFormat="1" ht="17.100000000000001" customHeight="1">
      <c r="A12" s="14" t="s">
        <v>57</v>
      </c>
      <c r="B12" s="38" t="s">
        <v>39</v>
      </c>
      <c r="C12" s="15" t="s">
        <v>40</v>
      </c>
      <c r="D12" s="16">
        <v>1085630</v>
      </c>
      <c r="E12" s="17" t="s">
        <v>58</v>
      </c>
      <c r="F12" s="18">
        <v>120246</v>
      </c>
      <c r="G12" s="43">
        <v>66015</v>
      </c>
      <c r="H12" s="3" t="str">
        <f>IF($H$1=1,IFERROR(VLOOKUP(D11,ESCANEAMENTO!A:B,2,),"NÃO SCAN."),IFERROR(VLOOKUP(D11,ESCANEAMENTO!E:F,2,),"NÃO SCAN."))</f>
        <v>NÃO SCAN.</v>
      </c>
      <c r="I12" s="4" t="str">
        <f t="shared" si="3"/>
        <v>NÃO SCAN.</v>
      </c>
      <c r="J12" s="4" t="str">
        <f t="shared" si="4"/>
        <v>Monitor Balcão 01-POSITIVO</v>
      </c>
      <c r="K12" s="4" t="str">
        <f>VLOOKUP(J12,CATÁLOGO!A:E,5,)</f>
        <v>SE18N-PBM</v>
      </c>
      <c r="L12" s="4" t="str">
        <f>VLOOKUP(J12,CATÁLOGO!A:E,4,)</f>
        <v>POSITIVO</v>
      </c>
      <c r="M12" s="4" t="str">
        <f t="shared" si="5"/>
        <v>Monitor Balcão 01</v>
      </c>
      <c r="O12" s="3"/>
      <c r="P12" s="3"/>
    </row>
    <row r="13" spans="1:18" s="4" customFormat="1" ht="17.100000000000001" customHeight="1">
      <c r="A13" s="14" t="s">
        <v>59</v>
      </c>
      <c r="B13" s="38" t="s">
        <v>39</v>
      </c>
      <c r="C13" s="15" t="s">
        <v>40</v>
      </c>
      <c r="D13" s="16">
        <v>1085750</v>
      </c>
      <c r="E13" s="17" t="s">
        <v>60</v>
      </c>
      <c r="F13" s="18">
        <v>120246</v>
      </c>
      <c r="G13" s="43">
        <v>66015</v>
      </c>
      <c r="H13" s="3" t="str">
        <f>IF($H$1=1,IFERROR(VLOOKUP(D12,ESCANEAMENTO!A:B,2,),"NÃO SCAN."),IFERROR(VLOOKUP(D12,ESCANEAMENTO!E:F,2,),"NÃO SCAN."))</f>
        <v>NÃO SCAN.</v>
      </c>
      <c r="I13" s="4" t="str">
        <f t="shared" si="3"/>
        <v>NÃO SCAN.</v>
      </c>
      <c r="J13" s="4" t="str">
        <f t="shared" si="4"/>
        <v>Monitor Balcão 02-POSITIVO</v>
      </c>
      <c r="K13" s="4" t="str">
        <f>VLOOKUP(J13,CATÁLOGO!A:E,5,)</f>
        <v>SE18N-PBM</v>
      </c>
      <c r="L13" s="4" t="str">
        <f>VLOOKUP(J13,CATÁLOGO!A:E,4,)</f>
        <v>POSITIVO</v>
      </c>
      <c r="M13" s="4" t="str">
        <f t="shared" si="5"/>
        <v>Monitor Balcão 02</v>
      </c>
      <c r="O13" s="3"/>
      <c r="P13" s="3"/>
    </row>
    <row r="14" spans="1:18" s="4" customFormat="1" ht="17.100000000000001" customHeight="1">
      <c r="A14" s="14" t="s">
        <v>61</v>
      </c>
      <c r="B14" s="38" t="s">
        <v>39</v>
      </c>
      <c r="C14" s="15" t="s">
        <v>40</v>
      </c>
      <c r="D14" s="16">
        <v>1085485</v>
      </c>
      <c r="E14" s="17" t="s">
        <v>62</v>
      </c>
      <c r="F14" s="18">
        <v>120191</v>
      </c>
      <c r="G14" s="43">
        <v>66015</v>
      </c>
      <c r="H14" s="3" t="str">
        <f>IF($H$1=1,IFERROR(VLOOKUP(D13,ESCANEAMENTO!A:B,2,),"NÃO SCAN."),IFERROR(VLOOKUP(D13,ESCANEAMENTO!E:F,2,),"NÃO SCAN."))</f>
        <v>NÃO SCAN.</v>
      </c>
      <c r="I14" s="4" t="str">
        <f t="shared" si="3"/>
        <v>NÃO SCAN.</v>
      </c>
      <c r="J14" s="4" t="str">
        <f t="shared" si="4"/>
        <v>Monitor Balcão 03-POSITIVO</v>
      </c>
      <c r="K14" s="4" t="str">
        <f>VLOOKUP(J14,CATÁLOGO!A:E,5,)</f>
        <v>SE18N-PBM</v>
      </c>
      <c r="L14" s="4" t="str">
        <f>VLOOKUP(J14,CATÁLOGO!A:E,4,)</f>
        <v>POSITIVO</v>
      </c>
      <c r="M14" s="4" t="str">
        <f t="shared" si="5"/>
        <v>Monitor Balcão 03</v>
      </c>
      <c r="O14" s="3"/>
      <c r="P14" s="3"/>
    </row>
    <row r="15" spans="1:18" s="4" customFormat="1" ht="17.100000000000001" customHeight="1">
      <c r="A15" s="7" t="s">
        <v>63</v>
      </c>
      <c r="B15" s="35" t="s">
        <v>39</v>
      </c>
      <c r="C15" s="8" t="s">
        <v>21</v>
      </c>
      <c r="D15" s="9">
        <v>1015526</v>
      </c>
      <c r="E15" s="10" t="s">
        <v>64</v>
      </c>
      <c r="F15" s="11">
        <v>109712</v>
      </c>
      <c r="G15" s="43">
        <v>66015</v>
      </c>
      <c r="H15" s="3"/>
      <c r="O15" s="3"/>
      <c r="P15" s="3"/>
    </row>
    <row r="16" spans="1:18" s="4" customFormat="1" ht="17.100000000000001" customHeight="1">
      <c r="A16" s="14" t="s">
        <v>65</v>
      </c>
      <c r="B16" s="38" t="s">
        <v>39</v>
      </c>
      <c r="C16" s="15" t="s">
        <v>21</v>
      </c>
      <c r="D16" s="16">
        <v>1015546</v>
      </c>
      <c r="E16" s="17" t="s">
        <v>66</v>
      </c>
      <c r="F16" s="18">
        <v>109709</v>
      </c>
      <c r="G16" s="43">
        <v>66015</v>
      </c>
      <c r="H16" s="3" t="str">
        <f>IF($H$1=1,IFERROR(VLOOKUP(D15,ESCANEAMENTO!A:B,2,),"NÃO SCAN."),IFERROR(VLOOKUP(D15,ESCANEAMENTO!E:F,2,),"NÃO SCAN."))</f>
        <v>NÃO SCAN.</v>
      </c>
      <c r="I16" s="4" t="str">
        <f t="shared" ref="I16:I55" si="6">IF(H16=E15,"OK",IF(H16=0,"S/SÉRIE","NÃO SCAN."))</f>
        <v>NÃO SCAN.</v>
      </c>
      <c r="J16" s="4" t="str">
        <f t="shared" ref="J16:J55" si="7">A15&amp;"-"&amp;C15</f>
        <v>Monitor Touch CX 01-SCANSOURCE</v>
      </c>
      <c r="K16" s="4" t="str">
        <f>VLOOKUP(J16,CATÁLOGO!A:E,5,)</f>
        <v>T1509L</v>
      </c>
      <c r="L16" s="4" t="str">
        <f>VLOOKUP(J16,CATÁLOGO!A:E,4,)</f>
        <v>ELO</v>
      </c>
      <c r="M16" s="4" t="str">
        <f t="shared" ref="M16:M55" si="8">A15</f>
        <v>Monitor Touch CX 01</v>
      </c>
      <c r="O16" s="3"/>
      <c r="P16" s="3"/>
    </row>
    <row r="17" spans="1:18" s="4" customFormat="1" ht="17.100000000000001" customHeight="1">
      <c r="A17" s="14" t="s">
        <v>67</v>
      </c>
      <c r="B17" s="38" t="s">
        <v>39</v>
      </c>
      <c r="C17" s="15" t="s">
        <v>21</v>
      </c>
      <c r="D17" s="16">
        <v>1015554</v>
      </c>
      <c r="E17" s="17" t="s">
        <v>68</v>
      </c>
      <c r="F17" s="18">
        <v>109708</v>
      </c>
      <c r="G17" s="43">
        <v>66015</v>
      </c>
      <c r="H17" s="3" t="str">
        <f>IF($H$1=1,IFERROR(VLOOKUP(D16,ESCANEAMENTO!A:B,2,),"NÃO SCAN."),IFERROR(VLOOKUP(D16,ESCANEAMENTO!E:F,2,),"NÃO SCAN."))</f>
        <v>NÃO SCAN.</v>
      </c>
      <c r="I17" s="4" t="str">
        <f t="shared" si="6"/>
        <v>NÃO SCAN.</v>
      </c>
      <c r="J17" s="4" t="str">
        <f t="shared" si="7"/>
        <v>Monitor Touch CX 02-SCANSOURCE</v>
      </c>
      <c r="K17" s="4" t="str">
        <f>VLOOKUP(J17,CATÁLOGO!A:E,5,)</f>
        <v>T1509L</v>
      </c>
      <c r="L17" s="4" t="str">
        <f>VLOOKUP(J17,CATÁLOGO!A:E,4,)</f>
        <v>ELO</v>
      </c>
      <c r="M17" s="4" t="str">
        <f t="shared" si="8"/>
        <v>Monitor Touch CX 02</v>
      </c>
      <c r="O17" s="3"/>
      <c r="P17" s="3"/>
    </row>
    <row r="18" spans="1:18" s="4" customFormat="1" ht="17.100000000000001" customHeight="1">
      <c r="A18" s="14" t="s">
        <v>69</v>
      </c>
      <c r="B18" s="38" t="s">
        <v>39</v>
      </c>
      <c r="C18" s="15" t="s">
        <v>21</v>
      </c>
      <c r="D18" s="16">
        <v>1015565</v>
      </c>
      <c r="E18" s="17" t="s">
        <v>70</v>
      </c>
      <c r="F18" s="18">
        <v>109702</v>
      </c>
      <c r="G18" s="43">
        <v>66015</v>
      </c>
      <c r="H18" s="3" t="str">
        <f>IF($H$1=1,IFERROR(VLOOKUP(D17,ESCANEAMENTO!A:B,2,),"NÃO SCAN."),IFERROR(VLOOKUP(D17,ESCANEAMENTO!E:F,2,),"NÃO SCAN."))</f>
        <v>NÃO SCAN.</v>
      </c>
      <c r="I18" s="4" t="str">
        <f t="shared" si="6"/>
        <v>NÃO SCAN.</v>
      </c>
      <c r="J18" s="4" t="str">
        <f t="shared" si="7"/>
        <v>Monitor Touch CX 03-SCANSOURCE</v>
      </c>
      <c r="K18" s="4" t="str">
        <f>VLOOKUP(J18,CATÁLOGO!A:E,5,)</f>
        <v>T1509L</v>
      </c>
      <c r="L18" s="4" t="str">
        <f>VLOOKUP(J18,CATÁLOGO!A:E,4,)</f>
        <v>ELO</v>
      </c>
      <c r="M18" s="4" t="str">
        <f t="shared" si="8"/>
        <v>Monitor Touch CX 03</v>
      </c>
      <c r="O18" s="3"/>
      <c r="P18" s="3"/>
    </row>
    <row r="19" spans="1:18" s="4" customFormat="1" ht="17.100000000000001" customHeight="1">
      <c r="A19" s="79" t="s">
        <v>71</v>
      </c>
      <c r="B19" s="80" t="s">
        <v>72</v>
      </c>
      <c r="C19" s="81" t="s">
        <v>73</v>
      </c>
      <c r="D19" s="82">
        <v>1065361</v>
      </c>
      <c r="E19" s="83" t="s">
        <v>74</v>
      </c>
      <c r="F19" s="84">
        <v>38048</v>
      </c>
      <c r="G19" s="84">
        <v>66015</v>
      </c>
      <c r="H19" s="3" t="str">
        <f>IF($H$1=1,IFERROR(VLOOKUP(D18,ESCANEAMENTO!A:B,2,),"NÃO SCAN."),IFERROR(VLOOKUP(D18,ESCANEAMENTO!E:F,2,),"NÃO SCAN."))</f>
        <v>NÃO SCAN.</v>
      </c>
      <c r="I19" s="4" t="str">
        <f t="shared" si="6"/>
        <v>NÃO SCAN.</v>
      </c>
      <c r="J19" s="4" t="str">
        <f t="shared" si="7"/>
        <v>Monitor Touch CX 04-SCANSOURCE</v>
      </c>
      <c r="K19" s="4" t="str">
        <f>VLOOKUP(J19,CATÁLOGO!A:E,5,)</f>
        <v>T1509L</v>
      </c>
      <c r="L19" s="4" t="str">
        <f>VLOOKUP(J19,CATÁLOGO!A:E,4,)</f>
        <v>ELO</v>
      </c>
      <c r="M19" s="4" t="str">
        <f t="shared" si="8"/>
        <v>Monitor Touch CX 04</v>
      </c>
      <c r="O19" s="3"/>
      <c r="P19" s="3"/>
    </row>
    <row r="20" spans="1:18" s="4" customFormat="1" ht="17.100000000000001" customHeight="1">
      <c r="A20" s="85" t="s">
        <v>75</v>
      </c>
      <c r="B20" s="80" t="s">
        <v>72</v>
      </c>
      <c r="C20" s="81" t="s">
        <v>73</v>
      </c>
      <c r="D20" s="82">
        <v>1065352</v>
      </c>
      <c r="E20" s="83" t="s">
        <v>76</v>
      </c>
      <c r="F20" s="84">
        <v>38044</v>
      </c>
      <c r="G20" s="84">
        <v>66015</v>
      </c>
      <c r="H20" s="3" t="str">
        <f>IF($H$1=1,IFERROR(VLOOKUP(D19,ESCANEAMENTO!A:B,2,),"NÃO SCAN."),IFERROR(VLOOKUP(D19,ESCANEAMENTO!E:F,2,),"NÃO SCAN."))</f>
        <v>NÃO SCAN.</v>
      </c>
      <c r="I20" s="4" t="str">
        <f t="shared" si="6"/>
        <v>NÃO SCAN.</v>
      </c>
      <c r="J20" s="4" t="str">
        <f t="shared" si="7"/>
        <v>Scanner de Mesa A4 01-CANON</v>
      </c>
      <c r="K20" s="4" t="str">
        <f>VLOOKUP(J20,CATÁLOGO!A:E,5,)</f>
        <v>CANOSCAN LIDE 300</v>
      </c>
      <c r="L20" s="4" t="str">
        <f>VLOOKUP(J20,CATÁLOGO!A:E,4,)</f>
        <v>CANON</v>
      </c>
      <c r="M20" s="4" t="str">
        <f t="shared" si="8"/>
        <v>Scanner de Mesa A4 01</v>
      </c>
      <c r="O20" s="3"/>
      <c r="P20" s="3"/>
    </row>
    <row r="21" spans="1:18" s="4" customFormat="1" ht="17.100000000000001" customHeight="1">
      <c r="A21" s="7" t="s">
        <v>77</v>
      </c>
      <c r="B21" s="35" t="s">
        <v>72</v>
      </c>
      <c r="C21" s="8" t="s">
        <v>21</v>
      </c>
      <c r="D21" s="9">
        <v>1015708</v>
      </c>
      <c r="E21" s="10" t="s">
        <v>78</v>
      </c>
      <c r="F21" s="11">
        <v>38044</v>
      </c>
      <c r="G21" s="43">
        <v>66015</v>
      </c>
      <c r="H21" s="3" t="str">
        <f>IF($H$1=1,IFERROR(VLOOKUP(D20,ESCANEAMENTO!A:B,2,),"NÃO SCAN."),IFERROR(VLOOKUP(D20,ESCANEAMENTO!E:F,2,),"NÃO SCAN."))</f>
        <v>NÃO SCAN.</v>
      </c>
      <c r="I21" s="4" t="str">
        <f t="shared" si="6"/>
        <v>NÃO SCAN.</v>
      </c>
      <c r="J21" s="4" t="str">
        <f t="shared" si="7"/>
        <v>Scanner de Mesa A4 02-CANON</v>
      </c>
      <c r="K21" s="4" t="str">
        <f>VLOOKUP(J21,CATÁLOGO!A:E,5,)</f>
        <v>CANOSCAN LIDE 300</v>
      </c>
      <c r="L21" s="4" t="str">
        <f>VLOOKUP(J21,CATÁLOGO!A:E,4,)</f>
        <v>CANON</v>
      </c>
      <c r="M21" s="4" t="str">
        <f t="shared" si="8"/>
        <v>Scanner de Mesa A4 02</v>
      </c>
      <c r="O21" s="3"/>
      <c r="P21" s="3"/>
    </row>
    <row r="22" spans="1:18" s="4" customFormat="1" ht="17.100000000000001" customHeight="1">
      <c r="A22" s="73" t="s">
        <v>79</v>
      </c>
      <c r="B22" s="38" t="s">
        <v>72</v>
      </c>
      <c r="C22" s="15" t="s">
        <v>21</v>
      </c>
      <c r="D22" s="16">
        <v>1015857</v>
      </c>
      <c r="E22" s="17" t="s">
        <v>80</v>
      </c>
      <c r="F22" s="18">
        <v>42809</v>
      </c>
      <c r="G22" s="43">
        <v>66015</v>
      </c>
      <c r="H22" s="3" t="str">
        <f>IF($H$1=1,IFERROR(VLOOKUP(D21,ESCANEAMENTO!A:B,2,),"NÃO SCAN."),IFERROR(VLOOKUP(D21,ESCANEAMENTO!E:F,2,),"NÃO SCAN."))</f>
        <v>NÃO SCAN.</v>
      </c>
      <c r="I22" s="4" t="str">
        <f t="shared" si="6"/>
        <v>NÃO SCAN.</v>
      </c>
      <c r="J22" s="4" t="str">
        <f t="shared" si="7"/>
        <v>Leitor Cód. Barra - Fixo CX 01-SCANSOURCE</v>
      </c>
      <c r="K22" s="4" t="e">
        <f>VLOOKUP(J22,CATÁLOGO!A:E,5,)</f>
        <v>#N/A</v>
      </c>
      <c r="L22" s="4" t="e">
        <f>VLOOKUP(J22,CATÁLOGO!A:E,4,)</f>
        <v>#N/A</v>
      </c>
      <c r="M22" s="4" t="str">
        <f t="shared" si="8"/>
        <v>Leitor Cód. Barra - Fixo CX 01</v>
      </c>
      <c r="O22" s="3"/>
      <c r="P22" s="3"/>
    </row>
    <row r="23" spans="1:18" s="4" customFormat="1" ht="17.100000000000001" customHeight="1">
      <c r="A23" s="73" t="s">
        <v>81</v>
      </c>
      <c r="B23" s="38" t="s">
        <v>72</v>
      </c>
      <c r="C23" s="15" t="s">
        <v>21</v>
      </c>
      <c r="D23" s="16">
        <v>1015512</v>
      </c>
      <c r="E23" s="17" t="s">
        <v>82</v>
      </c>
      <c r="F23" s="18">
        <v>41743</v>
      </c>
      <c r="G23" s="43">
        <v>66015</v>
      </c>
      <c r="H23" s="3" t="str">
        <f>IF($H$1=1,IFERROR(VLOOKUP(D22,ESCANEAMENTO!A:B,2,),"NÃO SCAN."),IFERROR(VLOOKUP(D22,ESCANEAMENTO!E:F,2,),"NÃO SCAN."))</f>
        <v>NÃO SCAN.</v>
      </c>
      <c r="I23" s="4" t="str">
        <f t="shared" si="6"/>
        <v>NÃO SCAN.</v>
      </c>
      <c r="J23" s="4" t="str">
        <f t="shared" si="7"/>
        <v>Leitor Cód. Barra - Fixo CX 02-SCANSOURCE</v>
      </c>
      <c r="K23" s="4" t="e">
        <f>VLOOKUP(J23,CATÁLOGO!A:E,5,)</f>
        <v>#N/A</v>
      </c>
      <c r="L23" s="4" t="e">
        <f>VLOOKUP(J23,CATÁLOGO!A:E,4,)</f>
        <v>#N/A</v>
      </c>
      <c r="M23" s="4" t="str">
        <f t="shared" si="8"/>
        <v>Leitor Cód. Barra - Fixo CX 02</v>
      </c>
      <c r="O23" s="3"/>
      <c r="P23" s="3"/>
    </row>
    <row r="24" spans="1:18" s="4" customFormat="1" ht="17.100000000000001" customHeight="1">
      <c r="A24" s="73" t="s">
        <v>83</v>
      </c>
      <c r="B24" s="38" t="s">
        <v>72</v>
      </c>
      <c r="C24" s="15" t="s">
        <v>21</v>
      </c>
      <c r="D24" s="16">
        <v>1015426</v>
      </c>
      <c r="E24" s="17" t="s">
        <v>84</v>
      </c>
      <c r="F24" s="18">
        <v>41738</v>
      </c>
      <c r="G24" s="43">
        <v>66015</v>
      </c>
      <c r="H24" s="3" t="str">
        <f>IF($H$1=1,IFERROR(VLOOKUP(D23,ESCANEAMENTO!A:B,2,),"NÃO SCAN."),IFERROR(VLOOKUP(D23,ESCANEAMENTO!E:F,2,),"NÃO SCAN."))</f>
        <v>NÃO SCAN.</v>
      </c>
      <c r="I24" s="4" t="str">
        <f t="shared" si="6"/>
        <v>NÃO SCAN.</v>
      </c>
      <c r="J24" s="4" t="str">
        <f t="shared" si="7"/>
        <v>Leitor Cód. Barra - Fixo CX 03-SCANSOURCE</v>
      </c>
      <c r="K24" s="4" t="e">
        <f>VLOOKUP(J24,CATÁLOGO!A:E,5,)</f>
        <v>#N/A</v>
      </c>
      <c r="L24" s="4" t="e">
        <f>VLOOKUP(J24,CATÁLOGO!A:E,4,)</f>
        <v>#N/A</v>
      </c>
      <c r="M24" s="4" t="str">
        <f t="shared" si="8"/>
        <v>Leitor Cód. Barra - Fixo CX 03</v>
      </c>
      <c r="O24" s="3"/>
      <c r="P24" s="3"/>
    </row>
    <row r="25" spans="1:18" s="4" customFormat="1" ht="17.100000000000001" customHeight="1">
      <c r="A25" s="7" t="s">
        <v>85</v>
      </c>
      <c r="B25" s="35" t="s">
        <v>86</v>
      </c>
      <c r="C25" s="8" t="s">
        <v>87</v>
      </c>
      <c r="D25" s="9">
        <v>1119127</v>
      </c>
      <c r="E25" s="10" t="s">
        <v>88</v>
      </c>
      <c r="F25" s="11">
        <v>412264</v>
      </c>
      <c r="G25" s="43">
        <v>66015</v>
      </c>
      <c r="H25" s="3" t="str">
        <f>IF($H$1=1,IFERROR(VLOOKUP(D24,ESCANEAMENTO!A:B,2,),"NÃO SCAN."),IFERROR(VLOOKUP(D24,ESCANEAMENTO!E:F,2,),"NÃO SCAN."))</f>
        <v>NÃO SCAN.</v>
      </c>
      <c r="I25" s="4" t="str">
        <f t="shared" si="6"/>
        <v>NÃO SCAN.</v>
      </c>
      <c r="J25" s="4" t="str">
        <f t="shared" si="7"/>
        <v>Leitor Cód. Barra - Fixo CX 04-SCANSOURCE</v>
      </c>
      <c r="K25" s="4" t="e">
        <f>VLOOKUP(J25,CATÁLOGO!A:E,5,)</f>
        <v>#N/A</v>
      </c>
      <c r="L25" s="4" t="e">
        <f>VLOOKUP(J25,CATÁLOGO!A:E,4,)</f>
        <v>#N/A</v>
      </c>
      <c r="M25" s="4" t="str">
        <f t="shared" si="8"/>
        <v>Leitor Cód. Barra - Fixo CX 04</v>
      </c>
      <c r="O25" s="12" t="s">
        <v>89</v>
      </c>
      <c r="P25" s="12" t="s">
        <v>90</v>
      </c>
      <c r="Q25" s="33" t="s">
        <v>91</v>
      </c>
    </row>
    <row r="26" spans="1:18" s="4" customFormat="1" ht="17.100000000000001" customHeight="1">
      <c r="A26" s="14" t="s">
        <v>92</v>
      </c>
      <c r="B26" s="38" t="s">
        <v>93</v>
      </c>
      <c r="C26" s="15" t="s">
        <v>87</v>
      </c>
      <c r="D26" s="16">
        <v>1119128</v>
      </c>
      <c r="E26" s="17" t="s">
        <v>94</v>
      </c>
      <c r="F26" s="18">
        <v>412264</v>
      </c>
      <c r="G26" s="43">
        <v>66015</v>
      </c>
      <c r="H26" s="3" t="str">
        <f>IF($H$1=1,IFERROR(VLOOKUP(D25,ESCANEAMENTO!A:B,2,),"NÃO SCAN."),IFERROR(VLOOKUP(D25,ESCANEAMENTO!E:F,2,),"NÃO SCAN."))</f>
        <v>NÃO SCAN.</v>
      </c>
      <c r="I26" s="4" t="str">
        <f t="shared" si="6"/>
        <v>NÃO SCAN.</v>
      </c>
      <c r="J26" s="4" t="str">
        <f t="shared" si="7"/>
        <v>Fortinet (FortiGate)-INGRAM</v>
      </c>
      <c r="K26" s="4" t="e">
        <f>VLOOKUP(J26,CATÁLOGO!A:E,5,)</f>
        <v>#N/A</v>
      </c>
      <c r="L26" s="4" t="e">
        <f>VLOOKUP(J26,CATÁLOGO!A:E,4,)</f>
        <v>#N/A</v>
      </c>
      <c r="M26" s="4" t="str">
        <f t="shared" si="8"/>
        <v>Fortinet (FortiGate)</v>
      </c>
      <c r="O26" s="3"/>
      <c r="P26" s="3"/>
      <c r="R26" s="39"/>
    </row>
    <row r="27" spans="1:18" s="4" customFormat="1" ht="17.100000000000001" customHeight="1">
      <c r="A27" s="67" t="s">
        <v>95</v>
      </c>
      <c r="B27" s="68" t="s">
        <v>96</v>
      </c>
      <c r="C27" s="69" t="s">
        <v>87</v>
      </c>
      <c r="D27" s="70">
        <v>1119032</v>
      </c>
      <c r="E27" s="71" t="s">
        <v>97</v>
      </c>
      <c r="F27" s="72">
        <v>411174</v>
      </c>
      <c r="G27" s="43">
        <v>66015</v>
      </c>
      <c r="H27" s="3" t="str">
        <f>IF($H$1=1,IFERROR(VLOOKUP(D26,ESCANEAMENTO!A:B,2,),"NÃO SCAN."),IFERROR(VLOOKUP(D26,ESCANEAMENTO!E:F,2,),"NÃO SCAN."))</f>
        <v>NÃO SCAN.</v>
      </c>
      <c r="I27" s="4" t="str">
        <f t="shared" si="6"/>
        <v>NÃO SCAN.</v>
      </c>
      <c r="J27" s="4" t="str">
        <f t="shared" si="7"/>
        <v>Fortinet (FortiAP)-INGRAM</v>
      </c>
      <c r="K27" s="4" t="e">
        <f>VLOOKUP(J27,CATÁLOGO!A:E,5,)</f>
        <v>#N/A</v>
      </c>
      <c r="L27" s="4" t="e">
        <f>VLOOKUP(J27,CATÁLOGO!A:E,4,)</f>
        <v>#N/A</v>
      </c>
      <c r="M27" s="4" t="str">
        <f t="shared" si="8"/>
        <v>Fortinet (FortiAP)</v>
      </c>
      <c r="O27" s="3"/>
      <c r="P27" s="3"/>
    </row>
    <row r="28" spans="1:18" s="4" customFormat="1" ht="17.100000000000001" customHeight="1">
      <c r="A28" s="7" t="s">
        <v>98</v>
      </c>
      <c r="B28" s="35" t="s">
        <v>99</v>
      </c>
      <c r="C28" s="8" t="s">
        <v>100</v>
      </c>
      <c r="D28" s="9">
        <v>1110351</v>
      </c>
      <c r="E28" s="10" t="s">
        <v>101</v>
      </c>
      <c r="F28" s="11"/>
      <c r="G28" s="43">
        <v>66015</v>
      </c>
      <c r="H28" s="3" t="str">
        <f>IF($H$1=1,IFERROR(VLOOKUP(D27,ESCANEAMENTO!A:B,2,),"NÃO SCAN."),IFERROR(VLOOKUP(D27,ESCANEAMENTO!E:F,2,),"NÃO SCAN."))</f>
        <v>NÃO SCAN.</v>
      </c>
      <c r="I28" s="4" t="str">
        <f t="shared" si="6"/>
        <v>NÃO SCAN.</v>
      </c>
      <c r="J28" s="4" t="str">
        <f t="shared" si="7"/>
        <v>Switch (Aruba)-INGRAM</v>
      </c>
      <c r="K28" s="4" t="e">
        <f>VLOOKUP(J28,CATÁLOGO!A:E,5,)</f>
        <v>#N/A</v>
      </c>
      <c r="L28" s="4" t="e">
        <f>VLOOKUP(J28,CATÁLOGO!A:E,4,)</f>
        <v>#N/A</v>
      </c>
      <c r="M28" s="4" t="str">
        <f t="shared" si="8"/>
        <v>Switch (Aruba)</v>
      </c>
      <c r="O28" s="3"/>
      <c r="P28" s="3"/>
    </row>
    <row r="29" spans="1:18" s="4" customFormat="1" ht="17.100000000000001" customHeight="1">
      <c r="A29" s="14" t="s">
        <v>102</v>
      </c>
      <c r="B29" s="38" t="s">
        <v>99</v>
      </c>
      <c r="C29" s="15" t="s">
        <v>100</v>
      </c>
      <c r="D29" s="16">
        <v>1110353</v>
      </c>
      <c r="E29" s="17" t="s">
        <v>103</v>
      </c>
      <c r="F29" s="18"/>
      <c r="G29" s="43">
        <v>66015</v>
      </c>
      <c r="H29" s="3" t="str">
        <f>IF($H$1=1,IFERROR(VLOOKUP(D28,ESCANEAMENTO!A:B,2,),"NÃO SCAN."),IFERROR(VLOOKUP(D28,ESCANEAMENTO!E:F,2,),"NÃO SCAN."))</f>
        <v>NÃO SCAN.</v>
      </c>
      <c r="I29" s="4" t="str">
        <f t="shared" si="6"/>
        <v>NÃO SCAN.</v>
      </c>
      <c r="J29" s="4" t="str">
        <f t="shared" si="7"/>
        <v>Tablet Verificador de Preço 01-AIDC TECNOLOGIA</v>
      </c>
      <c r="K29" s="4" t="str">
        <f>VLOOKUP(J29,CATÁLOGO!A:E,5,)</f>
        <v>CK100</v>
      </c>
      <c r="L29" s="4" t="str">
        <f>VLOOKUP(J29,CATÁLOGO!A:E,4,)</f>
        <v>BLUEBIRD</v>
      </c>
      <c r="M29" s="4" t="str">
        <f t="shared" si="8"/>
        <v>Tablet Verificador de Preço 01</v>
      </c>
      <c r="O29" s="3"/>
      <c r="P29" s="3"/>
    </row>
    <row r="30" spans="1:18" s="4" customFormat="1" ht="17.100000000000001" customHeight="1">
      <c r="A30" s="7" t="s">
        <v>104</v>
      </c>
      <c r="B30" s="35" t="s">
        <v>105</v>
      </c>
      <c r="C30" s="8" t="s">
        <v>40</v>
      </c>
      <c r="D30" s="22">
        <v>1087942</v>
      </c>
      <c r="E30" s="23" t="s">
        <v>106</v>
      </c>
      <c r="F30" s="11">
        <v>120643</v>
      </c>
      <c r="G30" s="43">
        <v>66015</v>
      </c>
      <c r="H30" s="3" t="str">
        <f>IF($H$1=1,IFERROR(VLOOKUP(D29,ESCANEAMENTO!A:B,2,),"NÃO SCAN."),IFERROR(VLOOKUP(D29,ESCANEAMENTO!E:F,2,),"NÃO SCAN."))</f>
        <v>NÃO SCAN.</v>
      </c>
      <c r="I30" s="4" t="str">
        <f t="shared" si="6"/>
        <v>NÃO SCAN.</v>
      </c>
      <c r="J30" s="4" t="str">
        <f t="shared" si="7"/>
        <v>Tablet Verificador de Preço 02-AIDC TECNOLOGIA</v>
      </c>
      <c r="K30" s="4" t="str">
        <f>VLOOKUP(J30,CATÁLOGO!A:E,5,)</f>
        <v>CK100</v>
      </c>
      <c r="L30" s="4" t="str">
        <f>VLOOKUP(J30,CATÁLOGO!A:E,4,)</f>
        <v>BLUEBIRD</v>
      </c>
      <c r="M30" s="4" t="str">
        <f t="shared" si="8"/>
        <v>Tablet Verificador de Preço 02</v>
      </c>
      <c r="O30" s="3"/>
      <c r="P30" s="3"/>
    </row>
    <row r="31" spans="1:18" ht="17.100000000000001" customHeight="1">
      <c r="A31" s="7" t="s">
        <v>107</v>
      </c>
      <c r="B31" s="35" t="s">
        <v>105</v>
      </c>
      <c r="C31" s="8" t="s">
        <v>40</v>
      </c>
      <c r="D31" s="9">
        <v>1087648</v>
      </c>
      <c r="E31" s="10" t="s">
        <v>108</v>
      </c>
      <c r="F31" s="11">
        <v>120627</v>
      </c>
      <c r="G31" s="43">
        <v>66015</v>
      </c>
      <c r="H31" s="3" t="str">
        <f>IF($H$1=1,IFERROR(VLOOKUP(D30,ESCANEAMENTO!A:B,2,),"NÃO SCAN."),IFERROR(VLOOKUP(D30,ESCANEAMENTO!E:F,2,),"NÃO SCAN."))</f>
        <v>NÃO SCAN.</v>
      </c>
      <c r="I31" s="4" t="str">
        <f t="shared" si="6"/>
        <v>NÃO SCAN.</v>
      </c>
      <c r="J31" s="4" t="str">
        <f t="shared" si="7"/>
        <v>Micro (PDV) B12               -POSITIVO</v>
      </c>
      <c r="K31" s="4" t="str">
        <f>VLOOKUP(J31,CATÁLOGO!A:E,5,)</f>
        <v>MASTER C6400</v>
      </c>
      <c r="L31" s="4" t="str">
        <f>VLOOKUP(J31,CATÁLOGO!A:E,4,)</f>
        <v>POSITIVO</v>
      </c>
      <c r="M31" s="4" t="str">
        <f t="shared" si="8"/>
        <v xml:space="preserve">Micro (PDV) B12               </v>
      </c>
      <c r="O31" s="41" t="s">
        <v>109</v>
      </c>
      <c r="P31" s="41" t="str">
        <f>IFERROR(VLOOKUP($E$1,'BASE PINPAD'!A2:B28,2,0),"EQ. TERC.")</f>
        <v>CIELO</v>
      </c>
      <c r="Q31" s="42" t="s">
        <v>110</v>
      </c>
      <c r="R31" s="39"/>
    </row>
    <row r="32" spans="1:18" s="4" customFormat="1" ht="17.100000000000001" customHeight="1">
      <c r="A32" s="14" t="s">
        <v>111</v>
      </c>
      <c r="B32" s="37" t="s">
        <v>112</v>
      </c>
      <c r="C32" s="15" t="s">
        <v>113</v>
      </c>
      <c r="D32" s="16">
        <v>1034368</v>
      </c>
      <c r="E32" s="17" t="s">
        <v>114</v>
      </c>
      <c r="F32" s="18"/>
      <c r="G32" s="43">
        <v>66015</v>
      </c>
      <c r="H32" s="3" t="str">
        <f>IF($H$1=1,IFERROR(VLOOKUP(D31,ESCANEAMENTO!A:B,2,),"NÃO SCAN."),IFERROR(VLOOKUP(D31,ESCANEAMENTO!E:F,2,),"NÃO SCAN."))</f>
        <v>NÃO SCAN.</v>
      </c>
      <c r="I32" s="4" t="str">
        <f t="shared" si="6"/>
        <v>NÃO SCAN.</v>
      </c>
      <c r="J32" s="4" t="str">
        <f t="shared" si="7"/>
        <v>Micro (PDV) CX 01-POSITIVO</v>
      </c>
      <c r="K32" s="4" t="str">
        <f>VLOOKUP(J32,CATÁLOGO!A:E,5,)</f>
        <v>MASTER C6400</v>
      </c>
      <c r="L32" s="4" t="str">
        <f>VLOOKUP(J32,CATÁLOGO!A:E,4,)</f>
        <v>POSITIVO</v>
      </c>
      <c r="M32" s="4" t="str">
        <f t="shared" si="8"/>
        <v>Micro (PDV) CX 01</v>
      </c>
      <c r="O32" s="12" t="s">
        <v>115</v>
      </c>
      <c r="P32" s="12" t="s">
        <v>90</v>
      </c>
      <c r="Q32" s="13" t="s">
        <v>116</v>
      </c>
      <c r="R32" s="39"/>
    </row>
    <row r="33" spans="1:18" s="24" customFormat="1" ht="17.100000000000001" customHeight="1">
      <c r="A33" s="14" t="s">
        <v>117</v>
      </c>
      <c r="B33" s="37" t="s">
        <v>117</v>
      </c>
      <c r="C33" s="25" t="s">
        <v>118</v>
      </c>
      <c r="D33" s="16">
        <v>1110695</v>
      </c>
      <c r="E33" s="17" t="s">
        <v>119</v>
      </c>
      <c r="F33" s="18">
        <v>16054</v>
      </c>
      <c r="G33" s="43">
        <v>66015</v>
      </c>
      <c r="H33" s="3" t="str">
        <f>IF($H$1=1,IFERROR(VLOOKUP(D32,ESCANEAMENTO!A:B,2,),"NÃO SCAN."),IFERROR(VLOOKUP(D32,ESCANEAMENTO!E:F,2,),"NÃO SCAN."))</f>
        <v>NÃO SCAN.</v>
      </c>
      <c r="I33" s="4" t="str">
        <f t="shared" si="6"/>
        <v>NÃO SCAN.</v>
      </c>
      <c r="J33" s="4" t="str">
        <f t="shared" si="7"/>
        <v>Leitor Biométrico-TECHMAG</v>
      </c>
      <c r="K33" s="4" t="str">
        <f>VLOOKUP(J33,CATÁLOGO!A:E,5,)</f>
        <v>FS80H</v>
      </c>
      <c r="L33" s="4" t="str">
        <f>VLOOKUP(J33,CATÁLOGO!A:E,4,)</f>
        <v>TECHMAG</v>
      </c>
      <c r="M33" s="4" t="str">
        <f t="shared" si="8"/>
        <v>Leitor Biométrico</v>
      </c>
      <c r="O33" s="12" t="s">
        <v>120</v>
      </c>
      <c r="P33" s="12" t="s">
        <v>90</v>
      </c>
      <c r="Q33" s="13" t="s">
        <v>121</v>
      </c>
    </row>
    <row r="34" spans="1:18" s="24" customFormat="1" ht="17.100000000000001" customHeight="1">
      <c r="A34" s="7" t="s">
        <v>122</v>
      </c>
      <c r="B34" s="35" t="s">
        <v>105</v>
      </c>
      <c r="C34" s="8" t="s">
        <v>40</v>
      </c>
      <c r="D34" s="9">
        <v>1050075</v>
      </c>
      <c r="E34" s="10" t="s">
        <v>123</v>
      </c>
      <c r="F34" s="11">
        <v>120142</v>
      </c>
      <c r="G34" s="43">
        <v>66015</v>
      </c>
      <c r="H34" s="3" t="str">
        <f>IF($H$1=1,IFERROR(VLOOKUP(D33,ESCANEAMENTO!A:B,2,),"NÃO SCAN."),IFERROR(VLOOKUP(D33,ESCANEAMENTO!E:F,2,),"NÃO SCAN."))</f>
        <v>NÃO SCAN.</v>
      </c>
      <c r="I34" s="4" t="str">
        <f t="shared" si="6"/>
        <v>NÃO SCAN.</v>
      </c>
      <c r="J34" s="4" t="str">
        <f t="shared" si="7"/>
        <v>Tablet-MGITECH</v>
      </c>
      <c r="K34" s="4" t="str">
        <f>VLOOKUP(J34,CATÁLOGO!A:E,5,)</f>
        <v>SM-T225</v>
      </c>
      <c r="L34" s="4" t="str">
        <f>VLOOKUP(J34,CATÁLOGO!A:E,4,)</f>
        <v>SAMSUNG</v>
      </c>
      <c r="M34" s="4" t="str">
        <f t="shared" si="8"/>
        <v>Tablet</v>
      </c>
      <c r="O34" s="41" t="s">
        <v>109</v>
      </c>
      <c r="P34" s="41" t="str">
        <f>IFERROR(VLOOKUP($E$1,'BASE PINPAD'!A2:B28,2,0),"EQ. TERC.")</f>
        <v>CIELO</v>
      </c>
      <c r="Q34" s="42" t="s">
        <v>124</v>
      </c>
      <c r="R34" s="39"/>
    </row>
    <row r="35" spans="1:18" s="4" customFormat="1" ht="17.100000000000001" customHeight="1">
      <c r="A35" s="14" t="s">
        <v>111</v>
      </c>
      <c r="B35" s="37" t="s">
        <v>112</v>
      </c>
      <c r="C35" s="15" t="s">
        <v>113</v>
      </c>
      <c r="D35" s="16">
        <v>1034445</v>
      </c>
      <c r="E35" s="17" t="s">
        <v>125</v>
      </c>
      <c r="F35" s="18">
        <v>24253</v>
      </c>
      <c r="G35" s="43">
        <v>66015</v>
      </c>
      <c r="H35" s="3" t="str">
        <f>IF($H$1=1,IFERROR(VLOOKUP(D34,ESCANEAMENTO!A:B,2,),"NÃO SCAN."),IFERROR(VLOOKUP(D34,ESCANEAMENTO!E:F,2,),"NÃO SCAN."))</f>
        <v>NÃO SCAN.</v>
      </c>
      <c r="I35" s="4" t="str">
        <f t="shared" si="6"/>
        <v>NÃO SCAN.</v>
      </c>
      <c r="J35" s="4" t="str">
        <f t="shared" si="7"/>
        <v>Micro (PDV) CX 02-POSITIVO</v>
      </c>
      <c r="K35" s="4" t="str">
        <f>VLOOKUP(J35,CATÁLOGO!A:E,5,)</f>
        <v>MASTER C6400</v>
      </c>
      <c r="L35" s="4" t="str">
        <f>VLOOKUP(J35,CATÁLOGO!A:E,4,)</f>
        <v>POSITIVO</v>
      </c>
      <c r="M35" s="4" t="str">
        <f t="shared" si="8"/>
        <v>Micro (PDV) CX 02</v>
      </c>
      <c r="O35" s="12" t="s">
        <v>115</v>
      </c>
      <c r="P35" s="12" t="s">
        <v>90</v>
      </c>
      <c r="Q35" s="13" t="s">
        <v>126</v>
      </c>
      <c r="R35" s="39"/>
    </row>
    <row r="36" spans="1:18" s="24" customFormat="1" ht="17.100000000000001" customHeight="1">
      <c r="A36" s="14" t="s">
        <v>117</v>
      </c>
      <c r="B36" s="37" t="s">
        <v>117</v>
      </c>
      <c r="C36" s="25" t="s">
        <v>118</v>
      </c>
      <c r="D36" s="16">
        <v>1110693</v>
      </c>
      <c r="E36" s="17" t="s">
        <v>127</v>
      </c>
      <c r="F36" s="18">
        <v>16054</v>
      </c>
      <c r="G36" s="43">
        <v>66015</v>
      </c>
      <c r="H36" s="3" t="str">
        <f>IF($H$1=1,IFERROR(VLOOKUP(D35,ESCANEAMENTO!A:B,2,),"NÃO SCAN."),IFERROR(VLOOKUP(D35,ESCANEAMENTO!E:F,2,),"NÃO SCAN."))</f>
        <v>NÃO SCAN.</v>
      </c>
      <c r="I36" s="4" t="str">
        <f t="shared" si="6"/>
        <v>NÃO SCAN.</v>
      </c>
      <c r="J36" s="4" t="str">
        <f t="shared" si="7"/>
        <v>Leitor Biométrico-TECHMAG</v>
      </c>
      <c r="K36" s="4" t="str">
        <f>VLOOKUP(J36,CATÁLOGO!A:E,5,)</f>
        <v>FS80H</v>
      </c>
      <c r="L36" s="4" t="str">
        <f>VLOOKUP(J36,CATÁLOGO!A:E,4,)</f>
        <v>TECHMAG</v>
      </c>
      <c r="M36" s="4" t="str">
        <f t="shared" si="8"/>
        <v>Leitor Biométrico</v>
      </c>
      <c r="O36" s="12" t="s">
        <v>120</v>
      </c>
      <c r="P36" s="12" t="s">
        <v>90</v>
      </c>
      <c r="Q36" s="13" t="s">
        <v>128</v>
      </c>
    </row>
    <row r="37" spans="1:18" s="24" customFormat="1" ht="17.100000000000001" customHeight="1">
      <c r="A37" s="7" t="s">
        <v>129</v>
      </c>
      <c r="B37" s="35" t="s">
        <v>105</v>
      </c>
      <c r="C37" s="8" t="s">
        <v>40</v>
      </c>
      <c r="D37" s="9">
        <v>1087846</v>
      </c>
      <c r="E37" s="10" t="s">
        <v>130</v>
      </c>
      <c r="F37" s="11">
        <v>120585</v>
      </c>
      <c r="G37" s="43">
        <v>66015</v>
      </c>
      <c r="H37" s="3" t="str">
        <f>IF($H$1=1,IFERROR(VLOOKUP(D36,ESCANEAMENTO!A:B,2,),"NÃO SCAN."),IFERROR(VLOOKUP(D36,ESCANEAMENTO!E:F,2,),"NÃO SCAN."))</f>
        <v>NÃO SCAN.</v>
      </c>
      <c r="I37" s="4" t="str">
        <f t="shared" si="6"/>
        <v>NÃO SCAN.</v>
      </c>
      <c r="J37" s="4" t="str">
        <f t="shared" si="7"/>
        <v>Tablet-MGITECH</v>
      </c>
      <c r="K37" s="4" t="str">
        <f>VLOOKUP(J37,CATÁLOGO!A:E,5,)</f>
        <v>SM-T225</v>
      </c>
      <c r="L37" s="4" t="str">
        <f>VLOOKUP(J37,CATÁLOGO!A:E,4,)</f>
        <v>SAMSUNG</v>
      </c>
      <c r="M37" s="4" t="str">
        <f t="shared" si="8"/>
        <v>Tablet</v>
      </c>
      <c r="O37" s="41" t="s">
        <v>109</v>
      </c>
      <c r="P37" s="41" t="str">
        <f>IFERROR(VLOOKUP($E$1,'BASE PINPAD'!A2:B28,2,0),"EQ. TERC.")</f>
        <v>CIELO</v>
      </c>
      <c r="Q37" s="42" t="s">
        <v>131</v>
      </c>
      <c r="R37" s="39"/>
    </row>
    <row r="38" spans="1:18" s="4" customFormat="1" ht="17.100000000000001" customHeight="1">
      <c r="A38" s="14" t="s">
        <v>111</v>
      </c>
      <c r="B38" s="37" t="s">
        <v>112</v>
      </c>
      <c r="C38" s="15" t="s">
        <v>113</v>
      </c>
      <c r="D38" s="16">
        <v>1034487</v>
      </c>
      <c r="E38" s="17" t="s">
        <v>132</v>
      </c>
      <c r="F38" s="18">
        <v>24263</v>
      </c>
      <c r="G38" s="43">
        <v>66015</v>
      </c>
      <c r="H38" s="3" t="str">
        <f>IF($H$1=1,IFERROR(VLOOKUP(D37,ESCANEAMENTO!A:B,2,),"NÃO SCAN."),IFERROR(VLOOKUP(D37,ESCANEAMENTO!E:F,2,),"NÃO SCAN."))</f>
        <v>NÃO SCAN.</v>
      </c>
      <c r="I38" s="4" t="str">
        <f t="shared" si="6"/>
        <v>NÃO SCAN.</v>
      </c>
      <c r="J38" s="4" t="str">
        <f t="shared" si="7"/>
        <v>Micro (PDV) CX 03-POSITIVO</v>
      </c>
      <c r="K38" s="4" t="str">
        <f>VLOOKUP(J38,CATÁLOGO!A:E,5,)</f>
        <v>MASTER C6400</v>
      </c>
      <c r="L38" s="4" t="str">
        <f>VLOOKUP(J38,CATÁLOGO!A:E,4,)</f>
        <v>POSITIVO</v>
      </c>
      <c r="M38" s="4" t="str">
        <f t="shared" si="8"/>
        <v>Micro (PDV) CX 03</v>
      </c>
      <c r="O38" s="12" t="s">
        <v>115</v>
      </c>
      <c r="P38" s="12" t="s">
        <v>90</v>
      </c>
      <c r="Q38" s="13" t="s">
        <v>133</v>
      </c>
      <c r="R38" s="39"/>
    </row>
    <row r="39" spans="1:18" s="24" customFormat="1" ht="17.100000000000001" customHeight="1">
      <c r="A39" s="14" t="s">
        <v>117</v>
      </c>
      <c r="B39" s="37" t="s">
        <v>117</v>
      </c>
      <c r="C39" s="25" t="s">
        <v>118</v>
      </c>
      <c r="D39" s="16">
        <v>1110694</v>
      </c>
      <c r="E39" s="17" t="s">
        <v>134</v>
      </c>
      <c r="F39" s="18">
        <v>16054</v>
      </c>
      <c r="G39" s="43">
        <v>66015</v>
      </c>
      <c r="H39" s="3" t="str">
        <f>IF($H$1=1,IFERROR(VLOOKUP(D38,ESCANEAMENTO!A:B,2,),"NÃO SCAN."),IFERROR(VLOOKUP(D38,ESCANEAMENTO!E:F,2,),"NÃO SCAN."))</f>
        <v>NÃO SCAN.</v>
      </c>
      <c r="I39" s="4" t="str">
        <f t="shared" si="6"/>
        <v>NÃO SCAN.</v>
      </c>
      <c r="J39" s="4" t="str">
        <f t="shared" si="7"/>
        <v>Leitor Biométrico-TECHMAG</v>
      </c>
      <c r="K39" s="4" t="str">
        <f>VLOOKUP(J39,CATÁLOGO!A:E,5,)</f>
        <v>FS80H</v>
      </c>
      <c r="L39" s="4" t="str">
        <f>VLOOKUP(J39,CATÁLOGO!A:E,4,)</f>
        <v>TECHMAG</v>
      </c>
      <c r="M39" s="4" t="str">
        <f t="shared" si="8"/>
        <v>Leitor Biométrico</v>
      </c>
      <c r="O39" s="12" t="s">
        <v>120</v>
      </c>
      <c r="P39" s="12" t="s">
        <v>90</v>
      </c>
      <c r="Q39" s="13" t="s">
        <v>135</v>
      </c>
    </row>
    <row r="40" spans="1:18" s="24" customFormat="1" ht="17.100000000000001" customHeight="1">
      <c r="A40" s="7" t="s">
        <v>136</v>
      </c>
      <c r="B40" s="35" t="s">
        <v>105</v>
      </c>
      <c r="C40" s="8" t="s">
        <v>40</v>
      </c>
      <c r="D40" s="9">
        <v>1087590</v>
      </c>
      <c r="E40" s="10" t="s">
        <v>137</v>
      </c>
      <c r="F40" s="11">
        <v>120643</v>
      </c>
      <c r="G40" s="43">
        <v>66015</v>
      </c>
      <c r="H40" s="3" t="str">
        <f>IF($H$1=1,IFERROR(VLOOKUP(D39,ESCANEAMENTO!A:B,2,),"NÃO SCAN."),IFERROR(VLOOKUP(D39,ESCANEAMENTO!E:F,2,),"NÃO SCAN."))</f>
        <v>NÃO SCAN.</v>
      </c>
      <c r="I40" s="4" t="str">
        <f t="shared" si="6"/>
        <v>NÃO SCAN.</v>
      </c>
      <c r="J40" s="4" t="str">
        <f t="shared" si="7"/>
        <v>Tablet-MGITECH</v>
      </c>
      <c r="K40" s="4" t="str">
        <f>VLOOKUP(J40,CATÁLOGO!A:E,5,)</f>
        <v>SM-T225</v>
      </c>
      <c r="L40" s="4" t="str">
        <f>VLOOKUP(J40,CATÁLOGO!A:E,4,)</f>
        <v>SAMSUNG</v>
      </c>
      <c r="M40" s="4" t="str">
        <f t="shared" si="8"/>
        <v>Tablet</v>
      </c>
      <c r="O40" s="41" t="s">
        <v>109</v>
      </c>
      <c r="P40" s="41" t="str">
        <f>IFERROR(VLOOKUP($E$1,'BASE PINPAD'!A2:B28,2,0),"EQ. TERC.")</f>
        <v>CIELO</v>
      </c>
      <c r="Q40" s="42" t="s">
        <v>138</v>
      </c>
      <c r="R40" s="39"/>
    </row>
    <row r="41" spans="1:18" s="4" customFormat="1" ht="17.100000000000001" customHeight="1">
      <c r="A41" s="14" t="s">
        <v>111</v>
      </c>
      <c r="B41" s="37" t="s">
        <v>112</v>
      </c>
      <c r="C41" s="15" t="s">
        <v>113</v>
      </c>
      <c r="D41" s="16">
        <v>1034455</v>
      </c>
      <c r="E41" s="17" t="s">
        <v>139</v>
      </c>
      <c r="F41" s="18">
        <v>24255</v>
      </c>
      <c r="G41" s="43">
        <v>66015</v>
      </c>
      <c r="H41" s="3" t="str">
        <f>IF($H$1=1,IFERROR(VLOOKUP(D40,ESCANEAMENTO!A:B,2,),"NÃO SCAN."),IFERROR(VLOOKUP(D40,ESCANEAMENTO!E:F,2,),"NÃO SCAN."))</f>
        <v>NÃO SCAN.</v>
      </c>
      <c r="I41" s="4" t="str">
        <f t="shared" si="6"/>
        <v>NÃO SCAN.</v>
      </c>
      <c r="J41" s="4" t="str">
        <f t="shared" si="7"/>
        <v>Micro (PDV) CX 04-POSITIVO</v>
      </c>
      <c r="K41" s="4" t="str">
        <f>VLOOKUP(J41,CATÁLOGO!A:E,5,)</f>
        <v>MASTER C6400</v>
      </c>
      <c r="L41" s="4" t="str">
        <f>VLOOKUP(J41,CATÁLOGO!A:E,4,)</f>
        <v>POSITIVO</v>
      </c>
      <c r="M41" s="4" t="str">
        <f t="shared" si="8"/>
        <v>Micro (PDV) CX 04</v>
      </c>
      <c r="O41" s="12" t="s">
        <v>115</v>
      </c>
      <c r="P41" s="12" t="s">
        <v>90</v>
      </c>
      <c r="Q41" s="13" t="s">
        <v>140</v>
      </c>
      <c r="R41" s="39"/>
    </row>
    <row r="42" spans="1:18" s="24" customFormat="1" ht="17.100000000000001" customHeight="1">
      <c r="A42" s="14" t="s">
        <v>117</v>
      </c>
      <c r="B42" s="37" t="s">
        <v>117</v>
      </c>
      <c r="C42" s="25" t="s">
        <v>118</v>
      </c>
      <c r="D42" s="16">
        <v>1110692</v>
      </c>
      <c r="E42" s="17" t="s">
        <v>141</v>
      </c>
      <c r="F42" s="18">
        <v>16054</v>
      </c>
      <c r="G42" s="43">
        <v>66015</v>
      </c>
      <c r="H42" s="3" t="str">
        <f>IF($H$1=1,IFERROR(VLOOKUP(D41,ESCANEAMENTO!A:B,2,),"NÃO SCAN."),IFERROR(VLOOKUP(D41,ESCANEAMENTO!E:F,2,),"NÃO SCAN."))</f>
        <v>NÃO SCAN.</v>
      </c>
      <c r="I42" s="4" t="str">
        <f t="shared" si="6"/>
        <v>NÃO SCAN.</v>
      </c>
      <c r="J42" s="4" t="str">
        <f t="shared" si="7"/>
        <v>Leitor Biométrico-TECHMAG</v>
      </c>
      <c r="K42" s="4" t="str">
        <f>VLOOKUP(J42,CATÁLOGO!A:E,5,)</f>
        <v>FS80H</v>
      </c>
      <c r="L42" s="4" t="str">
        <f>VLOOKUP(J42,CATÁLOGO!A:E,4,)</f>
        <v>TECHMAG</v>
      </c>
      <c r="M42" s="4" t="str">
        <f t="shared" si="8"/>
        <v>Leitor Biométrico</v>
      </c>
      <c r="O42" s="12" t="s">
        <v>120</v>
      </c>
      <c r="P42" s="12" t="s">
        <v>90</v>
      </c>
      <c r="Q42" s="13" t="s">
        <v>142</v>
      </c>
    </row>
    <row r="43" spans="1:18" s="24" customFormat="1" ht="17.100000000000001" customHeight="1">
      <c r="A43" s="7" t="s">
        <v>143</v>
      </c>
      <c r="B43" s="35" t="s">
        <v>105</v>
      </c>
      <c r="C43" s="26" t="s">
        <v>40</v>
      </c>
      <c r="D43" s="9">
        <v>1049499</v>
      </c>
      <c r="E43" s="10" t="s">
        <v>144</v>
      </c>
      <c r="F43" s="11">
        <v>120256</v>
      </c>
      <c r="G43" s="43">
        <v>66015</v>
      </c>
      <c r="H43" s="3" t="str">
        <f>IF($H$1=1,IFERROR(VLOOKUP(D42,ESCANEAMENTO!A:B,2,),"NÃO SCAN."),IFERROR(VLOOKUP(D42,ESCANEAMENTO!E:F,2,),"NÃO SCAN."))</f>
        <v>NÃO SCAN.</v>
      </c>
      <c r="I43" s="4" t="str">
        <f t="shared" si="6"/>
        <v>NÃO SCAN.</v>
      </c>
      <c r="J43" s="4" t="str">
        <f t="shared" si="7"/>
        <v>Tablet-MGITECH</v>
      </c>
      <c r="K43" s="4" t="str">
        <f>VLOOKUP(J43,CATÁLOGO!A:E,5,)</f>
        <v>SM-T225</v>
      </c>
      <c r="L43" s="4" t="str">
        <f>VLOOKUP(J43,CATÁLOGO!A:E,4,)</f>
        <v>SAMSUNG</v>
      </c>
      <c r="M43" s="4" t="str">
        <f t="shared" si="8"/>
        <v>Tablet</v>
      </c>
      <c r="O43" s="19" t="s">
        <v>145</v>
      </c>
      <c r="P43" s="19" t="s">
        <v>90</v>
      </c>
      <c r="Q43" s="20" t="s">
        <v>146</v>
      </c>
      <c r="R43" s="39"/>
    </row>
    <row r="44" spans="1:18" ht="17.100000000000001" customHeight="1">
      <c r="A44" s="7" t="s">
        <v>147</v>
      </c>
      <c r="B44" s="35" t="s">
        <v>105</v>
      </c>
      <c r="C44" s="8" t="s">
        <v>40</v>
      </c>
      <c r="D44" s="9">
        <v>1049505</v>
      </c>
      <c r="E44" s="10" t="s">
        <v>148</v>
      </c>
      <c r="F44" s="11">
        <v>120173</v>
      </c>
      <c r="G44" s="43">
        <v>66015</v>
      </c>
      <c r="H44" s="3" t="str">
        <f>IF($H$1=1,IFERROR(VLOOKUP(D43,ESCANEAMENTO!A:B,2,),"NÃO SCAN."),IFERROR(VLOOKUP(D43,ESCANEAMENTO!E:F,2,),"NÃO SCAN."))</f>
        <v>NÃO SCAN.</v>
      </c>
      <c r="I44" s="4" t="str">
        <f t="shared" si="6"/>
        <v>NÃO SCAN.</v>
      </c>
      <c r="J44" s="4" t="str">
        <f t="shared" si="7"/>
        <v>Micro (TG) E-Learning-POSITIVO</v>
      </c>
      <c r="K44" s="4" t="str">
        <f>VLOOKUP(J44,CATÁLOGO!A:E,5,)</f>
        <v>MASTER C6400</v>
      </c>
      <c r="L44" s="4" t="str">
        <f>VLOOKUP(J44,CATÁLOGO!A:E,4,)</f>
        <v>POSITIVO</v>
      </c>
      <c r="M44" s="4" t="str">
        <f t="shared" si="8"/>
        <v>Micro (TG) E-Learning</v>
      </c>
      <c r="O44" s="19" t="s">
        <v>149</v>
      </c>
      <c r="P44" s="19" t="s">
        <v>90</v>
      </c>
      <c r="Q44" s="20" t="s">
        <v>150</v>
      </c>
      <c r="R44" s="39"/>
    </row>
    <row r="45" spans="1:18" ht="17.100000000000001" customHeight="1">
      <c r="A45" s="14" t="s">
        <v>151</v>
      </c>
      <c r="B45" s="37" t="s">
        <v>112</v>
      </c>
      <c r="C45" s="15" t="s">
        <v>21</v>
      </c>
      <c r="D45" s="16">
        <v>1016383</v>
      </c>
      <c r="E45" s="17" t="s">
        <v>152</v>
      </c>
      <c r="F45" s="18">
        <v>117021</v>
      </c>
      <c r="G45" s="43">
        <v>66015</v>
      </c>
      <c r="H45" s="3" t="str">
        <f>IF($H$1=1,IFERROR(VLOOKUP(D44,ESCANEAMENTO!A:B,2,),"NÃO SCAN."),IFERROR(VLOOKUP(D44,ESCANEAMENTO!E:F,2,),"NÃO SCAN."))</f>
        <v>NÃO SCAN.</v>
      </c>
      <c r="I45" s="4" t="str">
        <f t="shared" si="6"/>
        <v>NÃO SCAN.</v>
      </c>
      <c r="J45" s="4" t="str">
        <f t="shared" si="7"/>
        <v>Micro (TG) Gerência-POSITIVO</v>
      </c>
      <c r="K45" s="4" t="str">
        <f>VLOOKUP(J45,CATÁLOGO!A:E,5,)</f>
        <v>MASTER C6400</v>
      </c>
      <c r="L45" s="4" t="str">
        <f>VLOOKUP(J45,CATÁLOGO!A:E,4,)</f>
        <v>POSITIVO</v>
      </c>
      <c r="M45" s="4" t="str">
        <f t="shared" si="8"/>
        <v>Micro (TG) Gerência</v>
      </c>
      <c r="O45" s="12" t="s">
        <v>153</v>
      </c>
      <c r="P45" s="12" t="s">
        <v>90</v>
      </c>
      <c r="Q45" s="21" t="s">
        <v>154</v>
      </c>
      <c r="R45" s="39"/>
    </row>
    <row r="46" spans="1:18" ht="17.100000000000001" customHeight="1">
      <c r="A46" s="7" t="s">
        <v>155</v>
      </c>
      <c r="B46" s="35" t="s">
        <v>105</v>
      </c>
      <c r="C46" s="8" t="s">
        <v>40</v>
      </c>
      <c r="D46" s="9">
        <v>1050489</v>
      </c>
      <c r="E46" s="10" t="s">
        <v>156</v>
      </c>
      <c r="F46" s="11">
        <v>120246</v>
      </c>
      <c r="G46" s="43">
        <v>66015</v>
      </c>
      <c r="H46" s="3" t="str">
        <f>IF($H$1=1,IFERROR(VLOOKUP(#REF!,ESCANEAMENTO!A:B,2,),"NÃO SCAN."),IFERROR(VLOOKUP(#REF!,ESCANEAMENTO!E:F,2,),"NÃO SCAN."))</f>
        <v>NÃO SCAN.</v>
      </c>
      <c r="I46" s="4" t="e">
        <f>IF(H46=#REF!,"OK",IF(H46=0,"S/SÉRIE","NÃO SCAN."))</f>
        <v>#REF!</v>
      </c>
      <c r="J46" s="4" t="e">
        <f>#REF!&amp;"-"&amp;#REF!</f>
        <v>#REF!</v>
      </c>
      <c r="K46" s="4" t="e">
        <f>VLOOKUP(J46,CATÁLOGO!A:E,5,)</f>
        <v>#REF!</v>
      </c>
      <c r="L46" s="4" t="e">
        <f>VLOOKUP(J46,CATÁLOGO!A:E,4,)</f>
        <v>#REF!</v>
      </c>
      <c r="M46" s="4" t="e">
        <f>#REF!</f>
        <v>#REF!</v>
      </c>
      <c r="Q46" s="3"/>
    </row>
    <row r="47" spans="1:18" ht="17.100000000000001" customHeight="1">
      <c r="A47" s="61" t="s">
        <v>157</v>
      </c>
      <c r="B47" s="62" t="s">
        <v>158</v>
      </c>
      <c r="C47" s="63" t="s">
        <v>159</v>
      </c>
      <c r="D47" s="64">
        <v>1110921</v>
      </c>
      <c r="E47" s="65" t="s">
        <v>160</v>
      </c>
      <c r="F47" s="66">
        <v>16608</v>
      </c>
      <c r="G47" s="43">
        <v>66015</v>
      </c>
      <c r="H47" s="3"/>
      <c r="Q47" s="3"/>
    </row>
    <row r="48" spans="1:18" ht="17.100000000000001" customHeight="1">
      <c r="A48" s="7" t="s">
        <v>161</v>
      </c>
      <c r="B48" s="35" t="s">
        <v>105</v>
      </c>
      <c r="C48" s="8" t="s">
        <v>40</v>
      </c>
      <c r="D48" s="9">
        <v>1050160</v>
      </c>
      <c r="E48" s="10" t="s">
        <v>162</v>
      </c>
      <c r="F48" s="11">
        <v>120210</v>
      </c>
      <c r="G48" s="43">
        <v>66015</v>
      </c>
      <c r="H48" s="3" t="str">
        <f>IF($H$1=1,IFERROR(VLOOKUP(D46,ESCANEAMENTO!A:B,2,),"NÃO SCAN."),IFERROR(VLOOKUP(D46,ESCANEAMENTO!E:F,2,),"NÃO SCAN."))</f>
        <v>NÃO SCAN.</v>
      </c>
      <c r="I48" s="4" t="str">
        <f>IF(H48=E46,"OK",IF(H48=0,"S/SÉRIE","NÃO SCAN."))</f>
        <v>NÃO SCAN.</v>
      </c>
      <c r="J48" s="4" t="str">
        <f>A46&amp;"-"&amp;C46</f>
        <v>Micro (TG) Farmacêutico-POSITIVO</v>
      </c>
      <c r="K48" s="4" t="str">
        <f>VLOOKUP(J48,CATÁLOGO!A:E,5,)</f>
        <v>MASTER C6400</v>
      </c>
      <c r="L48" s="4" t="str">
        <f>VLOOKUP(J48,CATÁLOGO!A:E,4,)</f>
        <v>POSITIVO</v>
      </c>
      <c r="M48" s="4" t="str">
        <f>A46</f>
        <v>Micro (TG) Farmacêutico</v>
      </c>
      <c r="Q48" s="3"/>
    </row>
    <row r="49" spans="1:17" ht="17.100000000000001" customHeight="1">
      <c r="A49" s="14" t="s">
        <v>163</v>
      </c>
      <c r="B49" s="37" t="s">
        <v>112</v>
      </c>
      <c r="C49" s="15" t="s">
        <v>21</v>
      </c>
      <c r="D49" s="16">
        <v>1016694</v>
      </c>
      <c r="E49" s="17" t="s">
        <v>164</v>
      </c>
      <c r="F49" s="18"/>
      <c r="G49" s="43">
        <v>66015</v>
      </c>
      <c r="H49" s="3" t="str">
        <f>IF($H$1=1,IFERROR(VLOOKUP(D48,ESCANEAMENTO!A:B,2,),"NÃO SCAN."),IFERROR(VLOOKUP(D48,ESCANEAMENTO!E:F,2,),"NÃO SCAN."))</f>
        <v>NÃO SCAN.</v>
      </c>
      <c r="I49" s="4" t="str">
        <f t="shared" si="6"/>
        <v>NÃO SCAN.</v>
      </c>
      <c r="J49" s="4" t="str">
        <f t="shared" si="7"/>
        <v>Micro (TC) Balcão 01-POSITIVO</v>
      </c>
      <c r="K49" s="4" t="str">
        <f>VLOOKUP(J49,CATÁLOGO!A:E,5,)</f>
        <v>MASTER C6400</v>
      </c>
      <c r="L49" s="4" t="str">
        <f>VLOOKUP(J49,CATÁLOGO!A:E,4,)</f>
        <v>POSITIVO</v>
      </c>
      <c r="M49" s="4" t="str">
        <f t="shared" si="8"/>
        <v>Micro (TC) Balcão 01</v>
      </c>
      <c r="Q49" s="3"/>
    </row>
    <row r="50" spans="1:17" ht="17.100000000000001" customHeight="1">
      <c r="A50" s="7" t="s">
        <v>165</v>
      </c>
      <c r="B50" s="35" t="s">
        <v>105</v>
      </c>
      <c r="C50" s="8" t="s">
        <v>40</v>
      </c>
      <c r="D50" s="9">
        <v>1050368</v>
      </c>
      <c r="E50" s="10" t="s">
        <v>166</v>
      </c>
      <c r="F50" s="11">
        <v>120241</v>
      </c>
      <c r="G50" s="43">
        <v>66015</v>
      </c>
      <c r="H50" s="3" t="str">
        <f>IF($H$1=1,IFERROR(VLOOKUP(D49,ESCANEAMENTO!A:B,2,),"NÃO SCAN."),IFERROR(VLOOKUP(D49,ESCANEAMENTO!E:F,2,),"NÃO SCAN."))</f>
        <v>NÃO SCAN.</v>
      </c>
      <c r="I50" s="4" t="str">
        <f t="shared" si="6"/>
        <v>NÃO SCAN.</v>
      </c>
      <c r="J50" s="4" t="str">
        <f t="shared" si="7"/>
        <v>Leitor Cód. Barra - Mão-SCANSOURCE</v>
      </c>
      <c r="K50" s="4" t="str">
        <f>VLOOKUP(J50,CATÁLOGO!A:E,5,)</f>
        <v>DS2208</v>
      </c>
      <c r="L50" s="4" t="str">
        <f>VLOOKUP(J50,CATÁLOGO!A:E,4,)</f>
        <v>ZEBRA</v>
      </c>
      <c r="M50" s="4" t="str">
        <f t="shared" si="8"/>
        <v>Leitor Cód. Barra - Mão</v>
      </c>
      <c r="Q50" s="3"/>
    </row>
    <row r="51" spans="1:17" ht="17.100000000000001" customHeight="1">
      <c r="A51" s="14" t="s">
        <v>163</v>
      </c>
      <c r="B51" s="37" t="s">
        <v>112</v>
      </c>
      <c r="C51" s="15" t="s">
        <v>21</v>
      </c>
      <c r="D51" s="16">
        <v>1016692</v>
      </c>
      <c r="E51" s="17" t="s">
        <v>167</v>
      </c>
      <c r="F51" s="18"/>
      <c r="G51" s="43">
        <v>66015</v>
      </c>
      <c r="H51" s="3" t="str">
        <f>IF($H$1=1,IFERROR(VLOOKUP(D50,ESCANEAMENTO!A:B,2,),"NÃO SCAN."),IFERROR(VLOOKUP(D50,ESCANEAMENTO!E:F,2,),"NÃO SCAN."))</f>
        <v>NÃO SCAN.</v>
      </c>
      <c r="I51" s="4" t="str">
        <f t="shared" si="6"/>
        <v>NÃO SCAN.</v>
      </c>
      <c r="J51" s="4" t="str">
        <f t="shared" si="7"/>
        <v>Micro (TC) Balcão 02-POSITIVO</v>
      </c>
      <c r="K51" s="4" t="str">
        <f>VLOOKUP(J51,CATÁLOGO!A:E,5,)</f>
        <v>MASTER C6400</v>
      </c>
      <c r="L51" s="4" t="str">
        <f>VLOOKUP(J51,CATÁLOGO!A:E,4,)</f>
        <v>POSITIVO</v>
      </c>
      <c r="M51" s="4" t="str">
        <f t="shared" si="8"/>
        <v>Micro (TC) Balcão 02</v>
      </c>
      <c r="Q51" s="3"/>
    </row>
    <row r="52" spans="1:17" ht="17.100000000000001" customHeight="1">
      <c r="A52" s="7" t="s">
        <v>168</v>
      </c>
      <c r="B52" s="35" t="s">
        <v>105</v>
      </c>
      <c r="C52" s="8" t="s">
        <v>40</v>
      </c>
      <c r="D52" s="9">
        <v>1050251</v>
      </c>
      <c r="E52" s="10" t="s">
        <v>169</v>
      </c>
      <c r="F52" s="11">
        <v>120229</v>
      </c>
      <c r="G52" s="43">
        <v>66015</v>
      </c>
      <c r="H52" s="3" t="str">
        <f>IF($H$1=1,IFERROR(VLOOKUP(D51,ESCANEAMENTO!A:B,2,),"NÃO SCAN."),IFERROR(VLOOKUP(D51,ESCANEAMENTO!E:F,2,),"NÃO SCAN."))</f>
        <v>NÃO SCAN.</v>
      </c>
      <c r="I52" s="4" t="str">
        <f t="shared" si="6"/>
        <v>NÃO SCAN.</v>
      </c>
      <c r="J52" s="4" t="str">
        <f t="shared" si="7"/>
        <v>Leitor Cód. Barra - Mão-SCANSOURCE</v>
      </c>
      <c r="K52" s="4" t="str">
        <f>VLOOKUP(J52,CATÁLOGO!A:E,5,)</f>
        <v>DS2208</v>
      </c>
      <c r="L52" s="4" t="str">
        <f>VLOOKUP(J52,CATÁLOGO!A:E,4,)</f>
        <v>ZEBRA</v>
      </c>
      <c r="M52" s="4" t="str">
        <f t="shared" si="8"/>
        <v>Leitor Cód. Barra - Mão</v>
      </c>
      <c r="Q52" s="3"/>
    </row>
    <row r="53" spans="1:17" ht="17.100000000000001" customHeight="1">
      <c r="A53" s="14" t="s">
        <v>163</v>
      </c>
      <c r="B53" s="37" t="s">
        <v>112</v>
      </c>
      <c r="C53" s="15" t="s">
        <v>21</v>
      </c>
      <c r="D53" s="16">
        <v>1016695</v>
      </c>
      <c r="E53" s="17" t="s">
        <v>170</v>
      </c>
      <c r="F53" s="18"/>
      <c r="G53" s="43">
        <v>66015</v>
      </c>
      <c r="H53" s="3" t="str">
        <f>IF($H$1=1,IFERROR(VLOOKUP(D52,ESCANEAMENTO!A:B,2,),"NÃO SCAN."),IFERROR(VLOOKUP(D52,ESCANEAMENTO!E:F,2,),"NÃO SCAN."))</f>
        <v>NÃO SCAN.</v>
      </c>
      <c r="I53" s="4" t="str">
        <f t="shared" si="6"/>
        <v>NÃO SCAN.</v>
      </c>
      <c r="J53" s="4" t="str">
        <f t="shared" si="7"/>
        <v>Micro (TC) Balcão 03-POSITIVO</v>
      </c>
      <c r="K53" s="4" t="str">
        <f>VLOOKUP(J53,CATÁLOGO!A:E,5,)</f>
        <v>MASTER C6400</v>
      </c>
      <c r="L53" s="4" t="str">
        <f>VLOOKUP(J53,CATÁLOGO!A:E,4,)</f>
        <v>POSITIVO</v>
      </c>
      <c r="M53" s="4" t="str">
        <f t="shared" si="8"/>
        <v>Micro (TC) Balcão 03</v>
      </c>
      <c r="Q53" s="3"/>
    </row>
    <row r="54" spans="1:17" ht="17.100000000000001" customHeight="1">
      <c r="A54" s="7" t="s">
        <v>171</v>
      </c>
      <c r="B54" s="35" t="s">
        <v>105</v>
      </c>
      <c r="C54" s="8" t="s">
        <v>40</v>
      </c>
      <c r="D54" s="9">
        <v>1086872</v>
      </c>
      <c r="E54" s="10" t="s">
        <v>172</v>
      </c>
      <c r="F54" s="11">
        <v>120186</v>
      </c>
      <c r="G54" s="43">
        <v>66015</v>
      </c>
      <c r="H54" s="3" t="str">
        <f>IF($H$1=1,IFERROR(VLOOKUP(D53,ESCANEAMENTO!A:B,2,),"NÃO SCAN."),IFERROR(VLOOKUP(D53,ESCANEAMENTO!E:F,2,),"NÃO SCAN."))</f>
        <v>NÃO SCAN.</v>
      </c>
      <c r="I54" s="4" t="str">
        <f t="shared" si="6"/>
        <v>NÃO SCAN.</v>
      </c>
      <c r="J54" s="4" t="str">
        <f t="shared" si="7"/>
        <v>Leitor Cód. Barra - Mão-SCANSOURCE</v>
      </c>
      <c r="K54" s="4" t="str">
        <f>VLOOKUP(J54,CATÁLOGO!A:E,5,)</f>
        <v>DS2208</v>
      </c>
      <c r="L54" s="4" t="str">
        <f>VLOOKUP(J54,CATÁLOGO!A:E,4,)</f>
        <v>ZEBRA</v>
      </c>
      <c r="M54" s="4" t="str">
        <f t="shared" si="8"/>
        <v>Leitor Cód. Barra - Mão</v>
      </c>
      <c r="Q54" s="3"/>
    </row>
    <row r="55" spans="1:17" ht="17.100000000000001" customHeight="1">
      <c r="A55" s="14" t="s">
        <v>163</v>
      </c>
      <c r="B55" s="37" t="s">
        <v>112</v>
      </c>
      <c r="C55" s="15" t="s">
        <v>21</v>
      </c>
      <c r="D55" s="16">
        <v>1015988</v>
      </c>
      <c r="E55" s="17" t="s">
        <v>173</v>
      </c>
      <c r="F55" s="18"/>
      <c r="G55" s="43">
        <v>66015</v>
      </c>
      <c r="H55" s="3" t="str">
        <f>IF($H$1=1,IFERROR(VLOOKUP(D54,ESCANEAMENTO!A:B,2,),"NÃO SCAN."),IFERROR(VLOOKUP(D54,ESCANEAMENTO!E:F,2,),"NÃO SCAN."))</f>
        <v>NÃO SCAN.</v>
      </c>
      <c r="I55" s="4" t="str">
        <f t="shared" si="6"/>
        <v>NÃO SCAN.</v>
      </c>
      <c r="J55" s="4" t="str">
        <f t="shared" si="7"/>
        <v>Micro (TC) Balcão 04-POSITIVO</v>
      </c>
      <c r="K55" s="4" t="str">
        <f>VLOOKUP(J55,CATÁLOGO!A:E,5,)</f>
        <v>MASTER C6400</v>
      </c>
      <c r="L55" s="4" t="str">
        <f>VLOOKUP(J55,CATÁLOGO!A:E,4,)</f>
        <v>POSITIVO</v>
      </c>
      <c r="M55" s="4" t="str">
        <f t="shared" si="8"/>
        <v>Micro (TC) Balcão 04</v>
      </c>
      <c r="Q55" s="3"/>
    </row>
    <row r="56" spans="1:17" ht="17.100000000000001" customHeight="1">
      <c r="A56" s="7" t="s">
        <v>174</v>
      </c>
      <c r="B56" s="35" t="s">
        <v>175</v>
      </c>
      <c r="C56" s="8" t="s">
        <v>21</v>
      </c>
      <c r="D56" s="9">
        <v>1045159</v>
      </c>
      <c r="E56" s="10" t="s">
        <v>176</v>
      </c>
      <c r="F56" s="11">
        <v>285329</v>
      </c>
      <c r="G56" s="43">
        <v>66015</v>
      </c>
      <c r="H56" s="3"/>
      <c r="Q56" s="3"/>
    </row>
    <row r="57" spans="1:17" ht="17.100000000000001" customHeight="1">
      <c r="A57" s="14" t="s">
        <v>177</v>
      </c>
      <c r="B57" s="37" t="s">
        <v>175</v>
      </c>
      <c r="C57" s="15" t="s">
        <v>21</v>
      </c>
      <c r="D57" s="16">
        <v>1045060</v>
      </c>
      <c r="E57" s="17" t="s">
        <v>178</v>
      </c>
      <c r="F57" s="18">
        <v>285089</v>
      </c>
      <c r="G57" s="43">
        <v>66015</v>
      </c>
      <c r="H57" s="3" t="str">
        <f>IF($H$1=1,IFERROR(VLOOKUP(D56,ESCANEAMENTO!A:B,2,),"NÃO SCAN."),IFERROR(VLOOKUP(D56,ESCANEAMENTO!E:F,2,),"NÃO SCAN."))</f>
        <v>NÃO SCAN.</v>
      </c>
      <c r="I57" s="4" t="str">
        <f t="shared" ref="I57:I62" si="9">IF(H57=E56,"OK",IF(H57=0,"S/SÉRIE","NÃO SCAN."))</f>
        <v>NÃO SCAN.</v>
      </c>
      <c r="J57" s="4" t="str">
        <f t="shared" ref="J57:J62" si="10">A56&amp;"-"&amp;C56</f>
        <v>Impressora TM-T88VII-USB CX 01-SCANSOURCE</v>
      </c>
      <c r="K57" s="4" t="str">
        <f>VLOOKUP(J57,CATÁLOGO!A:E,5,)</f>
        <v>TM-T88V</v>
      </c>
      <c r="L57" s="4" t="str">
        <f>VLOOKUP(J57,CATÁLOGO!A:E,4,)</f>
        <v>EPSON</v>
      </c>
      <c r="M57" s="4" t="str">
        <f t="shared" ref="M57:M62" si="11">A56</f>
        <v>Impressora TM-T88VII-USB CX 01</v>
      </c>
    </row>
    <row r="58" spans="1:17" ht="17.100000000000001" customHeight="1">
      <c r="A58" s="14" t="s">
        <v>179</v>
      </c>
      <c r="B58" s="37" t="s">
        <v>175</v>
      </c>
      <c r="C58" s="15" t="s">
        <v>21</v>
      </c>
      <c r="D58" s="16">
        <v>1044817</v>
      </c>
      <c r="E58" s="17" t="s">
        <v>180</v>
      </c>
      <c r="F58" s="18">
        <v>280245</v>
      </c>
      <c r="G58" s="43">
        <v>66015</v>
      </c>
      <c r="H58" s="3" t="str">
        <f>IF($H$1=1,IFERROR(VLOOKUP(D57,ESCANEAMENTO!A:B,2,),"NÃO SCAN."),IFERROR(VLOOKUP(D57,ESCANEAMENTO!E:F,2,),"NÃO SCAN."))</f>
        <v>NÃO SCAN.</v>
      </c>
      <c r="I58" s="4" t="str">
        <f t="shared" si="9"/>
        <v>NÃO SCAN.</v>
      </c>
      <c r="J58" s="4" t="str">
        <f t="shared" si="10"/>
        <v>Impressora TM-T88VII-USB CX 02-SCANSOURCE</v>
      </c>
      <c r="K58" s="4" t="str">
        <f>VLOOKUP(J58,CATÁLOGO!A:E,5,)</f>
        <v>TM-T88V</v>
      </c>
      <c r="L58" s="4" t="str">
        <f>VLOOKUP(J58,CATÁLOGO!A:E,4,)</f>
        <v>EPSON</v>
      </c>
      <c r="M58" s="4" t="str">
        <f t="shared" si="11"/>
        <v>Impressora TM-T88VII-USB CX 02</v>
      </c>
    </row>
    <row r="59" spans="1:17" ht="17.100000000000001" customHeight="1">
      <c r="A59" s="14" t="s">
        <v>181</v>
      </c>
      <c r="B59" s="37" t="s">
        <v>175</v>
      </c>
      <c r="C59" s="15" t="s">
        <v>21</v>
      </c>
      <c r="D59" s="16">
        <v>1023057</v>
      </c>
      <c r="E59" s="17" t="s">
        <v>182</v>
      </c>
      <c r="F59" s="18">
        <v>280227</v>
      </c>
      <c r="G59" s="43">
        <v>66015</v>
      </c>
      <c r="H59" s="3" t="str">
        <f>IF($H$1=1,IFERROR(VLOOKUP(D58,ESCANEAMENTO!A:B,2,),"NÃO SCAN."),IFERROR(VLOOKUP(D58,ESCANEAMENTO!E:F,2,),"NÃO SCAN."))</f>
        <v>NÃO SCAN.</v>
      </c>
      <c r="I59" s="4" t="str">
        <f t="shared" si="9"/>
        <v>NÃO SCAN.</v>
      </c>
      <c r="J59" s="4" t="str">
        <f t="shared" si="10"/>
        <v>Impressora TM-T88VII-USB CX 03-SCANSOURCE</v>
      </c>
      <c r="K59" s="4" t="str">
        <f>VLOOKUP(J59,CATÁLOGO!A:E,5,)</f>
        <v>TM-T88V</v>
      </c>
      <c r="L59" s="4" t="str">
        <f>VLOOKUP(J59,CATÁLOGO!A:E,4,)</f>
        <v>EPSON</v>
      </c>
      <c r="M59" s="4" t="str">
        <f t="shared" si="11"/>
        <v>Impressora TM-T88VII-USB CX 03</v>
      </c>
    </row>
    <row r="60" spans="1:17" ht="17.100000000000001" customHeight="1">
      <c r="A60" s="7" t="s">
        <v>183</v>
      </c>
      <c r="B60" s="35" t="s">
        <v>175</v>
      </c>
      <c r="C60" s="8" t="s">
        <v>21</v>
      </c>
      <c r="D60" s="9">
        <v>1023091</v>
      </c>
      <c r="E60" s="10" t="s">
        <v>184</v>
      </c>
      <c r="F60" s="11">
        <v>280231</v>
      </c>
      <c r="G60" s="43">
        <v>66015</v>
      </c>
      <c r="H60" s="3" t="str">
        <f>IF($H$1=1,IFERROR(VLOOKUP(D59,ESCANEAMENTO!A:B,2,),"NÃO SCAN."),IFERROR(VLOOKUP(D59,ESCANEAMENTO!E:F,2,),"NÃO SCAN."))</f>
        <v>NÃO SCAN.</v>
      </c>
      <c r="I60" s="4" t="str">
        <f t="shared" si="9"/>
        <v>NÃO SCAN.</v>
      </c>
      <c r="J60" s="4" t="str">
        <f t="shared" si="10"/>
        <v>Impressora TM-T88VII-USB CX 04-SCANSOURCE</v>
      </c>
      <c r="K60" s="4" t="str">
        <f>VLOOKUP(J60,CATÁLOGO!A:E,5,)</f>
        <v>TM-T88V</v>
      </c>
      <c r="L60" s="4" t="str">
        <f>VLOOKUP(J60,CATÁLOGO!A:E,4,)</f>
        <v>EPSON</v>
      </c>
      <c r="M60" s="4" t="str">
        <f t="shared" si="11"/>
        <v>Impressora TM-T88VII-USB CX 04</v>
      </c>
    </row>
    <row r="61" spans="1:17" ht="17.100000000000001" customHeight="1">
      <c r="A61" s="7" t="s">
        <v>185</v>
      </c>
      <c r="B61" s="35" t="s">
        <v>175</v>
      </c>
      <c r="C61" s="8" t="s">
        <v>21</v>
      </c>
      <c r="D61" s="9">
        <v>1045681</v>
      </c>
      <c r="E61" s="10" t="s">
        <v>186</v>
      </c>
      <c r="F61" s="11">
        <v>290931</v>
      </c>
      <c r="G61" s="43">
        <v>66015</v>
      </c>
      <c r="H61" s="3" t="str">
        <f>IF($H$1=1,IFERROR(VLOOKUP(D60,ESCANEAMENTO!A:B,2,),"NÃO SCAN."),IFERROR(VLOOKUP(D60,ESCANEAMENTO!E:F,2,),"NÃO SCAN."))</f>
        <v>NÃO SCAN.</v>
      </c>
      <c r="I61" s="4" t="str">
        <f t="shared" si="9"/>
        <v>NÃO SCAN.</v>
      </c>
      <c r="J61" s="4" t="str">
        <f t="shared" si="10"/>
        <v>Impressora TM-T88VII-ETH-SCANSOURCE</v>
      </c>
      <c r="K61" s="4" t="str">
        <f>VLOOKUP(J61,CATÁLOGO!A:E,5,)</f>
        <v>TM-T88V</v>
      </c>
      <c r="L61" s="4" t="str">
        <f>VLOOKUP(J61,CATÁLOGO!A:E,4,)</f>
        <v>EPSON</v>
      </c>
      <c r="M61" s="4" t="str">
        <f t="shared" si="11"/>
        <v>Impressora TM-T88VII-ETH</v>
      </c>
    </row>
    <row r="62" spans="1:17" ht="17.100000000000001" customHeight="1">
      <c r="A62" s="7" t="s">
        <v>187</v>
      </c>
      <c r="B62" s="35" t="s">
        <v>188</v>
      </c>
      <c r="C62" s="8" t="s">
        <v>21</v>
      </c>
      <c r="D62" s="9">
        <v>1021796</v>
      </c>
      <c r="E62" s="10" t="s">
        <v>189</v>
      </c>
      <c r="F62" s="11">
        <v>267136</v>
      </c>
      <c r="G62" s="43">
        <v>66015</v>
      </c>
      <c r="H62" s="3" t="str">
        <f>IF($H$1=1,IFERROR(VLOOKUP(D61,ESCANEAMENTO!A:B,2,),"NÃO SCAN."),IFERROR(VLOOKUP(D61,ESCANEAMENTO!E:F,2,),"NÃO SCAN."))</f>
        <v>NÃO SCAN.</v>
      </c>
      <c r="I62" s="4" t="str">
        <f t="shared" si="9"/>
        <v>NÃO SCAN.</v>
      </c>
      <c r="J62" s="4" t="str">
        <f t="shared" si="10"/>
        <v>Impressora TM-L90-ETH-SCANSOURCE</v>
      </c>
      <c r="K62" s="4" t="str">
        <f>VLOOKUP(J62,CATÁLOGO!A:E,5,)</f>
        <v>TM-TL90</v>
      </c>
      <c r="L62" s="4" t="str">
        <f>VLOOKUP(J62,CATÁLOGO!A:E,4,)</f>
        <v>EPSON</v>
      </c>
      <c r="M62" s="4" t="str">
        <f t="shared" si="11"/>
        <v>Impressora TM-L90-ETH</v>
      </c>
    </row>
    <row r="63" spans="1:17" ht="17.100000000000001" customHeight="1">
      <c r="A63" s="14" t="s">
        <v>190</v>
      </c>
      <c r="B63" s="37" t="s">
        <v>188</v>
      </c>
      <c r="C63" s="15" t="s">
        <v>21</v>
      </c>
      <c r="D63" s="16">
        <v>1021794</v>
      </c>
      <c r="E63" s="17" t="s">
        <v>191</v>
      </c>
      <c r="F63" s="18">
        <v>267136</v>
      </c>
      <c r="G63" s="43">
        <v>66015</v>
      </c>
    </row>
    <row r="64" spans="1:17" ht="17.100000000000001" customHeight="1">
      <c r="A64" s="14" t="s">
        <v>192</v>
      </c>
      <c r="B64" s="37" t="s">
        <v>188</v>
      </c>
      <c r="C64" s="15" t="s">
        <v>21</v>
      </c>
      <c r="D64" s="16">
        <v>1022696</v>
      </c>
      <c r="E64" s="17" t="s">
        <v>193</v>
      </c>
      <c r="F64" s="18"/>
      <c r="G64" s="43">
        <v>66015</v>
      </c>
    </row>
    <row r="65" spans="1:7" ht="17.100000000000001" customHeight="1">
      <c r="A65" s="14" t="s">
        <v>194</v>
      </c>
      <c r="B65" s="37" t="s">
        <v>188</v>
      </c>
      <c r="C65" s="15" t="s">
        <v>21</v>
      </c>
      <c r="D65" s="16">
        <v>937424</v>
      </c>
      <c r="E65" s="17" t="s">
        <v>195</v>
      </c>
      <c r="F65" s="18"/>
      <c r="G65" s="43">
        <v>66015</v>
      </c>
    </row>
    <row r="66" spans="1:7" ht="17.100000000000001" customHeight="1">
      <c r="A66" s="86" t="s">
        <v>71</v>
      </c>
      <c r="B66" s="87" t="s">
        <v>72</v>
      </c>
      <c r="C66" s="88" t="s">
        <v>73</v>
      </c>
      <c r="D66" s="89">
        <v>1065367</v>
      </c>
      <c r="E66" s="90" t="s">
        <v>196</v>
      </c>
      <c r="F66" s="91">
        <v>38054</v>
      </c>
      <c r="G66" s="91">
        <v>66202</v>
      </c>
    </row>
    <row r="67" spans="1:7">
      <c r="A67" s="92" t="s">
        <v>75</v>
      </c>
      <c r="B67" s="87" t="s">
        <v>72</v>
      </c>
      <c r="C67" s="88" t="s">
        <v>73</v>
      </c>
      <c r="D67" s="89">
        <v>1065384</v>
      </c>
      <c r="E67" s="90" t="s">
        <v>197</v>
      </c>
      <c r="F67" s="91">
        <v>38075</v>
      </c>
      <c r="G67" s="91">
        <v>66202</v>
      </c>
    </row>
  </sheetData>
  <autoFilter ref="A2:G2" xr:uid="{B4BBCC4E-8F4E-409D-868F-B48396FB73CF}"/>
  <mergeCells count="1">
    <mergeCell ref="F1:H1"/>
  </mergeCells>
  <conditionalFormatting sqref="A2:M2 D1">
    <cfRule type="expression" dxfId="69" priority="98">
      <formula>$F$1="DROGASIL"</formula>
    </cfRule>
  </conditionalFormatting>
  <conditionalFormatting sqref="B1">
    <cfRule type="duplicateValues" dxfId="68" priority="80"/>
  </conditionalFormatting>
  <conditionalFormatting sqref="C1">
    <cfRule type="duplicateValues" dxfId="67" priority="79"/>
  </conditionalFormatting>
  <conditionalFormatting sqref="C3:C46 C48:C61">
    <cfRule type="cellIs" dxfId="66" priority="29" operator="equal">
      <formula>"POSITIVO"</formula>
    </cfRule>
    <cfRule type="cellIs" dxfId="65" priority="30" operator="equal">
      <formula>"SCANSOURCE"</formula>
    </cfRule>
    <cfRule type="cellIs" dxfId="64" priority="31" operator="equal">
      <formula>"DELL"</formula>
    </cfRule>
    <cfRule type="cellIs" dxfId="63" priority="32" operator="equal">
      <formula>"NCR"</formula>
    </cfRule>
    <cfRule type="cellIs" dxfId="62" priority="33" operator="equal">
      <formula>"LENOVO"</formula>
    </cfRule>
  </conditionalFormatting>
  <conditionalFormatting sqref="D1 A2:M2">
    <cfRule type="expression" dxfId="61" priority="99">
      <formula>$F$1="RAIA"</formula>
    </cfRule>
  </conditionalFormatting>
  <conditionalFormatting sqref="D1">
    <cfRule type="duplicateValues" dxfId="60" priority="27"/>
  </conditionalFormatting>
  <conditionalFormatting sqref="D2:E2">
    <cfRule type="duplicateValues" dxfId="59" priority="64"/>
  </conditionalFormatting>
  <conditionalFormatting sqref="D27:E27">
    <cfRule type="duplicateValues" dxfId="58" priority="46"/>
  </conditionalFormatting>
  <conditionalFormatting sqref="D68:E1048576">
    <cfRule type="duplicateValues" dxfId="57" priority="95"/>
  </conditionalFormatting>
  <conditionalFormatting sqref="F1">
    <cfRule type="cellIs" dxfId="56" priority="22" operator="equal">
      <formula>"RAIA"</formula>
    </cfRule>
    <cfRule type="cellIs" dxfId="55" priority="23" operator="equal">
      <formula>"DROGASIL"</formula>
    </cfRule>
    <cfRule type="duplicateValues" dxfId="54" priority="24"/>
  </conditionalFormatting>
  <conditionalFormatting sqref="H3:H62">
    <cfRule type="cellIs" dxfId="53" priority="37" operator="equal">
      <formula>0</formula>
    </cfRule>
  </conditionalFormatting>
  <conditionalFormatting sqref="H3:J62">
    <cfRule type="cellIs" dxfId="52" priority="70" operator="equal">
      <formula>"NÃO SCAN."</formula>
    </cfRule>
  </conditionalFormatting>
  <conditionalFormatting sqref="I3:I62">
    <cfRule type="cellIs" dxfId="51" priority="36" operator="equal">
      <formula>"S/SÉRIE"</formula>
    </cfRule>
  </conditionalFormatting>
  <conditionalFormatting sqref="R3:R32 I3:J62">
    <cfRule type="cellIs" dxfId="50" priority="38" operator="equal">
      <formula>"OK"</formula>
    </cfRule>
  </conditionalFormatting>
  <conditionalFormatting sqref="O31:Q31 O34:Q34 O37:Q37 O40:Q40">
    <cfRule type="expression" dxfId="49" priority="19">
      <formula>$P$31="PAGBANK"</formula>
    </cfRule>
    <cfRule type="expression" dxfId="48" priority="20">
      <formula>$P$31="SAFRAPAY"</formula>
    </cfRule>
    <cfRule type="expression" dxfId="47" priority="21">
      <formula>$P$31="CIELO"</formula>
    </cfRule>
  </conditionalFormatting>
  <conditionalFormatting sqref="Q3:Q5">
    <cfRule type="duplicateValues" dxfId="46" priority="96"/>
  </conditionalFormatting>
  <conditionalFormatting sqref="Q31:Q44">
    <cfRule type="duplicateValues" dxfId="45" priority="39"/>
  </conditionalFormatting>
  <conditionalFormatting sqref="R2">
    <cfRule type="duplicateValues" dxfId="44" priority="75"/>
  </conditionalFormatting>
  <conditionalFormatting sqref="R3:R10">
    <cfRule type="duplicateValues" dxfId="43" priority="73"/>
  </conditionalFormatting>
  <conditionalFormatting sqref="R34:R35 R37:R38 R40:R41 R43:R45">
    <cfRule type="cellIs" dxfId="42" priority="65" operator="equal">
      <formula>"OK"</formula>
    </cfRule>
  </conditionalFormatting>
  <conditionalFormatting sqref="R26">
    <cfRule type="duplicateValues" dxfId="41" priority="72"/>
  </conditionalFormatting>
  <conditionalFormatting sqref="R31:R32 R34:R35 R37:R38 R40:R41 R43:R45">
    <cfRule type="duplicateValues" dxfId="40" priority="71"/>
  </conditionalFormatting>
  <conditionalFormatting sqref="C62:C65">
    <cfRule type="cellIs" dxfId="39" priority="13" operator="equal">
      <formula>"POSITIVO"</formula>
    </cfRule>
    <cfRule type="cellIs" dxfId="38" priority="14" operator="equal">
      <formula>"SCANSOURCE"</formula>
    </cfRule>
    <cfRule type="cellIs" dxfId="37" priority="15" operator="equal">
      <formula>"DELL"</formula>
    </cfRule>
    <cfRule type="cellIs" dxfId="36" priority="16" operator="equal">
      <formula>"NCR"</formula>
    </cfRule>
    <cfRule type="cellIs" dxfId="35" priority="17" operator="equal">
      <formula>"LENOVO"</formula>
    </cfRule>
  </conditionalFormatting>
  <conditionalFormatting sqref="D62:E65">
    <cfRule type="duplicateValues" dxfId="34" priority="18"/>
  </conditionalFormatting>
  <conditionalFormatting sqref="C47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47:E47">
    <cfRule type="duplicateValues" dxfId="28" priority="12"/>
  </conditionalFormatting>
  <conditionalFormatting sqref="D28:E46 D3:E26 D48:E61">
    <cfRule type="duplicateValues" dxfId="27" priority="129"/>
  </conditionalFormatting>
  <conditionalFormatting sqref="C66:C67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7">
    <cfRule type="duplicateValues" dxfId="21" priority="6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6" customWidth="1"/>
    <col min="2" max="2" width="10.625" style="36" customWidth="1"/>
    <col min="3" max="3" width="13.875" style="36" customWidth="1"/>
  </cols>
  <sheetData>
    <row r="1" spans="1:3" ht="14.45">
      <c r="A1" s="56" t="s">
        <v>198</v>
      </c>
      <c r="B1" s="56" t="s">
        <v>199</v>
      </c>
      <c r="C1" s="56" t="s">
        <v>200</v>
      </c>
    </row>
    <row r="2" spans="1:3" ht="14.45">
      <c r="A2" s="58" t="s">
        <v>201</v>
      </c>
      <c r="B2" s="57" t="s">
        <v>202</v>
      </c>
      <c r="C2" s="60"/>
    </row>
    <row r="3" spans="1:3" ht="14.45">
      <c r="A3" s="76" t="s">
        <v>203</v>
      </c>
      <c r="B3" s="75" t="s">
        <v>204</v>
      </c>
      <c r="C3" s="59"/>
    </row>
    <row r="4" spans="1:3" ht="14.45">
      <c r="A4" s="58" t="s">
        <v>205</v>
      </c>
      <c r="B4" s="57" t="s">
        <v>202</v>
      </c>
      <c r="C4" s="60"/>
    </row>
    <row r="5" spans="1:3" ht="14.45">
      <c r="A5" s="58" t="s">
        <v>206</v>
      </c>
      <c r="B5" s="57" t="s">
        <v>202</v>
      </c>
      <c r="C5" s="60"/>
    </row>
    <row r="6" spans="1:3" ht="14.45">
      <c r="A6" s="76" t="s">
        <v>207</v>
      </c>
      <c r="B6" s="75" t="s">
        <v>204</v>
      </c>
      <c r="C6" s="59"/>
    </row>
    <row r="7" spans="1:3" ht="14.45">
      <c r="A7" s="76" t="s">
        <v>208</v>
      </c>
      <c r="B7" s="75" t="s">
        <v>204</v>
      </c>
      <c r="C7" s="59"/>
    </row>
    <row r="8" spans="1:3" ht="14.45">
      <c r="A8" s="58" t="s">
        <v>209</v>
      </c>
      <c r="B8" s="57" t="s">
        <v>202</v>
      </c>
      <c r="C8" s="60"/>
    </row>
    <row r="9" spans="1:3" ht="14.45">
      <c r="A9" s="58" t="s">
        <v>210</v>
      </c>
      <c r="B9" s="74" t="s">
        <v>202</v>
      </c>
      <c r="C9" s="60"/>
    </row>
    <row r="10" spans="1:3" ht="14.45">
      <c r="A10" s="58" t="s">
        <v>211</v>
      </c>
      <c r="B10" s="57" t="s">
        <v>202</v>
      </c>
      <c r="C10" s="60"/>
    </row>
    <row r="11" spans="1:3" ht="14.45">
      <c r="A11" s="76" t="s">
        <v>212</v>
      </c>
      <c r="B11" s="75" t="s">
        <v>204</v>
      </c>
      <c r="C11" s="59"/>
    </row>
    <row r="12" spans="1:3" ht="14.45">
      <c r="A12" s="58" t="s">
        <v>213</v>
      </c>
      <c r="B12" s="74" t="s">
        <v>202</v>
      </c>
      <c r="C12" s="60"/>
    </row>
    <row r="13" spans="1:3" ht="14.45">
      <c r="A13" s="58" t="s">
        <v>214</v>
      </c>
      <c r="B13" s="57" t="s">
        <v>202</v>
      </c>
      <c r="C13" s="60"/>
    </row>
    <row r="14" spans="1:3" ht="14.45">
      <c r="A14" s="58" t="s">
        <v>215</v>
      </c>
      <c r="B14" s="57" t="s">
        <v>202</v>
      </c>
      <c r="C14" s="60"/>
    </row>
    <row r="15" spans="1:3" ht="14.45">
      <c r="A15" s="58" t="s">
        <v>216</v>
      </c>
      <c r="B15" s="57" t="s">
        <v>202</v>
      </c>
      <c r="C15" s="60"/>
    </row>
    <row r="16" spans="1:3" ht="14.45">
      <c r="A16" s="76" t="s">
        <v>217</v>
      </c>
      <c r="B16" s="75" t="s">
        <v>204</v>
      </c>
      <c r="C16" s="59"/>
    </row>
    <row r="17" spans="1:3" ht="14.45">
      <c r="A17" s="76" t="s">
        <v>218</v>
      </c>
      <c r="B17" s="75" t="s">
        <v>204</v>
      </c>
      <c r="C17" s="59"/>
    </row>
    <row r="18" spans="1:3" ht="14.45">
      <c r="A18" s="76" t="s">
        <v>219</v>
      </c>
      <c r="B18" s="75" t="s">
        <v>204</v>
      </c>
      <c r="C18" s="59"/>
    </row>
    <row r="19" spans="1:3" ht="14.45">
      <c r="A19" s="58" t="s">
        <v>220</v>
      </c>
      <c r="B19" s="74" t="s">
        <v>202</v>
      </c>
      <c r="C19" s="60"/>
    </row>
    <row r="20" spans="1:3" ht="14.45">
      <c r="A20" s="58" t="s">
        <v>221</v>
      </c>
      <c r="B20" s="74" t="s">
        <v>202</v>
      </c>
      <c r="C20" s="60"/>
    </row>
    <row r="21" spans="1:3" ht="14.45">
      <c r="A21" s="76" t="s">
        <v>222</v>
      </c>
      <c r="B21" s="75" t="s">
        <v>204</v>
      </c>
      <c r="C21" s="59"/>
    </row>
    <row r="22" spans="1:3" ht="14.45">
      <c r="A22" s="58" t="s">
        <v>223</v>
      </c>
      <c r="B22" s="57" t="s">
        <v>202</v>
      </c>
      <c r="C22" s="60"/>
    </row>
    <row r="23" spans="1:3" ht="14.45">
      <c r="A23" s="58" t="s">
        <v>224</v>
      </c>
      <c r="B23" s="57" t="s">
        <v>202</v>
      </c>
      <c r="C23" s="60"/>
    </row>
    <row r="24" spans="1:3" ht="14.45">
      <c r="A24" s="58" t="s">
        <v>225</v>
      </c>
      <c r="B24" s="74" t="s">
        <v>202</v>
      </c>
      <c r="C24" s="60"/>
    </row>
    <row r="25" spans="1:3" ht="14.45">
      <c r="A25" s="58" t="s">
        <v>226</v>
      </c>
      <c r="B25" s="74" t="s">
        <v>202</v>
      </c>
      <c r="C25" s="60"/>
    </row>
    <row r="26" spans="1:3" ht="14.45">
      <c r="A26" s="76" t="s">
        <v>227</v>
      </c>
      <c r="B26" s="75" t="s">
        <v>204</v>
      </c>
      <c r="C26" s="59"/>
    </row>
    <row r="27" spans="1:3" ht="14.45">
      <c r="A27" s="58" t="s">
        <v>3</v>
      </c>
      <c r="B27" s="74" t="s">
        <v>202</v>
      </c>
      <c r="C27" s="60"/>
    </row>
    <row r="28" spans="1:3" ht="14.45">
      <c r="A28" s="58" t="s">
        <v>228</v>
      </c>
      <c r="B28" s="57" t="s">
        <v>202</v>
      </c>
      <c r="C28" s="6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6" t="s">
        <v>9</v>
      </c>
      <c r="B1" s="6" t="s">
        <v>229</v>
      </c>
      <c r="C1" s="6" t="s">
        <v>230</v>
      </c>
      <c r="D1" s="50">
        <v>1</v>
      </c>
      <c r="E1" s="6" t="s">
        <v>9</v>
      </c>
      <c r="F1" s="6" t="s">
        <v>229</v>
      </c>
      <c r="G1" s="6" t="s">
        <v>230</v>
      </c>
      <c r="H1" s="50">
        <v>2</v>
      </c>
      <c r="I1" s="50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0">
        <v>2</v>
      </c>
    </row>
    <row r="3" spans="1:9">
      <c r="C3" t="str">
        <f>IFERROR(VLOOKUP(A3,'BASE ITENS'!D:N,10,),"NÃO ENCONTRADO")</f>
        <v>NÃO ENCONTRADO</v>
      </c>
      <c r="F3" s="48" t="s">
        <v>231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48" t="s">
        <v>231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48" t="s">
        <v>231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48" t="s">
        <v>231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48" t="s">
        <v>231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48" t="s">
        <v>231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48" t="s">
        <v>231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48" t="s">
        <v>231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48" t="s">
        <v>231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48" t="s">
        <v>231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48" t="s">
        <v>231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48" t="s">
        <v>231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48" t="s">
        <v>231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48" t="s">
        <v>231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48" t="s">
        <v>231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48" t="s">
        <v>231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48" t="s">
        <v>231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48" t="s">
        <v>231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48" t="s">
        <v>231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48" t="s">
        <v>231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48" t="s">
        <v>231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48" t="s">
        <v>231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48" t="s">
        <v>231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48" t="s">
        <v>231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48" t="s">
        <v>231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48" t="s">
        <v>231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48" t="s">
        <v>231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48" t="s">
        <v>231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48" t="s">
        <v>231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48" t="s">
        <v>231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48" t="s">
        <v>231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48" t="s">
        <v>231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48" t="s">
        <v>231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48" t="s">
        <v>231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48" t="s">
        <v>231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48" t="s">
        <v>231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48" t="s">
        <v>231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48" t="s">
        <v>231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48" t="s">
        <v>231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48" t="s">
        <v>231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48" t="s">
        <v>231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48" t="s">
        <v>231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48" t="s">
        <v>231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48" t="s">
        <v>231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48" t="s">
        <v>231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48" t="s">
        <v>231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48" t="s">
        <v>231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48" t="s">
        <v>231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48" t="s">
        <v>231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48" t="s">
        <v>231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48" t="s">
        <v>231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48" t="s">
        <v>231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48" t="s">
        <v>231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48" t="s">
        <v>231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48" t="s">
        <v>231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48" t="s">
        <v>231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48" t="s">
        <v>231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48" t="s">
        <v>231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48" t="s">
        <v>231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48" t="s">
        <v>231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48" t="s">
        <v>231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48" t="s">
        <v>231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48" t="s">
        <v>231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48" t="s">
        <v>231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48" t="s">
        <v>231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48" t="s">
        <v>231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48" t="s">
        <v>231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48" t="s">
        <v>231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48" t="s">
        <v>231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48" t="s">
        <v>231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6" t="s">
        <v>9</v>
      </c>
      <c r="B2" s="6" t="s">
        <v>230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6" customWidth="1"/>
    <col min="5" max="5" width="18.625" bestFit="1" customWidth="1"/>
  </cols>
  <sheetData>
    <row r="1" spans="1:5">
      <c r="A1" s="6" t="s">
        <v>15</v>
      </c>
      <c r="B1" s="6" t="s">
        <v>230</v>
      </c>
      <c r="C1" s="6" t="s">
        <v>232</v>
      </c>
      <c r="D1" s="6" t="s">
        <v>17</v>
      </c>
      <c r="E1" s="6" t="s">
        <v>16</v>
      </c>
    </row>
    <row r="2" spans="1:5">
      <c r="A2" s="7" t="str">
        <f>B2&amp;"-"&amp;C2</f>
        <v>Gaveteiro Vertical CX 01-SCANSOURCE</v>
      </c>
      <c r="B2" s="7" t="s">
        <v>19</v>
      </c>
      <c r="C2" s="8" t="s">
        <v>21</v>
      </c>
      <c r="D2" s="46" t="s">
        <v>233</v>
      </c>
      <c r="E2" t="s">
        <v>234</v>
      </c>
    </row>
    <row r="3" spans="1:5">
      <c r="A3" s="7" t="str">
        <f t="shared" ref="A3:A66" si="0">B3&amp;"-"&amp;C3</f>
        <v>Gaveteiro Vertical CX 02-SCANSOURCE</v>
      </c>
      <c r="B3" s="14" t="s">
        <v>26</v>
      </c>
      <c r="C3" s="15" t="s">
        <v>21</v>
      </c>
      <c r="D3" s="46" t="s">
        <v>233</v>
      </c>
      <c r="E3" t="s">
        <v>234</v>
      </c>
    </row>
    <row r="4" spans="1:5">
      <c r="A4" s="7" t="str">
        <f t="shared" si="0"/>
        <v>Gaveteiro Vertical CX 03-SCANSOURCE</v>
      </c>
      <c r="B4" s="14" t="s">
        <v>30</v>
      </c>
      <c r="C4" s="15" t="s">
        <v>21</v>
      </c>
      <c r="D4" s="46" t="s">
        <v>233</v>
      </c>
      <c r="E4" t="s">
        <v>234</v>
      </c>
    </row>
    <row r="5" spans="1:5">
      <c r="A5" s="7" t="str">
        <f t="shared" si="0"/>
        <v>Gaveteiro Vertical CX 04-SCANSOURCE</v>
      </c>
      <c r="B5" s="14" t="s">
        <v>34</v>
      </c>
      <c r="C5" s="15" t="s">
        <v>21</v>
      </c>
      <c r="D5" s="46" t="s">
        <v>233</v>
      </c>
      <c r="E5" t="s">
        <v>234</v>
      </c>
    </row>
    <row r="6" spans="1:5">
      <c r="A6" s="7" t="str">
        <f t="shared" si="0"/>
        <v>Monitor Gerência-POSITIVO</v>
      </c>
      <c r="B6" s="7" t="s">
        <v>38</v>
      </c>
      <c r="C6" s="8" t="s">
        <v>40</v>
      </c>
      <c r="D6" s="47" t="s">
        <v>40</v>
      </c>
      <c r="E6" t="s">
        <v>235</v>
      </c>
    </row>
    <row r="7" spans="1:5">
      <c r="A7" s="7" t="str">
        <f t="shared" si="0"/>
        <v>Monitor B12-POSITIVO</v>
      </c>
      <c r="B7" s="7" t="s">
        <v>45</v>
      </c>
      <c r="C7" s="8" t="s">
        <v>40</v>
      </c>
      <c r="D7" s="47" t="s">
        <v>40</v>
      </c>
      <c r="E7" t="s">
        <v>235</v>
      </c>
    </row>
    <row r="8" spans="1:5">
      <c r="A8" s="7" t="str">
        <f t="shared" si="0"/>
        <v>Monitor Câmera-POSITIVO</v>
      </c>
      <c r="B8" s="7" t="s">
        <v>236</v>
      </c>
      <c r="C8" s="8" t="s">
        <v>40</v>
      </c>
      <c r="D8" s="47" t="s">
        <v>40</v>
      </c>
      <c r="E8" t="s">
        <v>235</v>
      </c>
    </row>
    <row r="9" spans="1:5">
      <c r="A9" s="7" t="str">
        <f t="shared" si="0"/>
        <v>Monitor E-Learning-POSITIVO</v>
      </c>
      <c r="B9" s="7" t="s">
        <v>49</v>
      </c>
      <c r="C9" s="8" t="s">
        <v>40</v>
      </c>
      <c r="D9" s="47" t="s">
        <v>40</v>
      </c>
      <c r="E9" t="s">
        <v>235</v>
      </c>
    </row>
    <row r="10" spans="1:5">
      <c r="A10" s="7" t="str">
        <f t="shared" si="0"/>
        <v>Monitor Farmacêutico-POSITIVO</v>
      </c>
      <c r="B10" s="7" t="s">
        <v>53</v>
      </c>
      <c r="C10" s="8" t="s">
        <v>40</v>
      </c>
      <c r="D10" s="47" t="s">
        <v>40</v>
      </c>
      <c r="E10" t="s">
        <v>235</v>
      </c>
    </row>
    <row r="11" spans="1:5">
      <c r="A11" s="7" t="str">
        <f t="shared" si="0"/>
        <v>Monitor Balcão 01-POSITIVO</v>
      </c>
      <c r="B11" s="7" t="s">
        <v>55</v>
      </c>
      <c r="C11" s="8" t="s">
        <v>40</v>
      </c>
      <c r="D11" s="47" t="s">
        <v>40</v>
      </c>
      <c r="E11" t="s">
        <v>235</v>
      </c>
    </row>
    <row r="12" spans="1:5">
      <c r="A12" s="7" t="str">
        <f t="shared" si="0"/>
        <v>Monitor Balcão 02-POSITIVO</v>
      </c>
      <c r="B12" s="14" t="s">
        <v>57</v>
      </c>
      <c r="C12" s="15" t="s">
        <v>40</v>
      </c>
      <c r="D12" s="47" t="s">
        <v>40</v>
      </c>
      <c r="E12" t="s">
        <v>235</v>
      </c>
    </row>
    <row r="13" spans="1:5">
      <c r="A13" s="7" t="str">
        <f t="shared" si="0"/>
        <v>Monitor Balcão 03-POSITIVO</v>
      </c>
      <c r="B13" s="14" t="s">
        <v>59</v>
      </c>
      <c r="C13" s="15" t="s">
        <v>40</v>
      </c>
      <c r="D13" s="47" t="s">
        <v>40</v>
      </c>
      <c r="E13" t="s">
        <v>235</v>
      </c>
    </row>
    <row r="14" spans="1:5">
      <c r="A14" s="7" t="str">
        <f t="shared" si="0"/>
        <v>Monitor Balcão 04-POSITIVO</v>
      </c>
      <c r="B14" s="14" t="s">
        <v>61</v>
      </c>
      <c r="C14" s="15" t="s">
        <v>40</v>
      </c>
      <c r="D14" s="47" t="s">
        <v>40</v>
      </c>
      <c r="E14" t="s">
        <v>235</v>
      </c>
    </row>
    <row r="15" spans="1:5">
      <c r="A15" s="7" t="str">
        <f t="shared" si="0"/>
        <v>Monitor Touch CX 01-SCANSOURCE</v>
      </c>
      <c r="B15" s="7" t="s">
        <v>63</v>
      </c>
      <c r="C15" s="8" t="s">
        <v>21</v>
      </c>
      <c r="D15" s="46" t="s">
        <v>237</v>
      </c>
      <c r="E15" t="s">
        <v>238</v>
      </c>
    </row>
    <row r="16" spans="1:5">
      <c r="A16" s="7" t="str">
        <f t="shared" si="0"/>
        <v>Monitor Touch CX 02-SCANSOURCE</v>
      </c>
      <c r="B16" s="14" t="s">
        <v>65</v>
      </c>
      <c r="C16" s="15" t="s">
        <v>21</v>
      </c>
      <c r="D16" s="46" t="s">
        <v>237</v>
      </c>
      <c r="E16" t="s">
        <v>238</v>
      </c>
    </row>
    <row r="17" spans="1:5">
      <c r="A17" s="7" t="str">
        <f t="shared" si="0"/>
        <v>Monitor Touch CX 03-SCANSOURCE</v>
      </c>
      <c r="B17" s="14" t="s">
        <v>67</v>
      </c>
      <c r="C17" s="15" t="s">
        <v>21</v>
      </c>
      <c r="D17" s="46" t="s">
        <v>237</v>
      </c>
      <c r="E17" t="s">
        <v>238</v>
      </c>
    </row>
    <row r="18" spans="1:5">
      <c r="A18" s="7" t="str">
        <f t="shared" si="0"/>
        <v>Monitor Touch CX 04-SCANSOURCE</v>
      </c>
      <c r="B18" s="14" t="s">
        <v>69</v>
      </c>
      <c r="C18" s="15" t="s">
        <v>21</v>
      </c>
      <c r="D18" s="46" t="s">
        <v>237</v>
      </c>
      <c r="E18" t="s">
        <v>238</v>
      </c>
    </row>
    <row r="19" spans="1:5">
      <c r="A19" s="7" t="str">
        <f t="shared" si="0"/>
        <v>Scanner de Mesa A4 01-CANON</v>
      </c>
      <c r="B19" s="7" t="s">
        <v>71</v>
      </c>
      <c r="C19" s="8" t="s">
        <v>73</v>
      </c>
      <c r="D19" s="46" t="s">
        <v>73</v>
      </c>
      <c r="E19" t="s">
        <v>239</v>
      </c>
    </row>
    <row r="20" spans="1:5">
      <c r="A20" s="7" t="str">
        <f t="shared" si="0"/>
        <v>Scanner de Mesa A4 02-CANON</v>
      </c>
      <c r="B20" s="14" t="s">
        <v>75</v>
      </c>
      <c r="C20" s="15" t="s">
        <v>73</v>
      </c>
      <c r="D20" s="46" t="s">
        <v>73</v>
      </c>
      <c r="E20" t="s">
        <v>239</v>
      </c>
    </row>
    <row r="21" spans="1:5">
      <c r="A21" s="7" t="str">
        <f t="shared" si="0"/>
        <v>Leitor Cód. Barra - Mesa CX 01-SCANSOURCE</v>
      </c>
      <c r="B21" s="7" t="s">
        <v>240</v>
      </c>
      <c r="C21" s="8" t="s">
        <v>21</v>
      </c>
      <c r="D21" s="46" t="s">
        <v>241</v>
      </c>
      <c r="E21" t="s">
        <v>242</v>
      </c>
    </row>
    <row r="22" spans="1:5">
      <c r="A22" s="7" t="str">
        <f t="shared" si="0"/>
        <v>Leitor Cód. Barra - Mesa CX 02-SCANSOURCE</v>
      </c>
      <c r="B22" s="14" t="s">
        <v>243</v>
      </c>
      <c r="C22" s="15" t="s">
        <v>21</v>
      </c>
      <c r="D22" s="46" t="s">
        <v>241</v>
      </c>
      <c r="E22" t="s">
        <v>242</v>
      </c>
    </row>
    <row r="23" spans="1:5">
      <c r="A23" s="7" t="str">
        <f t="shared" si="0"/>
        <v>Leitor Cód. Barra - Mesa CX 03-SCANSOURCE</v>
      </c>
      <c r="B23" s="14" t="s">
        <v>244</v>
      </c>
      <c r="C23" s="15" t="s">
        <v>21</v>
      </c>
      <c r="D23" s="46" t="s">
        <v>241</v>
      </c>
      <c r="E23" t="s">
        <v>242</v>
      </c>
    </row>
    <row r="24" spans="1:5">
      <c r="A24" s="7" t="str">
        <f t="shared" si="0"/>
        <v>Leitor Cód. Barra - Mesa CX 04-SCANSOURCE</v>
      </c>
      <c r="B24" s="14" t="s">
        <v>245</v>
      </c>
      <c r="C24" s="15" t="s">
        <v>21</v>
      </c>
      <c r="D24" s="46" t="s">
        <v>241</v>
      </c>
      <c r="E24" t="s">
        <v>242</v>
      </c>
    </row>
    <row r="25" spans="1:5">
      <c r="A25" s="7" t="str">
        <f t="shared" si="0"/>
        <v>Fortinet (FortiGate)-VIVO/TELEFONICA</v>
      </c>
      <c r="B25" s="7" t="s">
        <v>85</v>
      </c>
      <c r="C25" s="8" t="s">
        <v>246</v>
      </c>
      <c r="D25" s="46" t="s">
        <v>247</v>
      </c>
      <c r="E25" t="s">
        <v>248</v>
      </c>
    </row>
    <row r="26" spans="1:5">
      <c r="A26" s="7" t="str">
        <f t="shared" si="0"/>
        <v>Fortinet (FortiAP)-VIVO/TELEFONICA</v>
      </c>
      <c r="B26" s="14" t="s">
        <v>92</v>
      </c>
      <c r="C26" s="15" t="s">
        <v>246</v>
      </c>
      <c r="D26" s="46" t="s">
        <v>247</v>
      </c>
      <c r="E26" t="s">
        <v>249</v>
      </c>
    </row>
    <row r="27" spans="1:5">
      <c r="A27" s="7" t="str">
        <f t="shared" si="0"/>
        <v>Switch Aruba-INGRAM</v>
      </c>
      <c r="B27" s="30" t="s">
        <v>250</v>
      </c>
      <c r="C27" s="31" t="s">
        <v>87</v>
      </c>
      <c r="D27" s="46" t="s">
        <v>251</v>
      </c>
      <c r="E27" t="s">
        <v>252</v>
      </c>
    </row>
    <row r="28" spans="1:5">
      <c r="A28" s="7" t="str">
        <f t="shared" si="0"/>
        <v>Tablet Verificador de Preço 01-AIDC TECNOLOGIA</v>
      </c>
      <c r="B28" s="7" t="s">
        <v>98</v>
      </c>
      <c r="C28" s="8" t="s">
        <v>100</v>
      </c>
      <c r="D28" s="46" t="s">
        <v>253</v>
      </c>
      <c r="E28" t="s">
        <v>254</v>
      </c>
    </row>
    <row r="29" spans="1:5">
      <c r="A29" s="7" t="str">
        <f t="shared" si="0"/>
        <v>Tablet Verificador de Preço 02-AIDC TECNOLOGIA</v>
      </c>
      <c r="B29" s="14" t="s">
        <v>102</v>
      </c>
      <c r="C29" s="15" t="s">
        <v>100</v>
      </c>
      <c r="D29" s="46" t="s">
        <v>253</v>
      </c>
      <c r="E29" t="s">
        <v>254</v>
      </c>
    </row>
    <row r="30" spans="1:5">
      <c r="A30" s="7" t="str">
        <f t="shared" si="0"/>
        <v>Micro (PDV) B12               -POSITIVO</v>
      </c>
      <c r="B30" s="7" t="s">
        <v>104</v>
      </c>
      <c r="C30" s="8" t="s">
        <v>40</v>
      </c>
      <c r="D30" s="47" t="s">
        <v>40</v>
      </c>
      <c r="E30" t="s">
        <v>255</v>
      </c>
    </row>
    <row r="31" spans="1:5">
      <c r="A31" s="7" t="str">
        <f t="shared" si="0"/>
        <v>Micro (PDV) CX 01-POSITIVO</v>
      </c>
      <c r="B31" s="7" t="s">
        <v>107</v>
      </c>
      <c r="C31" s="8" t="s">
        <v>40</v>
      </c>
      <c r="D31" s="47" t="s">
        <v>40</v>
      </c>
      <c r="E31" t="s">
        <v>255</v>
      </c>
    </row>
    <row r="32" spans="1:5">
      <c r="A32" s="7" t="str">
        <f t="shared" si="0"/>
        <v>Leitor Biométrico-TECHMAG</v>
      </c>
      <c r="B32" s="14" t="s">
        <v>111</v>
      </c>
      <c r="C32" s="15" t="s">
        <v>113</v>
      </c>
      <c r="D32" s="46" t="s">
        <v>113</v>
      </c>
      <c r="E32" t="s">
        <v>256</v>
      </c>
    </row>
    <row r="33" spans="1:5">
      <c r="A33" s="7" t="str">
        <f t="shared" si="0"/>
        <v>Tablet-MGITECH</v>
      </c>
      <c r="B33" s="14" t="s">
        <v>117</v>
      </c>
      <c r="C33" s="25" t="s">
        <v>118</v>
      </c>
      <c r="D33" s="46" t="s">
        <v>257</v>
      </c>
      <c r="E33" t="s">
        <v>258</v>
      </c>
    </row>
    <row r="34" spans="1:5">
      <c r="A34" s="7" t="str">
        <f t="shared" si="0"/>
        <v>Micro (PDV) CX 02-POSITIVO</v>
      </c>
      <c r="B34" s="7" t="s">
        <v>122</v>
      </c>
      <c r="C34" s="8" t="s">
        <v>40</v>
      </c>
      <c r="D34" s="47" t="s">
        <v>40</v>
      </c>
      <c r="E34" t="s">
        <v>255</v>
      </c>
    </row>
    <row r="35" spans="1:5">
      <c r="A35" s="7" t="str">
        <f t="shared" si="0"/>
        <v>Leitor Biométrico-TECHMAG</v>
      </c>
      <c r="B35" s="14" t="s">
        <v>111</v>
      </c>
      <c r="C35" s="15" t="s">
        <v>113</v>
      </c>
      <c r="D35" s="46" t="s">
        <v>113</v>
      </c>
      <c r="E35" t="s">
        <v>256</v>
      </c>
    </row>
    <row r="36" spans="1:5">
      <c r="A36" s="7" t="str">
        <f t="shared" si="0"/>
        <v>Tablet-MGITECH</v>
      </c>
      <c r="B36" s="14" t="s">
        <v>117</v>
      </c>
      <c r="C36" s="25" t="s">
        <v>118</v>
      </c>
      <c r="D36" s="46" t="s">
        <v>257</v>
      </c>
      <c r="E36" t="s">
        <v>258</v>
      </c>
    </row>
    <row r="37" spans="1:5">
      <c r="A37" s="7" t="str">
        <f t="shared" si="0"/>
        <v>Micro (PDV) CX 03-POSITIVO</v>
      </c>
      <c r="B37" s="7" t="s">
        <v>129</v>
      </c>
      <c r="C37" s="8" t="s">
        <v>40</v>
      </c>
      <c r="D37" s="47" t="s">
        <v>40</v>
      </c>
      <c r="E37" t="s">
        <v>255</v>
      </c>
    </row>
    <row r="38" spans="1:5">
      <c r="A38" s="7" t="str">
        <f t="shared" si="0"/>
        <v>Leitor Biométrico-TECHMAG</v>
      </c>
      <c r="B38" s="14" t="s">
        <v>111</v>
      </c>
      <c r="C38" s="15" t="s">
        <v>113</v>
      </c>
      <c r="D38" s="46" t="s">
        <v>113</v>
      </c>
      <c r="E38" t="s">
        <v>256</v>
      </c>
    </row>
    <row r="39" spans="1:5">
      <c r="A39" s="7" t="str">
        <f t="shared" si="0"/>
        <v>Tablet-MGITECH</v>
      </c>
      <c r="B39" s="14" t="s">
        <v>117</v>
      </c>
      <c r="C39" s="25" t="s">
        <v>118</v>
      </c>
      <c r="D39" s="46" t="s">
        <v>257</v>
      </c>
      <c r="E39" t="s">
        <v>258</v>
      </c>
    </row>
    <row r="40" spans="1:5">
      <c r="A40" s="7" t="str">
        <f t="shared" si="0"/>
        <v>Micro (PDV) CX 04-POSITIVO</v>
      </c>
      <c r="B40" s="7" t="s">
        <v>136</v>
      </c>
      <c r="C40" s="8" t="s">
        <v>40</v>
      </c>
      <c r="D40" s="47" t="s">
        <v>40</v>
      </c>
      <c r="E40" t="s">
        <v>255</v>
      </c>
    </row>
    <row r="41" spans="1:5">
      <c r="A41" s="7" t="str">
        <f t="shared" si="0"/>
        <v>Leitor Biométrico-TECHMAG</v>
      </c>
      <c r="B41" s="14" t="s">
        <v>111</v>
      </c>
      <c r="C41" s="15" t="s">
        <v>113</v>
      </c>
      <c r="D41" s="46" t="s">
        <v>113</v>
      </c>
      <c r="E41" t="s">
        <v>256</v>
      </c>
    </row>
    <row r="42" spans="1:5">
      <c r="A42" s="7" t="str">
        <f t="shared" si="0"/>
        <v>Tablet-MGITECH</v>
      </c>
      <c r="B42" s="14" t="s">
        <v>117</v>
      </c>
      <c r="C42" s="25" t="s">
        <v>118</v>
      </c>
      <c r="D42" s="46" t="s">
        <v>257</v>
      </c>
      <c r="E42" t="s">
        <v>258</v>
      </c>
    </row>
    <row r="43" spans="1:5">
      <c r="A43" s="7" t="str">
        <f t="shared" si="0"/>
        <v>Micro (TG) E-Learning-POSITIVO</v>
      </c>
      <c r="B43" s="7" t="s">
        <v>143</v>
      </c>
      <c r="C43" s="26" t="s">
        <v>40</v>
      </c>
      <c r="D43" s="47" t="s">
        <v>40</v>
      </c>
      <c r="E43" t="s">
        <v>255</v>
      </c>
    </row>
    <row r="44" spans="1:5">
      <c r="A44" s="7" t="str">
        <f t="shared" si="0"/>
        <v>Micro (TG) Gerência-POSITIVO</v>
      </c>
      <c r="B44" s="7" t="s">
        <v>147</v>
      </c>
      <c r="C44" s="8" t="s">
        <v>40</v>
      </c>
      <c r="D44" s="47" t="s">
        <v>40</v>
      </c>
      <c r="E44" t="s">
        <v>255</v>
      </c>
    </row>
    <row r="45" spans="1:5">
      <c r="A45" s="7" t="str">
        <f t="shared" si="0"/>
        <v>Leitor Cód. Barra - Mão/Sem Fio-SCANSOURCE</v>
      </c>
      <c r="B45" s="14" t="s">
        <v>151</v>
      </c>
      <c r="C45" s="15" t="s">
        <v>21</v>
      </c>
      <c r="D45" s="46" t="s">
        <v>259</v>
      </c>
      <c r="E45" t="s">
        <v>260</v>
      </c>
    </row>
    <row r="46" spans="1:5">
      <c r="A46" s="7" t="str">
        <f t="shared" si="0"/>
        <v>Celular-KWAM</v>
      </c>
      <c r="B46" s="27" t="s">
        <v>158</v>
      </c>
      <c r="C46" s="28" t="s">
        <v>261</v>
      </c>
      <c r="D46" s="46" t="s">
        <v>257</v>
      </c>
      <c r="E46" t="s">
        <v>262</v>
      </c>
    </row>
    <row r="47" spans="1:5">
      <c r="A47" s="7" t="str">
        <f t="shared" si="0"/>
        <v>Micro (TG) Farmacêutico-POSITIVO</v>
      </c>
      <c r="B47" s="7" t="s">
        <v>155</v>
      </c>
      <c r="C47" s="8" t="s">
        <v>40</v>
      </c>
      <c r="D47" s="47" t="s">
        <v>40</v>
      </c>
      <c r="E47" t="s">
        <v>255</v>
      </c>
    </row>
    <row r="48" spans="1:5">
      <c r="A48" s="7" t="str">
        <f t="shared" si="0"/>
        <v>Micro (TC) Balcão 01-POSITIVO</v>
      </c>
      <c r="B48" s="7" t="s">
        <v>161</v>
      </c>
      <c r="C48" s="8" t="s">
        <v>40</v>
      </c>
      <c r="D48" s="47" t="s">
        <v>40</v>
      </c>
      <c r="E48" t="s">
        <v>255</v>
      </c>
    </row>
    <row r="49" spans="1:5">
      <c r="A49" s="7" t="str">
        <f t="shared" si="0"/>
        <v>Leitor Cód. Barra - Mão-SCANSOURCE</v>
      </c>
      <c r="B49" s="14" t="s">
        <v>163</v>
      </c>
      <c r="C49" s="15" t="s">
        <v>21</v>
      </c>
      <c r="D49" s="46" t="s">
        <v>259</v>
      </c>
      <c r="E49" t="s">
        <v>263</v>
      </c>
    </row>
    <row r="50" spans="1:5">
      <c r="A50" s="7" t="str">
        <f t="shared" si="0"/>
        <v>Micro (TC) Balcão 02-POSITIVO</v>
      </c>
      <c r="B50" s="7" t="s">
        <v>165</v>
      </c>
      <c r="C50" s="8" t="s">
        <v>40</v>
      </c>
      <c r="D50" s="47" t="s">
        <v>40</v>
      </c>
      <c r="E50" t="s">
        <v>255</v>
      </c>
    </row>
    <row r="51" spans="1:5">
      <c r="A51" s="7" t="str">
        <f t="shared" si="0"/>
        <v>Leitor Cód. Barra - Mão-SCANSOURCE</v>
      </c>
      <c r="B51" s="14" t="s">
        <v>163</v>
      </c>
      <c r="C51" s="15" t="s">
        <v>21</v>
      </c>
      <c r="D51" s="46" t="s">
        <v>259</v>
      </c>
      <c r="E51" t="s">
        <v>263</v>
      </c>
    </row>
    <row r="52" spans="1:5">
      <c r="A52" s="7" t="str">
        <f t="shared" si="0"/>
        <v>Micro (TC) Balcão 03-POSITIVO</v>
      </c>
      <c r="B52" s="7" t="s">
        <v>168</v>
      </c>
      <c r="C52" s="8" t="s">
        <v>40</v>
      </c>
      <c r="D52" s="47" t="s">
        <v>40</v>
      </c>
      <c r="E52" t="s">
        <v>255</v>
      </c>
    </row>
    <row r="53" spans="1:5">
      <c r="A53" s="7" t="str">
        <f t="shared" si="0"/>
        <v>Leitor Cód. Barra - Mão-SCANSOURCE</v>
      </c>
      <c r="B53" s="14" t="s">
        <v>163</v>
      </c>
      <c r="C53" s="15" t="s">
        <v>21</v>
      </c>
      <c r="D53" s="46" t="s">
        <v>259</v>
      </c>
      <c r="E53" t="s">
        <v>263</v>
      </c>
    </row>
    <row r="54" spans="1:5">
      <c r="A54" s="7" t="str">
        <f t="shared" si="0"/>
        <v>Micro (TC) Balcão 04-POSITIVO</v>
      </c>
      <c r="B54" s="7" t="s">
        <v>171</v>
      </c>
      <c r="C54" s="8" t="s">
        <v>40</v>
      </c>
      <c r="D54" s="47" t="s">
        <v>40</v>
      </c>
      <c r="E54" t="s">
        <v>255</v>
      </c>
    </row>
    <row r="55" spans="1:5">
      <c r="A55" s="7" t="str">
        <f t="shared" si="0"/>
        <v>Leitor Cód. Barra - Mão-SCANSOURCE</v>
      </c>
      <c r="B55" s="14" t="s">
        <v>163</v>
      </c>
      <c r="C55" s="15" t="s">
        <v>21</v>
      </c>
      <c r="D55" s="46" t="s">
        <v>259</v>
      </c>
      <c r="E55" t="s">
        <v>263</v>
      </c>
    </row>
    <row r="56" spans="1:5">
      <c r="A56" s="7" t="str">
        <f t="shared" si="0"/>
        <v>Impressora TM-T88VII-USB CX 01-SCANSOURCE</v>
      </c>
      <c r="B56" s="7" t="s">
        <v>174</v>
      </c>
      <c r="C56" s="8" t="s">
        <v>21</v>
      </c>
      <c r="D56" s="46" t="s">
        <v>264</v>
      </c>
      <c r="E56" t="s">
        <v>265</v>
      </c>
    </row>
    <row r="57" spans="1:5">
      <c r="A57" s="7" t="str">
        <f t="shared" si="0"/>
        <v>Impressora TM-T88VII-USB CX 02-SCANSOURCE</v>
      </c>
      <c r="B57" s="14" t="s">
        <v>177</v>
      </c>
      <c r="C57" s="15" t="s">
        <v>21</v>
      </c>
      <c r="D57" s="46" t="s">
        <v>264</v>
      </c>
      <c r="E57" t="s">
        <v>265</v>
      </c>
    </row>
    <row r="58" spans="1:5">
      <c r="A58" s="7" t="str">
        <f t="shared" si="0"/>
        <v>Impressora TM-T88VII-USB CX 03-SCANSOURCE</v>
      </c>
      <c r="B58" s="14" t="s">
        <v>179</v>
      </c>
      <c r="C58" s="15" t="s">
        <v>21</v>
      </c>
      <c r="D58" s="46" t="s">
        <v>264</v>
      </c>
      <c r="E58" t="s">
        <v>265</v>
      </c>
    </row>
    <row r="59" spans="1:5">
      <c r="A59" s="7" t="str">
        <f t="shared" si="0"/>
        <v>Impressora TM-T88VII-USB CX 04-SCANSOURCE</v>
      </c>
      <c r="B59" s="14" t="s">
        <v>181</v>
      </c>
      <c r="C59" s="15" t="s">
        <v>21</v>
      </c>
      <c r="D59" s="46" t="s">
        <v>264</v>
      </c>
      <c r="E59" t="s">
        <v>265</v>
      </c>
    </row>
    <row r="60" spans="1:5">
      <c r="A60" s="7" t="str">
        <f t="shared" si="0"/>
        <v>Impressora TM-T88VII-ETH-SCANSOURCE</v>
      </c>
      <c r="B60" s="7" t="s">
        <v>183</v>
      </c>
      <c r="C60" s="8" t="s">
        <v>21</v>
      </c>
      <c r="D60" s="46" t="s">
        <v>264</v>
      </c>
      <c r="E60" t="s">
        <v>265</v>
      </c>
    </row>
    <row r="61" spans="1:5">
      <c r="A61" s="7" t="str">
        <f t="shared" si="0"/>
        <v>Impressora TM-L90-ETH-SCANSOURCE</v>
      </c>
      <c r="B61" s="7" t="s">
        <v>185</v>
      </c>
      <c r="C61" s="8" t="s">
        <v>21</v>
      </c>
      <c r="D61" s="46" t="s">
        <v>264</v>
      </c>
      <c r="E61" t="s">
        <v>266</v>
      </c>
    </row>
    <row r="62" spans="1:5">
      <c r="A62" s="7" t="str">
        <f t="shared" si="0"/>
        <v>Monitor Gerência-LENOVO</v>
      </c>
      <c r="B62" s="7" t="s">
        <v>38</v>
      </c>
      <c r="C62" s="8" t="s">
        <v>46</v>
      </c>
      <c r="D62" s="46" t="s">
        <v>46</v>
      </c>
      <c r="E62" t="s">
        <v>267</v>
      </c>
    </row>
    <row r="63" spans="1:5">
      <c r="A63" s="7" t="str">
        <f t="shared" si="0"/>
        <v>Monitor B12-LENOVO</v>
      </c>
      <c r="B63" s="7" t="s">
        <v>45</v>
      </c>
      <c r="C63" s="8" t="s">
        <v>46</v>
      </c>
      <c r="D63" s="46" t="s">
        <v>46</v>
      </c>
      <c r="E63" t="s">
        <v>267</v>
      </c>
    </row>
    <row r="64" spans="1:5">
      <c r="A64" s="7" t="str">
        <f t="shared" si="0"/>
        <v>Monitor Câmera-LENOVO</v>
      </c>
      <c r="B64" s="7" t="s">
        <v>236</v>
      </c>
      <c r="C64" s="8" t="s">
        <v>46</v>
      </c>
      <c r="D64" s="46" t="s">
        <v>46</v>
      </c>
      <c r="E64" t="s">
        <v>267</v>
      </c>
    </row>
    <row r="65" spans="1:5">
      <c r="A65" s="7" t="str">
        <f t="shared" si="0"/>
        <v>Monitor E-Learning-LENOVO</v>
      </c>
      <c r="B65" s="7" t="s">
        <v>49</v>
      </c>
      <c r="C65" s="8" t="s">
        <v>46</v>
      </c>
      <c r="D65" s="46" t="s">
        <v>46</v>
      </c>
      <c r="E65" t="s">
        <v>267</v>
      </c>
    </row>
    <row r="66" spans="1:5">
      <c r="A66" s="7" t="str">
        <f t="shared" si="0"/>
        <v>Monitor Farmacêutico-LENOVO</v>
      </c>
      <c r="B66" s="7" t="s">
        <v>53</v>
      </c>
      <c r="C66" s="8" t="s">
        <v>46</v>
      </c>
      <c r="D66" s="46" t="s">
        <v>46</v>
      </c>
      <c r="E66" t="s">
        <v>267</v>
      </c>
    </row>
    <row r="67" spans="1:5">
      <c r="A67" s="7" t="str">
        <f t="shared" ref="A67:A110" si="1">B67&amp;"-"&amp;C67</f>
        <v>Monitor Balcão 01-LENOVO</v>
      </c>
      <c r="B67" s="7" t="s">
        <v>55</v>
      </c>
      <c r="C67" s="8" t="s">
        <v>46</v>
      </c>
      <c r="D67" s="46" t="s">
        <v>46</v>
      </c>
      <c r="E67" t="s">
        <v>267</v>
      </c>
    </row>
    <row r="68" spans="1:5">
      <c r="A68" s="7" t="str">
        <f t="shared" si="1"/>
        <v>Monitor Balcão 02-LENOVO</v>
      </c>
      <c r="B68" s="14" t="s">
        <v>57</v>
      </c>
      <c r="C68" s="8" t="s">
        <v>46</v>
      </c>
      <c r="D68" s="46" t="s">
        <v>46</v>
      </c>
      <c r="E68" t="s">
        <v>267</v>
      </c>
    </row>
    <row r="69" spans="1:5">
      <c r="A69" s="7" t="str">
        <f t="shared" si="1"/>
        <v>Monitor Balcão 03-LENOVO</v>
      </c>
      <c r="B69" s="14" t="s">
        <v>59</v>
      </c>
      <c r="C69" s="8" t="s">
        <v>46</v>
      </c>
      <c r="D69" s="46" t="s">
        <v>46</v>
      </c>
      <c r="E69" t="s">
        <v>267</v>
      </c>
    </row>
    <row r="70" spans="1:5">
      <c r="A70" s="7" t="str">
        <f t="shared" si="1"/>
        <v>Monitor Balcão 04-LENOVO</v>
      </c>
      <c r="B70" s="14" t="s">
        <v>61</v>
      </c>
      <c r="C70" s="8" t="s">
        <v>46</v>
      </c>
      <c r="D70" s="46" t="s">
        <v>46</v>
      </c>
      <c r="E70" t="s">
        <v>267</v>
      </c>
    </row>
    <row r="71" spans="1:5">
      <c r="A71" s="7" t="str">
        <f t="shared" si="1"/>
        <v>Micro (PDV) B12               -LENOVO</v>
      </c>
      <c r="B71" s="7" t="s">
        <v>104</v>
      </c>
      <c r="C71" s="8" t="s">
        <v>46</v>
      </c>
      <c r="D71" s="47" t="s">
        <v>46</v>
      </c>
      <c r="E71" t="s">
        <v>268</v>
      </c>
    </row>
    <row r="72" spans="1:5">
      <c r="A72" s="7" t="str">
        <f t="shared" si="1"/>
        <v>Micro (PDV) CX 01-LENOVO</v>
      </c>
      <c r="B72" s="7" t="s">
        <v>107</v>
      </c>
      <c r="C72" s="8" t="s">
        <v>46</v>
      </c>
      <c r="D72" s="47" t="s">
        <v>46</v>
      </c>
      <c r="E72" t="s">
        <v>268</v>
      </c>
    </row>
    <row r="73" spans="1:5">
      <c r="A73" s="7" t="str">
        <f t="shared" si="1"/>
        <v>Micro (PDV) CX 02-LENOVO</v>
      </c>
      <c r="B73" s="7" t="s">
        <v>122</v>
      </c>
      <c r="C73" s="8" t="s">
        <v>46</v>
      </c>
      <c r="D73" s="47" t="s">
        <v>46</v>
      </c>
      <c r="E73" t="s">
        <v>268</v>
      </c>
    </row>
    <row r="74" spans="1:5">
      <c r="A74" s="7" t="str">
        <f t="shared" si="1"/>
        <v>Micro (PDV) CX 03-LENOVO</v>
      </c>
      <c r="B74" s="7" t="s">
        <v>129</v>
      </c>
      <c r="C74" s="8" t="s">
        <v>46</v>
      </c>
      <c r="D74" s="47" t="s">
        <v>46</v>
      </c>
      <c r="E74" t="s">
        <v>268</v>
      </c>
    </row>
    <row r="75" spans="1:5">
      <c r="A75" s="7" t="str">
        <f t="shared" si="1"/>
        <v>Micro (PDV) CX 04-LENOVO</v>
      </c>
      <c r="B75" s="7" t="s">
        <v>136</v>
      </c>
      <c r="C75" s="8" t="s">
        <v>46</v>
      </c>
      <c r="D75" s="47" t="s">
        <v>46</v>
      </c>
      <c r="E75" t="s">
        <v>268</v>
      </c>
    </row>
    <row r="76" spans="1:5">
      <c r="A76" s="7" t="str">
        <f t="shared" si="1"/>
        <v>Micro (TG) E-Learning-LENOVO</v>
      </c>
      <c r="B76" s="7" t="s">
        <v>143</v>
      </c>
      <c r="C76" s="8" t="s">
        <v>46</v>
      </c>
      <c r="D76" s="47" t="s">
        <v>46</v>
      </c>
      <c r="E76" t="s">
        <v>268</v>
      </c>
    </row>
    <row r="77" spans="1:5">
      <c r="A77" s="7" t="str">
        <f t="shared" si="1"/>
        <v>Micro (TG) Gerência-LENOVO</v>
      </c>
      <c r="B77" s="7" t="s">
        <v>147</v>
      </c>
      <c r="C77" s="8" t="s">
        <v>46</v>
      </c>
      <c r="D77" s="47" t="s">
        <v>46</v>
      </c>
      <c r="E77" t="s">
        <v>268</v>
      </c>
    </row>
    <row r="78" spans="1:5">
      <c r="A78" s="7" t="str">
        <f t="shared" si="1"/>
        <v>Micro (TG) Farmacêutico-LENOVO</v>
      </c>
      <c r="B78" s="7" t="s">
        <v>155</v>
      </c>
      <c r="C78" s="8" t="s">
        <v>46</v>
      </c>
      <c r="D78" s="47" t="s">
        <v>46</v>
      </c>
      <c r="E78" t="s">
        <v>268</v>
      </c>
    </row>
    <row r="79" spans="1:5">
      <c r="A79" s="7" t="str">
        <f t="shared" si="1"/>
        <v>Micro (TC) Balcão 01-LENOVO</v>
      </c>
      <c r="B79" s="7" t="s">
        <v>161</v>
      </c>
      <c r="C79" s="8" t="s">
        <v>46</v>
      </c>
      <c r="D79" s="47" t="s">
        <v>46</v>
      </c>
      <c r="E79" t="s">
        <v>268</v>
      </c>
    </row>
    <row r="80" spans="1:5">
      <c r="A80" s="7" t="str">
        <f t="shared" si="1"/>
        <v>Micro (TC) Balcão 02-LENOVO</v>
      </c>
      <c r="B80" s="7" t="s">
        <v>165</v>
      </c>
      <c r="C80" s="8" t="s">
        <v>46</v>
      </c>
      <c r="D80" s="47" t="s">
        <v>46</v>
      </c>
      <c r="E80" t="s">
        <v>268</v>
      </c>
    </row>
    <row r="81" spans="1:5">
      <c r="A81" s="7" t="str">
        <f t="shared" si="1"/>
        <v>Micro (TC) Balcão 03-LENOVO</v>
      </c>
      <c r="B81" s="7" t="s">
        <v>168</v>
      </c>
      <c r="C81" s="8" t="s">
        <v>46</v>
      </c>
      <c r="D81" s="47" t="s">
        <v>46</v>
      </c>
      <c r="E81" t="s">
        <v>268</v>
      </c>
    </row>
    <row r="82" spans="1:5">
      <c r="A82" s="7" t="str">
        <f t="shared" si="1"/>
        <v>Micro (TC) Balcão 04-LENOVO</v>
      </c>
      <c r="B82" s="7" t="s">
        <v>171</v>
      </c>
      <c r="C82" s="8" t="s">
        <v>46</v>
      </c>
      <c r="D82" s="47" t="s">
        <v>46</v>
      </c>
      <c r="E82" t="s">
        <v>268</v>
      </c>
    </row>
    <row r="83" spans="1:5">
      <c r="A83" s="7" t="str">
        <f t="shared" si="1"/>
        <v>Monitor Gerência-DELL</v>
      </c>
      <c r="B83" s="7" t="s">
        <v>38</v>
      </c>
      <c r="C83" s="8" t="s">
        <v>269</v>
      </c>
      <c r="D83" s="46" t="s">
        <v>269</v>
      </c>
      <c r="E83" t="s">
        <v>270</v>
      </c>
    </row>
    <row r="84" spans="1:5">
      <c r="A84" s="7" t="str">
        <f t="shared" si="1"/>
        <v>Monitor B12-DELL</v>
      </c>
      <c r="B84" s="7" t="s">
        <v>45</v>
      </c>
      <c r="C84" s="8" t="s">
        <v>269</v>
      </c>
      <c r="D84" s="46" t="s">
        <v>269</v>
      </c>
      <c r="E84" t="s">
        <v>270</v>
      </c>
    </row>
    <row r="85" spans="1:5">
      <c r="A85" s="7" t="str">
        <f t="shared" si="1"/>
        <v>Monitor Câmera-DELL</v>
      </c>
      <c r="B85" s="7" t="s">
        <v>236</v>
      </c>
      <c r="C85" s="8" t="s">
        <v>269</v>
      </c>
      <c r="D85" s="46" t="s">
        <v>269</v>
      </c>
      <c r="E85" t="s">
        <v>270</v>
      </c>
    </row>
    <row r="86" spans="1:5">
      <c r="A86" s="7" t="str">
        <f t="shared" si="1"/>
        <v>Monitor E-Learning-DELL</v>
      </c>
      <c r="B86" s="7" t="s">
        <v>49</v>
      </c>
      <c r="C86" s="8" t="s">
        <v>269</v>
      </c>
      <c r="D86" s="46" t="s">
        <v>269</v>
      </c>
      <c r="E86" t="s">
        <v>270</v>
      </c>
    </row>
    <row r="87" spans="1:5">
      <c r="A87" s="7" t="str">
        <f t="shared" si="1"/>
        <v>Monitor Farmacêutico-DELL</v>
      </c>
      <c r="B87" s="7" t="s">
        <v>53</v>
      </c>
      <c r="C87" s="8" t="s">
        <v>269</v>
      </c>
      <c r="D87" s="46" t="s">
        <v>269</v>
      </c>
      <c r="E87" t="s">
        <v>270</v>
      </c>
    </row>
    <row r="88" spans="1:5">
      <c r="A88" s="7" t="str">
        <f t="shared" si="1"/>
        <v>Monitor Balcão 01-DELL</v>
      </c>
      <c r="B88" s="7" t="s">
        <v>55</v>
      </c>
      <c r="C88" s="8" t="s">
        <v>269</v>
      </c>
      <c r="D88" s="46" t="s">
        <v>269</v>
      </c>
      <c r="E88" t="s">
        <v>270</v>
      </c>
    </row>
    <row r="89" spans="1:5">
      <c r="A89" s="7" t="str">
        <f t="shared" si="1"/>
        <v>Monitor Balcão 02-DELL</v>
      </c>
      <c r="B89" s="14" t="s">
        <v>57</v>
      </c>
      <c r="C89" s="8" t="s">
        <v>269</v>
      </c>
      <c r="D89" s="46" t="s">
        <v>269</v>
      </c>
      <c r="E89" t="s">
        <v>270</v>
      </c>
    </row>
    <row r="90" spans="1:5">
      <c r="A90" s="7" t="str">
        <f t="shared" si="1"/>
        <v>Monitor Balcão 03-DELL</v>
      </c>
      <c r="B90" s="14" t="s">
        <v>59</v>
      </c>
      <c r="C90" s="8" t="s">
        <v>269</v>
      </c>
      <c r="D90" s="46" t="s">
        <v>269</v>
      </c>
      <c r="E90" t="s">
        <v>270</v>
      </c>
    </row>
    <row r="91" spans="1:5">
      <c r="A91" s="7" t="str">
        <f t="shared" si="1"/>
        <v>Monitor Balcão 04-DELL</v>
      </c>
      <c r="B91" s="14" t="s">
        <v>61</v>
      </c>
      <c r="C91" s="8" t="s">
        <v>269</v>
      </c>
      <c r="D91" s="46" t="s">
        <v>269</v>
      </c>
      <c r="E91" t="s">
        <v>270</v>
      </c>
    </row>
    <row r="92" spans="1:5">
      <c r="A92" s="7" t="str">
        <f t="shared" si="1"/>
        <v>Micro (PDV) B12               -DELL</v>
      </c>
      <c r="B92" s="7" t="s">
        <v>104</v>
      </c>
      <c r="C92" s="8" t="s">
        <v>269</v>
      </c>
      <c r="D92" s="46" t="s">
        <v>269</v>
      </c>
      <c r="E92" t="s">
        <v>271</v>
      </c>
    </row>
    <row r="93" spans="1:5">
      <c r="A93" s="7" t="str">
        <f t="shared" si="1"/>
        <v>Micro (PDV) CX 01-DELL</v>
      </c>
      <c r="B93" s="7" t="s">
        <v>107</v>
      </c>
      <c r="C93" s="8" t="s">
        <v>269</v>
      </c>
      <c r="D93" s="46" t="s">
        <v>269</v>
      </c>
      <c r="E93" t="s">
        <v>271</v>
      </c>
    </row>
    <row r="94" spans="1:5">
      <c r="A94" s="7" t="str">
        <f t="shared" si="1"/>
        <v>Micro (PDV) CX 02-DELL</v>
      </c>
      <c r="B94" s="7" t="s">
        <v>122</v>
      </c>
      <c r="C94" s="8" t="s">
        <v>269</v>
      </c>
      <c r="D94" s="46" t="s">
        <v>269</v>
      </c>
      <c r="E94" t="s">
        <v>271</v>
      </c>
    </row>
    <row r="95" spans="1:5">
      <c r="A95" s="7" t="str">
        <f t="shared" si="1"/>
        <v>Micro (PDV) CX 03-DELL</v>
      </c>
      <c r="B95" s="7" t="s">
        <v>129</v>
      </c>
      <c r="C95" s="8" t="s">
        <v>269</v>
      </c>
      <c r="D95" s="46" t="s">
        <v>269</v>
      </c>
      <c r="E95" t="s">
        <v>271</v>
      </c>
    </row>
    <row r="96" spans="1:5">
      <c r="A96" s="7" t="str">
        <f t="shared" si="1"/>
        <v>Micro (PDV) CX 04-DELL</v>
      </c>
      <c r="B96" s="7" t="s">
        <v>136</v>
      </c>
      <c r="C96" s="8" t="s">
        <v>269</v>
      </c>
      <c r="D96" s="46" t="s">
        <v>269</v>
      </c>
      <c r="E96" t="s">
        <v>271</v>
      </c>
    </row>
    <row r="97" spans="1:5">
      <c r="A97" s="7" t="str">
        <f t="shared" si="1"/>
        <v>Micro (TG) E-Learning-DELL</v>
      </c>
      <c r="B97" s="7" t="s">
        <v>143</v>
      </c>
      <c r="C97" s="8" t="s">
        <v>269</v>
      </c>
      <c r="D97" s="46" t="s">
        <v>269</v>
      </c>
      <c r="E97" t="s">
        <v>271</v>
      </c>
    </row>
    <row r="98" spans="1:5">
      <c r="A98" s="7" t="str">
        <f t="shared" si="1"/>
        <v>Micro (TG) Gerência-DELL</v>
      </c>
      <c r="B98" s="7" t="s">
        <v>147</v>
      </c>
      <c r="C98" s="8" t="s">
        <v>269</v>
      </c>
      <c r="D98" s="46" t="s">
        <v>269</v>
      </c>
      <c r="E98" t="s">
        <v>271</v>
      </c>
    </row>
    <row r="99" spans="1:5">
      <c r="A99" s="7" t="str">
        <f t="shared" si="1"/>
        <v>Micro (TG) Farmacêutico-DELL</v>
      </c>
      <c r="B99" s="7" t="s">
        <v>155</v>
      </c>
      <c r="C99" s="8" t="s">
        <v>269</v>
      </c>
      <c r="D99" s="46" t="s">
        <v>269</v>
      </c>
      <c r="E99" t="s">
        <v>271</v>
      </c>
    </row>
    <row r="100" spans="1:5">
      <c r="A100" s="7" t="str">
        <f t="shared" si="1"/>
        <v>Micro (TC) Balcão 01-DELL</v>
      </c>
      <c r="B100" s="7" t="s">
        <v>161</v>
      </c>
      <c r="C100" s="8" t="s">
        <v>269</v>
      </c>
      <c r="D100" s="46" t="s">
        <v>269</v>
      </c>
      <c r="E100" t="s">
        <v>271</v>
      </c>
    </row>
    <row r="101" spans="1:5">
      <c r="A101" s="7" t="str">
        <f t="shared" si="1"/>
        <v>Micro (TC) Balcão 02-DELL</v>
      </c>
      <c r="B101" s="7" t="s">
        <v>165</v>
      </c>
      <c r="C101" s="8" t="s">
        <v>269</v>
      </c>
      <c r="D101" s="46" t="s">
        <v>269</v>
      </c>
      <c r="E101" t="s">
        <v>271</v>
      </c>
    </row>
    <row r="102" spans="1:5">
      <c r="A102" s="7" t="str">
        <f t="shared" si="1"/>
        <v>Micro (TC) Balcão 03-DELL</v>
      </c>
      <c r="B102" s="7" t="s">
        <v>168</v>
      </c>
      <c r="C102" s="8" t="s">
        <v>269</v>
      </c>
      <c r="D102" s="46" t="s">
        <v>269</v>
      </c>
      <c r="E102" t="s">
        <v>271</v>
      </c>
    </row>
    <row r="103" spans="1:5">
      <c r="A103" s="7" t="str">
        <f t="shared" si="1"/>
        <v>Micro (TC) Balcão 04-DELL</v>
      </c>
      <c r="B103" s="7" t="s">
        <v>171</v>
      </c>
      <c r="C103" s="8" t="s">
        <v>269</v>
      </c>
      <c r="D103" s="46" t="s">
        <v>269</v>
      </c>
      <c r="E103" t="s">
        <v>271</v>
      </c>
    </row>
    <row r="104" spans="1:5">
      <c r="A104" s="7" t="str">
        <f t="shared" si="1"/>
        <v>Fortinet (FortiGate)-VIVO</v>
      </c>
      <c r="B104" s="7" t="s">
        <v>85</v>
      </c>
      <c r="C104" s="8" t="s">
        <v>272</v>
      </c>
      <c r="D104" s="46" t="s">
        <v>247</v>
      </c>
      <c r="E104" t="s">
        <v>248</v>
      </c>
    </row>
    <row r="105" spans="1:5">
      <c r="A105" s="7" t="str">
        <f t="shared" si="1"/>
        <v>Fortinet (FortiAP)-VIVO</v>
      </c>
      <c r="B105" s="14" t="s">
        <v>92</v>
      </c>
      <c r="C105" s="15" t="s">
        <v>272</v>
      </c>
      <c r="D105" s="46" t="s">
        <v>247</v>
      </c>
      <c r="E105" t="s">
        <v>249</v>
      </c>
    </row>
    <row r="106" spans="1:5">
      <c r="A106" s="7" t="str">
        <f t="shared" si="1"/>
        <v>Celular-</v>
      </c>
      <c r="B106" s="27" t="s">
        <v>158</v>
      </c>
      <c r="D106" s="46" t="s">
        <v>257</v>
      </c>
      <c r="E106" t="s">
        <v>262</v>
      </c>
    </row>
    <row r="107" spans="1:5">
      <c r="A107" s="7" t="str">
        <f t="shared" si="1"/>
        <v>SAT FISCAL CX 01-SCANSOURCE</v>
      </c>
      <c r="B107" s="7" t="s">
        <v>187</v>
      </c>
      <c r="C107" s="8" t="s">
        <v>21</v>
      </c>
      <c r="D107" s="46" t="s">
        <v>264</v>
      </c>
      <c r="E107" t="s">
        <v>273</v>
      </c>
    </row>
    <row r="108" spans="1:5">
      <c r="A108" s="7" t="str">
        <f t="shared" si="1"/>
        <v>SAT FISCAL CX 02-SCANSOURCE</v>
      </c>
      <c r="B108" s="14" t="s">
        <v>190</v>
      </c>
      <c r="C108" s="15" t="s">
        <v>21</v>
      </c>
      <c r="D108" s="46" t="s">
        <v>264</v>
      </c>
      <c r="E108" t="s">
        <v>273</v>
      </c>
    </row>
    <row r="109" spans="1:5">
      <c r="A109" s="7" t="str">
        <f t="shared" si="1"/>
        <v>SAT FISCAL CX 03-SCANSOURCE</v>
      </c>
      <c r="B109" s="14" t="s">
        <v>192</v>
      </c>
      <c r="C109" s="15" t="s">
        <v>21</v>
      </c>
      <c r="D109" s="46" t="s">
        <v>264</v>
      </c>
      <c r="E109" t="s">
        <v>273</v>
      </c>
    </row>
    <row r="110" spans="1:5">
      <c r="A110" s="7" t="str">
        <f t="shared" si="1"/>
        <v>SAT FISCAL CX 04-SCANSOURCE</v>
      </c>
      <c r="B110" s="14" t="s">
        <v>194</v>
      </c>
      <c r="C110" s="15" t="s">
        <v>21</v>
      </c>
      <c r="D110" s="46" t="s">
        <v>264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2024-08-29T15:45:42Z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