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5574126-AA3A-C043-936D-67FAD7597FA4}" xr6:coauthVersionLast="47" xr6:coauthVersionMax="47" xr10:uidLastSave="{00000000-0000-0000-0000-000000000000}"/>
  <bookViews>
    <workbookView xWindow="0" yWindow="760" windowWidth="30240" windowHeight="18880" xr2:uid="{00000000-000D-0000-FFFF-FFFF00000000}"/>
  </bookViews>
  <sheets>
    <sheet name="Battery - LiO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9" i="1" l="1"/>
  <c r="B278" i="1"/>
  <c r="B284" i="1"/>
  <c r="B283" i="1"/>
  <c r="B282" i="1"/>
  <c r="B281" i="1"/>
  <c r="B280" i="1"/>
  <c r="H247" i="1" s="1"/>
  <c r="H216" i="1"/>
  <c r="B299" i="1"/>
  <c r="B201" i="1"/>
  <c r="B112" i="1"/>
  <c r="H437" i="1"/>
  <c r="G520" i="1"/>
  <c r="E520" i="1"/>
  <c r="C520" i="1"/>
  <c r="A520" i="1"/>
  <c r="G502" i="1"/>
  <c r="E502" i="1"/>
  <c r="C502" i="1"/>
  <c r="A502" i="1"/>
  <c r="G485" i="1"/>
  <c r="E485" i="1"/>
  <c r="C485" i="1"/>
  <c r="A485" i="1"/>
  <c r="G468" i="1"/>
  <c r="E468" i="1"/>
  <c r="C468" i="1"/>
  <c r="A468" i="1"/>
  <c r="A451" i="1"/>
  <c r="G451" i="1"/>
  <c r="E451" i="1"/>
  <c r="C451" i="1"/>
  <c r="G431" i="1"/>
  <c r="E431" i="1"/>
  <c r="C431" i="1"/>
  <c r="A431" i="1"/>
  <c r="G413" i="1"/>
  <c r="E413" i="1"/>
  <c r="C413" i="1"/>
  <c r="A413" i="1"/>
  <c r="G384" i="1"/>
  <c r="E384" i="1"/>
  <c r="C384" i="1"/>
  <c r="A384" i="1"/>
  <c r="G367" i="1"/>
  <c r="E367" i="1"/>
  <c r="C367" i="1"/>
  <c r="A367" i="1"/>
  <c r="G342" i="1"/>
  <c r="E342" i="1"/>
  <c r="C342" i="1"/>
  <c r="A342" i="1"/>
  <c r="G324" i="1"/>
  <c r="E324" i="1"/>
  <c r="C324" i="1"/>
  <c r="A324" i="1"/>
  <c r="G297" i="1"/>
  <c r="E297" i="1"/>
  <c r="C297" i="1"/>
  <c r="A297" i="1"/>
  <c r="H183" i="1"/>
  <c r="H184" i="1"/>
  <c r="H185" i="1"/>
  <c r="H186" i="1"/>
  <c r="H187" i="1"/>
  <c r="H182" i="1"/>
  <c r="H162" i="1"/>
  <c r="H163" i="1"/>
  <c r="H165" i="1"/>
  <c r="H166" i="1"/>
  <c r="H167" i="1"/>
  <c r="H168" i="1"/>
  <c r="H159" i="1"/>
  <c r="H222" i="1" l="1"/>
  <c r="H241" i="1"/>
  <c r="H223" i="1"/>
  <c r="H215" i="1"/>
  <c r="H220" i="1"/>
  <c r="H221" i="1"/>
  <c r="H219" i="1"/>
  <c r="H240" i="1"/>
  <c r="H226" i="1"/>
  <c r="H218" i="1"/>
  <c r="H225" i="1"/>
  <c r="H217" i="1"/>
  <c r="H246" i="1"/>
  <c r="H224" i="1"/>
  <c r="H244" i="1"/>
  <c r="H245" i="1"/>
  <c r="H243" i="1"/>
  <c r="H242" i="1"/>
  <c r="G277" i="1"/>
  <c r="E277" i="1"/>
  <c r="G259" i="1" l="1"/>
  <c r="E259" i="1"/>
  <c r="C259" i="1"/>
  <c r="A259" i="1"/>
  <c r="B248" i="1"/>
  <c r="H248" i="1" s="1"/>
  <c r="G239" i="1"/>
  <c r="E239" i="1"/>
  <c r="C239" i="1"/>
  <c r="A239" i="1"/>
  <c r="B227" i="1"/>
  <c r="H227" i="1" s="1"/>
  <c r="G214" i="1"/>
  <c r="E214" i="1"/>
  <c r="C214" i="1"/>
  <c r="A214" i="1"/>
  <c r="G200" i="1"/>
  <c r="E200" i="1"/>
  <c r="C200" i="1"/>
  <c r="A200" i="1"/>
  <c r="B188" i="1"/>
  <c r="H188" i="1" s="1"/>
  <c r="C181" i="1"/>
  <c r="G181" i="1"/>
  <c r="E181" i="1"/>
  <c r="A181" i="1"/>
  <c r="B169" i="1"/>
  <c r="H169" i="1" s="1"/>
  <c r="B164" i="1"/>
  <c r="H164" i="1" s="1"/>
  <c r="B161" i="1"/>
  <c r="H161" i="1" s="1"/>
  <c r="B160" i="1"/>
  <c r="H160" i="1" s="1"/>
  <c r="G158" i="1"/>
  <c r="E158" i="1"/>
  <c r="C158" i="1"/>
  <c r="A158" i="1"/>
  <c r="G142" i="1"/>
  <c r="E142" i="1"/>
  <c r="C142" i="1"/>
  <c r="A142" i="1"/>
  <c r="G125" i="1"/>
  <c r="E125" i="1"/>
  <c r="C125" i="1"/>
  <c r="A125" i="1"/>
  <c r="G109" i="1"/>
  <c r="E109" i="1"/>
  <c r="C109" i="1"/>
  <c r="A109" i="1"/>
  <c r="G95" i="1"/>
  <c r="E95" i="1"/>
  <c r="C95" i="1"/>
  <c r="A95" i="1"/>
  <c r="G83" i="1"/>
  <c r="E83" i="1"/>
  <c r="C83" i="1"/>
  <c r="A83" i="1"/>
  <c r="B71" i="1"/>
  <c r="G63" i="1"/>
  <c r="E63" i="1"/>
  <c r="C63" i="1"/>
  <c r="A63" i="1"/>
  <c r="B51" i="1"/>
  <c r="B50" i="1"/>
  <c r="B49" i="1"/>
  <c r="B45" i="1"/>
  <c r="B44" i="1"/>
  <c r="B43" i="1"/>
  <c r="B42" i="1"/>
  <c r="B41" i="1"/>
  <c r="B39" i="1"/>
  <c r="B38" i="1"/>
  <c r="B37" i="1"/>
  <c r="G36" i="1"/>
  <c r="E36" i="1"/>
  <c r="C36" i="1"/>
  <c r="A36" i="1"/>
  <c r="E13" i="1"/>
  <c r="C13" i="1"/>
  <c r="G13" i="1"/>
  <c r="A13" i="1"/>
</calcChain>
</file>

<file path=xl/sharedStrings.xml><?xml version="1.0" encoding="utf-8"?>
<sst xmlns="http://schemas.openxmlformats.org/spreadsheetml/2006/main" count="1660" uniqueCount="272">
  <si>
    <t>Database</t>
  </si>
  <si>
    <t>battery_lithium-oxygen</t>
  </si>
  <si>
    <t>Activity</t>
  </si>
  <si>
    <t>comment</t>
  </si>
  <si>
    <t>location</t>
  </si>
  <si>
    <t>GLO</t>
  </si>
  <si>
    <t>production amount</t>
  </si>
  <si>
    <t>reference product</t>
  </si>
  <si>
    <t>unit</t>
  </si>
  <si>
    <t>kilogram</t>
  </si>
  <si>
    <t>source</t>
  </si>
  <si>
    <t>Exchanges</t>
  </si>
  <si>
    <t>name</t>
  </si>
  <si>
    <t>amount</t>
  </si>
  <si>
    <t>categories</t>
  </si>
  <si>
    <t>type</t>
  </si>
  <si>
    <t>Originally from Wang, F., Deng, Y., &amp; Yuan, C. (2020). Life cycle assessment of lithium oxygen battery for electric vehicles. Journal of Cleaner Production, 264, 121339. https://doi.org/10.1016/j.jclepro.2020.121339</t>
  </si>
  <si>
    <t>battery cell production, Li-O2</t>
  </si>
  <si>
    <t>production</t>
  </si>
  <si>
    <t>CNT production, for Li-O2 battery</t>
  </si>
  <si>
    <t>aluminium current collector production, for Li-O2 battery</t>
  </si>
  <si>
    <t>lithium metal production, for Li-O2 battery</t>
  </si>
  <si>
    <t>copper current collector production, for Li-O2 battery</t>
  </si>
  <si>
    <t>multilayer film production, for Li-O2 battery</t>
  </si>
  <si>
    <t>terminals production, for Li-O2 battery</t>
  </si>
  <si>
    <t>market for polyvinylfluoride</t>
  </si>
  <si>
    <t>market for polyvinylfluoride, dispersion</t>
  </si>
  <si>
    <t>technosphere</t>
  </si>
  <si>
    <t>polyvinylfluoride, dispersion</t>
  </si>
  <si>
    <t>binder</t>
  </si>
  <si>
    <t>TEGDME</t>
  </si>
  <si>
    <t>market for ethylene glycol dimethyl ether</t>
  </si>
  <si>
    <t>ethylene glycol dimethyl ether</t>
  </si>
  <si>
    <t>aluminium current collector</t>
  </si>
  <si>
    <t>lithium metal</t>
  </si>
  <si>
    <t>separator</t>
  </si>
  <si>
    <t>multilayer film</t>
  </si>
  <si>
    <t>terminals</t>
  </si>
  <si>
    <t>copper current collector</t>
  </si>
  <si>
    <t>electrolyte production, for Li-O2 battery</t>
  </si>
  <si>
    <t>electrolyte</t>
  </si>
  <si>
    <t>CNT</t>
  </si>
  <si>
    <t>market for cobalt</t>
  </si>
  <si>
    <t>cobalt</t>
  </si>
  <si>
    <t>market for silica sand</t>
  </si>
  <si>
    <t>silica sand</t>
  </si>
  <si>
    <t>hydrochloric acid, without water, in 30% solution state</t>
  </si>
  <si>
    <t>market for hydrochloric acid, without water, in 30% solution state</t>
  </si>
  <si>
    <t>RER</t>
  </si>
  <si>
    <t>market for carbon monoxide</t>
  </si>
  <si>
    <t>carbon monoxide</t>
  </si>
  <si>
    <t>ethoxylated alcohol (AE3)</t>
  </si>
  <si>
    <t>market for ethoxylated alcohol (AE3)</t>
  </si>
  <si>
    <t>market for molybdenum</t>
  </si>
  <si>
    <t>molybdenum</t>
  </si>
  <si>
    <t>market for monoethanolamine</t>
  </si>
  <si>
    <t>monoethanolamine</t>
  </si>
  <si>
    <t>market for oxygen, liquid</t>
  </si>
  <si>
    <t>oxygen, liquid</t>
  </si>
  <si>
    <t>sodium hydroxide, without water, in 50% solution state</t>
  </si>
  <si>
    <t>market for sodium hydroxide, without water, in 50% solution state</t>
  </si>
  <si>
    <t>market for water, deionised</t>
  </si>
  <si>
    <t>water, deionised</t>
  </si>
  <si>
    <t>Europe without Switzerland</t>
  </si>
  <si>
    <t>market group for electricity, medium voltage</t>
  </si>
  <si>
    <t>electricity, medium voltage</t>
  </si>
  <si>
    <t>kilowatt hour</t>
  </si>
  <si>
    <t>market for heat, district or industrial, natural gas</t>
  </si>
  <si>
    <t>heat, district or industrial, natural gas</t>
  </si>
  <si>
    <t>megajoule</t>
  </si>
  <si>
    <t>market for wastewater, average</t>
  </si>
  <si>
    <t>cubic meter</t>
  </si>
  <si>
    <t>wastewater, average</t>
  </si>
  <si>
    <t>treatment of spent solvent mixture, hazardous waste incineration</t>
  </si>
  <si>
    <t>spent solvent mixture</t>
  </si>
  <si>
    <t>treatment of inert waste, sanitary landfill</t>
  </si>
  <si>
    <t>inert waste</t>
  </si>
  <si>
    <t>market for lithium</t>
  </si>
  <si>
    <t>lithium</t>
  </si>
  <si>
    <t>market for extrusion, plastic film</t>
  </si>
  <si>
    <t>extrusion, plastic film</t>
  </si>
  <si>
    <t>film extrusion process, lithium</t>
  </si>
  <si>
    <t>surface production process, lithium</t>
  </si>
  <si>
    <t>film extrusion, lithium</t>
  </si>
  <si>
    <t>surface production, lithium</t>
  </si>
  <si>
    <t>market for metal working factory</t>
  </si>
  <si>
    <t>metal working factory</t>
  </si>
  <si>
    <t>market for transport, freight train</t>
  </si>
  <si>
    <t>ton kilometer</t>
  </si>
  <si>
    <t>transport, freight train</t>
  </si>
  <si>
    <t>market for transport, freight, lorry 16-32 metric ton, EURO6</t>
  </si>
  <si>
    <t>transport, freight, lorry 16-32 metric ton, EURO6</t>
  </si>
  <si>
    <t>CH</t>
  </si>
  <si>
    <t>market for process-specific burdens, sanitary landfill</t>
  </si>
  <si>
    <t>process-specific burdens, sanitary landfill</t>
  </si>
  <si>
    <t>lithium chloride</t>
  </si>
  <si>
    <t>market for lithium chloride</t>
  </si>
  <si>
    <t>market for sodium perchlorate</t>
  </si>
  <si>
    <t>sodium perchlorate</t>
  </si>
  <si>
    <t>market group for electricity, high voltage</t>
  </si>
  <si>
    <t>electricity, high voltage</t>
  </si>
  <si>
    <t>Solids, inorganic</t>
  </si>
  <si>
    <t>water</t>
  </si>
  <si>
    <t>biosphere</t>
  </si>
  <si>
    <t>market for copper concentrate, sulfide ore</t>
  </si>
  <si>
    <t>copper concentrate, sulfide ore</t>
  </si>
  <si>
    <t>market for sheet rolling, copper</t>
  </si>
  <si>
    <t>sheet rolling, copper</t>
  </si>
  <si>
    <t>market for aluminium, primary, ingot</t>
  </si>
  <si>
    <t>aluminium, primary, ingot</t>
  </si>
  <si>
    <t>IAI Area, EU27 &amp; EFTA</t>
  </si>
  <si>
    <t>sheet rolling, aluminium</t>
  </si>
  <si>
    <t>market for aluminium scrap, new</t>
  </si>
  <si>
    <t>aluminium scrap, new</t>
  </si>
  <si>
    <t>aluminium casting facility construction</t>
  </si>
  <si>
    <t>aluminium casting facility</t>
  </si>
  <si>
    <t>market for copper, cathode</t>
  </si>
  <si>
    <t>copper, cathode</t>
  </si>
  <si>
    <t>market for scrap copper</t>
  </si>
  <si>
    <t>scrap copper</t>
  </si>
  <si>
    <t>market for sheet rolling, aluminium</t>
  </si>
  <si>
    <t>market group for municipal solid waste</t>
  </si>
  <si>
    <t>municipal solid waste</t>
  </si>
  <si>
    <t>market for polypropylene, granulate</t>
  </si>
  <si>
    <t>polypropylene, granulate</t>
  </si>
  <si>
    <t>market for polyethylene terephthalate, granulate, amorphous</t>
  </si>
  <si>
    <t>polyethylene terephthalate, granulate, amorphous</t>
  </si>
  <si>
    <t>oxygen tank</t>
  </si>
  <si>
    <t>oxygen tank production, for Li-O2 battery</t>
  </si>
  <si>
    <t>market for aluminium alloy, AlMg3</t>
  </si>
  <si>
    <t>aluminium alloy, AlMg3</t>
  </si>
  <si>
    <t>module packaging, for Li-O2 battery</t>
  </si>
  <si>
    <t>module packaging</t>
  </si>
  <si>
    <t>wire drawing, copper</t>
  </si>
  <si>
    <t>anodising, aluminium sheet</t>
  </si>
  <si>
    <t>square meter</t>
  </si>
  <si>
    <t>injection moulding</t>
  </si>
  <si>
    <t>plastic processing factory construction</t>
  </si>
  <si>
    <t>plastic processing factory</t>
  </si>
  <si>
    <t>polymer foaming</t>
  </si>
  <si>
    <t>pack packaging, for Li-O2 battery</t>
  </si>
  <si>
    <t>pack packaging</t>
  </si>
  <si>
    <t>market for casting, aluminium, lost-wax</t>
  </si>
  <si>
    <t>casting, aluminium, lost-wax</t>
  </si>
  <si>
    <t>market for steel, low-alloyed</t>
  </si>
  <si>
    <t>steel, low-alloyed</t>
  </si>
  <si>
    <t>sheet rolling, steel</t>
  </si>
  <si>
    <t>treatment of LiO2 battery, for recycling</t>
  </si>
  <si>
    <t>waste LiO2 battery</t>
  </si>
  <si>
    <t>market for nitrogen, liquid</t>
  </si>
  <si>
    <t>nitrogen, liquid</t>
  </si>
  <si>
    <t>treatment of waste electric and electronic equipment, shredding</t>
  </si>
  <si>
    <t>waste electric and electronic equipment</t>
  </si>
  <si>
    <t>market for chemical, inorganic</t>
  </si>
  <si>
    <t>chemical, inorganic</t>
  </si>
  <si>
    <t>lime production, hydrated, packed</t>
  </si>
  <si>
    <t>lime, hydrated, packed</t>
  </si>
  <si>
    <t>market for sulfuric acid</t>
  </si>
  <si>
    <t>sulfuric acid</t>
  </si>
  <si>
    <t>market for tetraethyl orthosilicate</t>
  </si>
  <si>
    <t>tetraethyl orthosilicate</t>
  </si>
  <si>
    <t>battery, Li-O2</t>
  </si>
  <si>
    <t>battery production, Li-O2</t>
  </si>
  <si>
    <t>market for acrylonitrile-butadiene-styrene copolymer</t>
  </si>
  <si>
    <t>acrylonitrile-butadiene-styrene copolymer</t>
  </si>
  <si>
    <t>BMS</t>
  </si>
  <si>
    <t>cooling system</t>
  </si>
  <si>
    <t>printed wiring board, through-hole mounted, unspecified, Pb free</t>
  </si>
  <si>
    <t>market for printed wiring board, through-hole mounted, unspecified, Pb free</t>
  </si>
  <si>
    <t>separator manufacturing, for Li-O2 battery</t>
  </si>
  <si>
    <t>Original source stated wrong unit: MJ. No conversion has been made and now the old value is expressed as kWh</t>
  </si>
  <si>
    <t>market for hexafluoroethane</t>
  </si>
  <si>
    <t>hexafluoroethane</t>
  </si>
  <si>
    <t>market for packaging film, low density polyethylene</t>
  </si>
  <si>
    <t>packaging film, low density polyethylene</t>
  </si>
  <si>
    <t>market for acetone, liquid</t>
  </si>
  <si>
    <t>acetone, liquid</t>
  </si>
  <si>
    <t>fleece production, polyethylene</t>
  </si>
  <si>
    <t>fleece, polyethylene</t>
  </si>
  <si>
    <t>heat production, natural gas, at industrial furnace &gt;100kW</t>
  </si>
  <si>
    <t>phthalic anhydride production</t>
  </si>
  <si>
    <t>phthalic anhydride</t>
  </si>
  <si>
    <t>polyvinylfluoride</t>
  </si>
  <si>
    <t>chemical factory construction, organics</t>
  </si>
  <si>
    <t>chemical factory, organics</t>
  </si>
  <si>
    <t>treatment of residue from shredder fraction from manual dismantling, municipal waste incineration</t>
  </si>
  <si>
    <t>residue from shredder fraction from manual dismantling</t>
  </si>
  <si>
    <t>Heat, waste</t>
  </si>
  <si>
    <t>air</t>
  </si>
  <si>
    <t>Acetone</t>
  </si>
  <si>
    <t>BMS production, for Li-O2 battery</t>
  </si>
  <si>
    <t>IBIS</t>
  </si>
  <si>
    <t>IBIS fasteners</t>
  </si>
  <si>
    <t>high voltage system</t>
  </si>
  <si>
    <t>low voltage system</t>
  </si>
  <si>
    <t>IBIS production, for Li-O2 battery</t>
  </si>
  <si>
    <t>IBIS fasteners production, for Li-O2 battery</t>
  </si>
  <si>
    <t>high voltage system production, for Li-O2 battery</t>
  </si>
  <si>
    <t>low voltage system production, for Li-O2 battery</t>
  </si>
  <si>
    <t>market for transport, freight, lorry &gt;32 metric ton, EURO6</t>
  </si>
  <si>
    <t>acrylonitrile-butadiene-styrene copolymer production</t>
  </si>
  <si>
    <t>market for integrated circuit, logic type</t>
  </si>
  <si>
    <t>integrated circuit, logic type</t>
  </si>
  <si>
    <t>market for electric connector, wire clamp</t>
  </si>
  <si>
    <t>electric connector, wire clamp</t>
  </si>
  <si>
    <t>polyethylene terephthalate production, granulate, amorphous</t>
  </si>
  <si>
    <t>market for nylon 6</t>
  </si>
  <si>
    <t>nylon 6</t>
  </si>
  <si>
    <t>market for brass</t>
  </si>
  <si>
    <t>brass</t>
  </si>
  <si>
    <t>metal working, average for steel product manufacturing</t>
  </si>
  <si>
    <t>casting, brass</t>
  </si>
  <si>
    <t>market for electronic component factory</t>
  </si>
  <si>
    <t>electronic component factory</t>
  </si>
  <si>
    <t>transport, freight, lorry &gt;32 metric ton, EURO6</t>
  </si>
  <si>
    <t>fixings</t>
  </si>
  <si>
    <t>metal working factory construction</t>
  </si>
  <si>
    <t>market for aluminium, in mixed metal scrap</t>
  </si>
  <si>
    <t>aluminium, in mixed metal scrap</t>
  </si>
  <si>
    <t>market for nylon 6-6</t>
  </si>
  <si>
    <t>nylon 6-6</t>
  </si>
  <si>
    <t>synthetic rubber production</t>
  </si>
  <si>
    <t>synthetic rubber</t>
  </si>
  <si>
    <t>market for polyphenylene sulfide</t>
  </si>
  <si>
    <t>polyphenylene sulfide</t>
  </si>
  <si>
    <t>market for tin</t>
  </si>
  <si>
    <t>tin</t>
  </si>
  <si>
    <t>market for cable, ribbon cable, 20-pin, with plugs</t>
  </si>
  <si>
    <t>cable, ribbon cable, 20-pin, with plugs</t>
  </si>
  <si>
    <t>metal working, average for metal product manufacturing</t>
  </si>
  <si>
    <t>metal working, average for aluminium product manufacturing</t>
  </si>
  <si>
    <t>metal working, average for copper product manufacturing</t>
  </si>
  <si>
    <t>market for electronic component, passive, unspecified</t>
  </si>
  <si>
    <t>electronic component, passive, unspecified</t>
  </si>
  <si>
    <t>cooling system production, for Li-O2 battery</t>
  </si>
  <si>
    <t>radiator production, for Li-O2 battery</t>
  </si>
  <si>
    <t>manifolds production, for Li-O2 battery</t>
  </si>
  <si>
    <t>clamps and fasteners production, for Li-O2 battery</t>
  </si>
  <si>
    <t>pipe fitting production, for Li-O2 battery</t>
  </si>
  <si>
    <t>thermal pad production, for Li-O2 battery</t>
  </si>
  <si>
    <t>ethylene glycol production</t>
  </si>
  <si>
    <t>ethylene glycol</t>
  </si>
  <si>
    <t>radiator</t>
  </si>
  <si>
    <t>manifolds</t>
  </si>
  <si>
    <t>clamps and fasteners</t>
  </si>
  <si>
    <t>pipe fitting</t>
  </si>
  <si>
    <t>thermal pad</t>
  </si>
  <si>
    <t>polyvinylchloride production, bulk polymerisation</t>
  </si>
  <si>
    <t>polyvinylchloride, bulk polymerised</t>
  </si>
  <si>
    <t>glass fibre production</t>
  </si>
  <si>
    <t>glass fibre</t>
  </si>
  <si>
    <t>silicon, electronics grade</t>
  </si>
  <si>
    <t>silicon production, electronics grade</t>
  </si>
  <si>
    <t>DE</t>
  </si>
  <si>
    <t>format</t>
  </si>
  <si>
    <t>Excel</t>
  </si>
  <si>
    <t>proxy - gaseous oxygen was not found in Ecoinvent</t>
  </si>
  <si>
    <t>Retrieved from Ellingsen et al. (2013). Source: Originally from Wang, F., Deng, Y., &amp; Yuan, C. (2020). Life cycle assessment of lithium oxygen battery for electric vehicles. Journal of Cleaner Production, 264, 121339. https://doi.org/10.1016/j.jclepro.2020.121339</t>
  </si>
  <si>
    <t>Retrieved from Ellingsen et al. (2013). For thermal management the battery is equipped with a cooling system. The cooling system is made of six sub-components: radiator, manifolds, clamps &amp; fasteners, pipe fitting, thermal gap pad, and coolant (Miljøbil Grenland 2012). The aluminum radiator is the main component of the cooling system. As a medium of convective heat the cooling system includes a glycol coolant, which is contained within aluminum manifolds. Steel clamps, and pipe fittings of plastic and rubber are used for sealing. Thermal conductivity is further ensured with the use of a thermal gap pad made of fiberglasSreinforced filler and polymer. Infrastructure is the same as Miljøbil’s facility required for the assembly of the battery. No energy or processes are included as assembly of cooling system is performed by manually. It has been assumed that the coolant circulating in the manifolds is ethylene glycol. Source: Originally from Wang, F., Deng, Y., &amp; Yuan, C. (2020). Life cycle assessment of lithium oxygen battery for electric vehicles. Journal of Cleaner Production, 264, 121339. https://doi.org/10.1016/j.jclepro.2020.121339</t>
  </si>
  <si>
    <t>Retrieved from Ellingsen et al. (2013). Thee BMS includes battery module boards (BMBs), Integrated Battery Interface System (IBIS), fasteners, high voltage (HV) system, and low voltage system (Miljøbil Grenland 2012). In each battery there are 12 BMBs, one for each module. BMBs are placed under module lids, situated between the two rows of busbars. The BMBs monitor the battery cells for voltage and temperature limits, whereas the IBIS acts as a master controller for the BMBs, as well as overseeing the battery charge and discharge strategies Miljøbil Grenland (2012).  Source: Originally from Wang, F., Deng, Y., &amp; Yuan, C. (2020). Life cycle assessment of lithium oxygen battery for electric vehicles. Journal of Cleaner Production, 264, 121339. https://doi.org/10.1016/j.jclepro.2020.121339</t>
  </si>
  <si>
    <t>Retrieved from Li et al. (2014). Source: Originally from Wang, F., Deng, Y., &amp; Yuan, C. (2020). Life cycle assessment of lithium oxygen battery for electric vehicles. Journal of Cleaner Production, 264, 121339. https://doi.org/10.1016/j.jclepro.2020.121339</t>
  </si>
  <si>
    <t>The hydrometallurgical method is employed as the recycling method for EoL treatment of the Li-O2 battery. The hydrometallurgical method has been applied for recycling both conventional and next-generation LIBs (Deng et al., 2017a; Hawkins et al., 2013; Dunn et al., 2015). The inventory data for the Li-O2 battery recycling are directly adopted from literature (Deng et al., 2017a). Source: Originally from Wang, F., Deng, Y., &amp; Yuan, C. (2020). Life cycle assessment of lithium oxygen battery for electric vehicles. Journal of Cleaner Production, 264, 121339. https://doi.org/10.1016/j.jclepro.2020.121339</t>
  </si>
  <si>
    <t>The module and pack packagings are modelled based on the results from BatPaC method. The aluminum and copper films are produced by the sheet rolling with a 98.2% material efficiency. As for the steel film, cold rolling is modelled with 99% material efficiency (Green, 2007). Source: Originally from Wang, F., Deng, Y., &amp; Yuan, C. (2020). Life cycle assessment of lithium oxygen battery for electric vehicles. Journal of Cleaner Production, 264, 121339. https://doi.org/10.1016/j.jclepro.2020.121339</t>
  </si>
  <si>
    <t xml:space="preserve"> Source: Originally from Wang, F., Deng, Y., &amp; Yuan, C. (2020). Life cycle assessment of lithium oxygen battery for electric vehicles. Journal of Cleaner Production, 264, 121339. https://doi.org/10.1016/j.jclepro.2020.121339</t>
  </si>
  <si>
    <t>The electrolyte consists of lithium perchlorate (LiClO4) salt in tetraethylene glycol dimethyl ether (TEGDME) solvent. For production of the electrolyte for the Li-O2 battery, LiClO4 and TEGDME is magnetically stirred. LiClO4 can be obtained by a reaction of sodium perchlorate (NaClO4) and lithium chloride (LiCl) with 3 kWh electricity per kg perchlorate input (Vogt et al., 2000). The amounts are obtained by stoichiometric calculation. In addition, TEGDME is assumed to be produced through reaction of ethylene oxide (C2H4O) and dimethyl ether (C2H6O), and with energy use, emissions and waste at the same level as in production of ethylene glycol dimethylether (C4H10O2), which are directly obtained from the Gabi software and Ecoinvent database. Source: Originally from Wang, F., Deng, Y., &amp; Yuan, C. (2020). Life cycle assessment of lithium oxygen battery for electric vehicles. Journal of Cleaner Production, 264, 121339. https://doi.org/10.1016/j.jclepro.2020.121339</t>
  </si>
  <si>
    <t>The life cycle inventory for the lithium metal anode synthesis, compiled from literature (Deng et al., 2017a), considers inventories for productions of both the lithium film and the protection layer. Two manufacturing processes are needed to produce the lithium film: 1) extrusion of lithium film into a slit and 2) cold-rolling of the lithium film for the thickness reduction (Hovsepian, 1973). Source: Originally from Wang, F., Deng, Y., &amp; Yuan, C. (2020). Life cycle assessment of lithium oxygen battery for electric vehicles. Journal of Cleaner Production, 264, 121339. https://doi.org/10.1016/j.jclepro.2020.121339</t>
  </si>
  <si>
    <t>The inventory for the CNT synthesis is obtained from literatures (Deng et al., 2017a; Weil et al., 2013). Source: Originally from Wang, F., Deng, Y., &amp; Yuan, C. (2020). Life cycle assessment of lithium oxygen battery for electric vehicles. Journal of Cleaner Production, 264, 121339. https://doi.org/10.1016/j.jclepro.2020.121339</t>
  </si>
  <si>
    <t>The material efficiencies in the Li-O2 battery cell manufacturing are assumed to be the same with those in the conventional LIB cell manufacturing, that is 92% for positive and negative electrodes, 98% for the separator, and 94% for the electrolyte (Deng et al., 2017a). The Li-O2 battery system is configured with a capacity of 63.5 kWh and contains Li-O2 pouch cells, a BMS, a cooling system, a module packaging, a pack packaging, and an oxygen tank. Source: Originally from Wang, F., Deng, Y., &amp; Yuan, C. (2020). Life cycle assessment of lithium oxygen battery for electric vehicles. Journal of Cleaner Production, 264, 121339. https://doi.org/10.1016/j.jclepro.2020.121339</t>
  </si>
  <si>
    <t>Battery system mass: 321 kg</t>
  </si>
  <si>
    <t>Values taken from Fig 3</t>
  </si>
  <si>
    <t>System: 63.5kWh Li-O2 || Mass: 267 kg || Battery energy density: 238 Wh/kg || System energy density: 198 Wh/kg || Battery lifetime: 305 kWh/kg (1.76 MJ/km x 2e5 km / 321 kg). Source: Originally from Wang, F., Deng, Y., &amp; Yuan, C. (2020). Life cycle assessment of lithium oxygen battery for electric vehicles. Journal of Cleaner Production, 264, 121339. https://doi.org/10.1016/j.jclepro.2020.121339</t>
  </si>
  <si>
    <t>battery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</si>
</sst>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0.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sz val="10"/>
      <name val="Arial"/>
      <family val="2"/>
    </font>
    <font>
      <i/>
      <sz val="11"/>
      <color rgb="FF7F7F7F"/>
      <name val="Calibri"/>
      <family val="2"/>
      <charset val="134"/>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0" fontId="3"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0" fontId="5" fillId="0" borderId="0" applyNumberFormat="0" applyFill="0" applyBorder="0" applyAlignment="0" applyProtection="0">
      <alignment vertical="center"/>
    </xf>
  </cellStyleXfs>
  <cellXfs count="8">
    <xf numFmtId="0" fontId="0" fillId="0" borderId="0" xfId="0"/>
    <xf numFmtId="0" fontId="1" fillId="0" borderId="0" xfId="0" applyFont="1"/>
    <xf numFmtId="0" fontId="2" fillId="0" borderId="0" xfId="0" applyFont="1"/>
    <xf numFmtId="11" fontId="0" fillId="0" borderId="0" xfId="0" applyNumberFormat="1"/>
    <xf numFmtId="165" fontId="0" fillId="0" borderId="0" xfId="0" applyNumberFormat="1"/>
    <xf numFmtId="43" fontId="0" fillId="0" borderId="0" xfId="0" applyNumberFormat="1"/>
    <xf numFmtId="2" fontId="0" fillId="0" borderId="0" xfId="0" applyNumberFormat="1"/>
    <xf numFmtId="0" fontId="6" fillId="0" borderId="0" xfId="0" applyFont="1"/>
  </cellXfs>
  <cellStyles count="8">
    <cellStyle name="Comma 2" xfId="2" xr:uid="{BFB9EBE1-8E08-45F4-B233-19C97FB6383E}"/>
    <cellStyle name="Currency 2" xfId="6" xr:uid="{62DD0185-3D6A-4C68-AD16-7CA89AEDFE88}"/>
    <cellStyle name="Currency 3" xfId="5" xr:uid="{9B161BA4-521A-41D6-936D-831E281BBC47}"/>
    <cellStyle name="Normal" xfId="0" builtinId="0"/>
    <cellStyle name="Normal 2" xfId="4" xr:uid="{5FB60D3A-D79C-49EA-BE96-63C62F6CFBC9}"/>
    <cellStyle name="Normal 3" xfId="1" xr:uid="{9C267BA8-DD30-48AD-92DA-0CF6251E1A08}"/>
    <cellStyle name="Percent 2" xfId="3" xr:uid="{9470A2B0-F720-439F-9B56-9B45A6EC3D70}"/>
    <cellStyle name="解释性文本 2" xfId="7" xr:uid="{5C8C2361-C7E4-478B-BDF1-BEC4B7B404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7"/>
  <sheetViews>
    <sheetView tabSelected="1" zoomScale="115" zoomScaleNormal="115" workbookViewId="0">
      <selection activeCell="B11" sqref="B11"/>
    </sheetView>
  </sheetViews>
  <sheetFormatPr baseColWidth="10" defaultColWidth="8.83203125" defaultRowHeight="15" x14ac:dyDescent="0.2"/>
  <cols>
    <col min="1" max="1" width="52.5" bestFit="1" customWidth="1"/>
    <col min="2" max="2" width="32.33203125" customWidth="1"/>
    <col min="3" max="3" width="12.83203125" bestFit="1" customWidth="1"/>
    <col min="4" max="4" width="18.5" customWidth="1"/>
    <col min="5" max="5" width="26.1640625" bestFit="1" customWidth="1"/>
    <col min="6" max="6" width="13.5" bestFit="1" customWidth="1"/>
    <col min="7" max="7" width="27.1640625" bestFit="1" customWidth="1"/>
    <col min="8" max="8" width="42.6640625" customWidth="1"/>
  </cols>
  <sheetData>
    <row r="1" spans="1:8" x14ac:dyDescent="0.2">
      <c r="A1" s="1" t="s">
        <v>0</v>
      </c>
      <c r="B1" t="s">
        <v>1</v>
      </c>
    </row>
    <row r="2" spans="1:8" x14ac:dyDescent="0.2">
      <c r="A2" s="1" t="s">
        <v>254</v>
      </c>
      <c r="B2" t="s">
        <v>255</v>
      </c>
    </row>
    <row r="4" spans="1:8" ht="16" x14ac:dyDescent="0.2">
      <c r="A4" s="2" t="s">
        <v>2</v>
      </c>
      <c r="B4" s="2" t="s">
        <v>17</v>
      </c>
    </row>
    <row r="5" spans="1:8" x14ac:dyDescent="0.2">
      <c r="A5" t="s">
        <v>3</v>
      </c>
      <c r="B5" t="s">
        <v>267</v>
      </c>
    </row>
    <row r="6" spans="1:8" x14ac:dyDescent="0.2">
      <c r="A6" t="s">
        <v>4</v>
      </c>
      <c r="B6" t="s">
        <v>5</v>
      </c>
    </row>
    <row r="7" spans="1:8" x14ac:dyDescent="0.2">
      <c r="A7" t="s">
        <v>6</v>
      </c>
      <c r="B7">
        <v>1</v>
      </c>
    </row>
    <row r="8" spans="1:8" x14ac:dyDescent="0.2">
      <c r="A8" t="s">
        <v>7</v>
      </c>
      <c r="B8" t="s">
        <v>271</v>
      </c>
    </row>
    <row r="9" spans="1:8" x14ac:dyDescent="0.2">
      <c r="A9" t="s">
        <v>8</v>
      </c>
      <c r="B9" t="s">
        <v>9</v>
      </c>
    </row>
    <row r="10" spans="1:8" x14ac:dyDescent="0.2">
      <c r="A10" t="s">
        <v>10</v>
      </c>
      <c r="B10" t="s">
        <v>16</v>
      </c>
    </row>
    <row r="11" spans="1:8" x14ac:dyDescent="0.2">
      <c r="A11" s="1" t="s">
        <v>11</v>
      </c>
      <c r="B11" s="1"/>
      <c r="C11" s="1"/>
      <c r="D11" s="1"/>
      <c r="E11" s="1"/>
      <c r="F11" s="1"/>
      <c r="G11" s="1"/>
      <c r="H11" s="1"/>
    </row>
    <row r="12" spans="1:8" x14ac:dyDescent="0.2">
      <c r="A12" s="1" t="s">
        <v>12</v>
      </c>
      <c r="B12" s="1" t="s">
        <v>13</v>
      </c>
      <c r="C12" s="1" t="s">
        <v>8</v>
      </c>
      <c r="D12" s="1" t="s">
        <v>14</v>
      </c>
      <c r="E12" s="1" t="s">
        <v>4</v>
      </c>
      <c r="F12" s="1" t="s">
        <v>15</v>
      </c>
      <c r="G12" s="1" t="s">
        <v>7</v>
      </c>
      <c r="H12" s="1" t="s">
        <v>3</v>
      </c>
    </row>
    <row r="13" spans="1:8" x14ac:dyDescent="0.2">
      <c r="A13" t="str">
        <f>B4</f>
        <v>battery cell production, Li-O2</v>
      </c>
      <c r="B13" s="6">
        <v>1</v>
      </c>
      <c r="C13" t="str">
        <f>B9</f>
        <v>kilogram</v>
      </c>
      <c r="E13" t="str">
        <f>B6</f>
        <v>GLO</v>
      </c>
      <c r="F13" t="s">
        <v>18</v>
      </c>
      <c r="G13" t="str">
        <f>B8</f>
        <v>battery cell</v>
      </c>
    </row>
    <row r="14" spans="1:8" x14ac:dyDescent="0.2">
      <c r="A14" t="s">
        <v>26</v>
      </c>
      <c r="B14" s="6">
        <v>6.9900000000000005E-5</v>
      </c>
      <c r="C14" t="s">
        <v>9</v>
      </c>
      <c r="E14" t="s">
        <v>5</v>
      </c>
      <c r="F14" t="s">
        <v>27</v>
      </c>
      <c r="G14" t="s">
        <v>28</v>
      </c>
      <c r="H14" t="s">
        <v>29</v>
      </c>
    </row>
    <row r="15" spans="1:8" x14ac:dyDescent="0.2">
      <c r="A15" t="s">
        <v>57</v>
      </c>
      <c r="B15" s="6">
        <v>7.9000000000000001E-2</v>
      </c>
      <c r="C15" t="s">
        <v>9</v>
      </c>
      <c r="E15" t="s">
        <v>48</v>
      </c>
      <c r="F15" t="s">
        <v>27</v>
      </c>
      <c r="G15" t="s">
        <v>58</v>
      </c>
      <c r="H15" t="s">
        <v>256</v>
      </c>
    </row>
    <row r="16" spans="1:8" x14ac:dyDescent="0.2">
      <c r="A16" t="s">
        <v>19</v>
      </c>
      <c r="B16" s="6">
        <v>1.7999999999999999E-2</v>
      </c>
      <c r="C16" t="s">
        <v>9</v>
      </c>
      <c r="E16" t="s">
        <v>48</v>
      </c>
      <c r="F16" t="s">
        <v>27</v>
      </c>
      <c r="G16" t="s">
        <v>41</v>
      </c>
    </row>
    <row r="17" spans="1:20" x14ac:dyDescent="0.2">
      <c r="A17" t="s">
        <v>20</v>
      </c>
      <c r="B17" s="6">
        <v>0.11600000000000001</v>
      </c>
      <c r="C17" t="s">
        <v>9</v>
      </c>
      <c r="E17" t="s">
        <v>48</v>
      </c>
      <c r="F17" t="s">
        <v>27</v>
      </c>
      <c r="G17" t="s">
        <v>33</v>
      </c>
    </row>
    <row r="18" spans="1:20" x14ac:dyDescent="0.2">
      <c r="A18" t="s">
        <v>21</v>
      </c>
      <c r="B18" s="6">
        <v>0.106</v>
      </c>
      <c r="C18" t="s">
        <v>9</v>
      </c>
      <c r="E18" t="s">
        <v>48</v>
      </c>
      <c r="F18" t="s">
        <v>27</v>
      </c>
      <c r="G18" t="s">
        <v>34</v>
      </c>
    </row>
    <row r="19" spans="1:20" x14ac:dyDescent="0.2">
      <c r="A19" t="s">
        <v>22</v>
      </c>
      <c r="B19" s="6">
        <v>0.214</v>
      </c>
      <c r="C19" t="s">
        <v>9</v>
      </c>
      <c r="E19" t="s">
        <v>48</v>
      </c>
      <c r="F19" t="s">
        <v>27</v>
      </c>
      <c r="G19" t="s">
        <v>38</v>
      </c>
    </row>
    <row r="20" spans="1:20" x14ac:dyDescent="0.2">
      <c r="A20" t="s">
        <v>39</v>
      </c>
      <c r="B20" s="6">
        <v>1.6E-2</v>
      </c>
      <c r="C20" t="s">
        <v>9</v>
      </c>
      <c r="E20" t="s">
        <v>48</v>
      </c>
      <c r="F20" t="s">
        <v>27</v>
      </c>
      <c r="G20" t="s">
        <v>40</v>
      </c>
    </row>
    <row r="21" spans="1:20" x14ac:dyDescent="0.2">
      <c r="A21" t="s">
        <v>31</v>
      </c>
      <c r="B21" s="6">
        <v>0.308</v>
      </c>
      <c r="C21" t="s">
        <v>9</v>
      </c>
      <c r="E21" t="s">
        <v>5</v>
      </c>
      <c r="F21" t="s">
        <v>27</v>
      </c>
      <c r="G21" t="s">
        <v>32</v>
      </c>
      <c r="H21" t="s">
        <v>30</v>
      </c>
    </row>
    <row r="22" spans="1:20" x14ac:dyDescent="0.2">
      <c r="A22" t="s">
        <v>169</v>
      </c>
      <c r="B22" s="6">
        <v>4.8000000000000001E-2</v>
      </c>
      <c r="C22" t="s">
        <v>9</v>
      </c>
      <c r="E22" t="s">
        <v>48</v>
      </c>
      <c r="F22" t="s">
        <v>27</v>
      </c>
      <c r="G22" t="s">
        <v>35</v>
      </c>
    </row>
    <row r="23" spans="1:20" x14ac:dyDescent="0.2">
      <c r="A23" t="s">
        <v>23</v>
      </c>
      <c r="B23" s="6">
        <v>3.6999999999999998E-2</v>
      </c>
      <c r="C23" t="s">
        <v>9</v>
      </c>
      <c r="E23" t="s">
        <v>48</v>
      </c>
      <c r="F23" t="s">
        <v>27</v>
      </c>
      <c r="G23" t="s">
        <v>36</v>
      </c>
    </row>
    <row r="24" spans="1:20" x14ac:dyDescent="0.2">
      <c r="A24" t="s">
        <v>24</v>
      </c>
      <c r="B24" s="6">
        <v>5.7000000000000002E-2</v>
      </c>
      <c r="C24" t="s">
        <v>9</v>
      </c>
      <c r="E24" t="s">
        <v>48</v>
      </c>
      <c r="F24" t="s">
        <v>27</v>
      </c>
      <c r="G24" t="s">
        <v>37</v>
      </c>
    </row>
    <row r="27" spans="1:20" ht="16" x14ac:dyDescent="0.2">
      <c r="A27" s="2" t="s">
        <v>2</v>
      </c>
      <c r="B27" s="2" t="s">
        <v>19</v>
      </c>
    </row>
    <row r="28" spans="1:20" x14ac:dyDescent="0.2">
      <c r="A28" t="s">
        <v>3</v>
      </c>
      <c r="B28" t="s">
        <v>266</v>
      </c>
    </row>
    <row r="29" spans="1:20" x14ac:dyDescent="0.2">
      <c r="A29" t="s">
        <v>4</v>
      </c>
      <c r="B29" t="s">
        <v>48</v>
      </c>
    </row>
    <row r="30" spans="1:20" x14ac:dyDescent="0.2">
      <c r="A30" t="s">
        <v>6</v>
      </c>
      <c r="B30">
        <v>1</v>
      </c>
    </row>
    <row r="31" spans="1:20" x14ac:dyDescent="0.2">
      <c r="A31" t="s">
        <v>7</v>
      </c>
      <c r="B31" t="s">
        <v>41</v>
      </c>
    </row>
    <row r="32" spans="1:20" x14ac:dyDescent="0.2">
      <c r="A32" t="s">
        <v>8</v>
      </c>
      <c r="B32" t="s">
        <v>9</v>
      </c>
      <c r="T32" s="4"/>
    </row>
    <row r="33" spans="1:20" x14ac:dyDescent="0.2">
      <c r="A33" t="s">
        <v>10</v>
      </c>
      <c r="B33" t="s">
        <v>16</v>
      </c>
      <c r="T33" s="4"/>
    </row>
    <row r="34" spans="1:20" x14ac:dyDescent="0.2">
      <c r="A34" s="1" t="s">
        <v>11</v>
      </c>
      <c r="B34" s="1"/>
      <c r="C34" s="1"/>
      <c r="D34" s="1"/>
      <c r="E34" s="1"/>
      <c r="F34" s="1"/>
      <c r="G34" s="1"/>
      <c r="H34" s="1"/>
    </row>
    <row r="35" spans="1:20" x14ac:dyDescent="0.2">
      <c r="A35" s="1" t="s">
        <v>12</v>
      </c>
      <c r="B35" s="1" t="s">
        <v>13</v>
      </c>
      <c r="C35" s="1" t="s">
        <v>8</v>
      </c>
      <c r="D35" s="1" t="s">
        <v>14</v>
      </c>
      <c r="E35" s="1" t="s">
        <v>4</v>
      </c>
      <c r="F35" s="1" t="s">
        <v>15</v>
      </c>
      <c r="G35" s="1" t="s">
        <v>7</v>
      </c>
      <c r="H35" s="1" t="s">
        <v>3</v>
      </c>
    </row>
    <row r="36" spans="1:20" x14ac:dyDescent="0.2">
      <c r="A36" t="str">
        <f>B27</f>
        <v>CNT production, for Li-O2 battery</v>
      </c>
      <c r="B36" s="6">
        <v>1</v>
      </c>
      <c r="C36" t="str">
        <f>B32</f>
        <v>kilogram</v>
      </c>
      <c r="E36" t="str">
        <f>B29</f>
        <v>RER</v>
      </c>
      <c r="F36" t="s">
        <v>18</v>
      </c>
      <c r="G36" t="str">
        <f>B31</f>
        <v>CNT</v>
      </c>
    </row>
    <row r="37" spans="1:20" x14ac:dyDescent="0.2">
      <c r="A37" t="s">
        <v>42</v>
      </c>
      <c r="B37" s="6">
        <f>31.93/1000</f>
        <v>3.193E-2</v>
      </c>
      <c r="C37" t="s">
        <v>9</v>
      </c>
      <c r="E37" t="s">
        <v>5</v>
      </c>
      <c r="F37" t="s">
        <v>27</v>
      </c>
      <c r="G37" t="s">
        <v>43</v>
      </c>
      <c r="T37" s="6"/>
    </row>
    <row r="38" spans="1:20" x14ac:dyDescent="0.2">
      <c r="A38" t="s">
        <v>44</v>
      </c>
      <c r="B38" s="6">
        <f>2.18/1000</f>
        <v>2.1800000000000001E-3</v>
      </c>
      <c r="C38" t="s">
        <v>9</v>
      </c>
      <c r="E38" t="s">
        <v>5</v>
      </c>
      <c r="F38" t="s">
        <v>27</v>
      </c>
      <c r="G38" t="s">
        <v>45</v>
      </c>
    </row>
    <row r="39" spans="1:20" x14ac:dyDescent="0.2">
      <c r="A39" t="s">
        <v>47</v>
      </c>
      <c r="B39" s="6">
        <f>6.55/1000</f>
        <v>6.5499999999999994E-3</v>
      </c>
      <c r="C39" t="s">
        <v>9</v>
      </c>
      <c r="E39" t="s">
        <v>48</v>
      </c>
      <c r="F39" t="s">
        <v>27</v>
      </c>
      <c r="G39" t="s">
        <v>46</v>
      </c>
    </row>
    <row r="40" spans="1:20" x14ac:dyDescent="0.2">
      <c r="A40" t="s">
        <v>49</v>
      </c>
      <c r="B40" s="6">
        <v>5.8336100000000002</v>
      </c>
      <c r="C40" t="s">
        <v>9</v>
      </c>
      <c r="E40" t="s">
        <v>48</v>
      </c>
      <c r="F40" t="s">
        <v>27</v>
      </c>
      <c r="G40" t="s">
        <v>50</v>
      </c>
    </row>
    <row r="41" spans="1:20" x14ac:dyDescent="0.2">
      <c r="A41" t="s">
        <v>52</v>
      </c>
      <c r="B41" s="6">
        <f>56.34/1000</f>
        <v>5.6340000000000001E-2</v>
      </c>
      <c r="C41" t="s">
        <v>9</v>
      </c>
      <c r="E41" t="s">
        <v>48</v>
      </c>
      <c r="F41" t="s">
        <v>27</v>
      </c>
      <c r="G41" t="s">
        <v>51</v>
      </c>
    </row>
    <row r="42" spans="1:20" x14ac:dyDescent="0.2">
      <c r="A42" t="s">
        <v>53</v>
      </c>
      <c r="B42" s="6">
        <f>31.93/1000</f>
        <v>3.193E-2</v>
      </c>
      <c r="C42" t="s">
        <v>9</v>
      </c>
      <c r="E42" t="s">
        <v>5</v>
      </c>
      <c r="F42" t="s">
        <v>27</v>
      </c>
      <c r="G42" t="s">
        <v>54</v>
      </c>
    </row>
    <row r="43" spans="1:20" x14ac:dyDescent="0.2">
      <c r="A43" t="s">
        <v>55</v>
      </c>
      <c r="B43" s="6">
        <f>14.35/1000</f>
        <v>1.435E-2</v>
      </c>
      <c r="C43" t="s">
        <v>9</v>
      </c>
      <c r="E43" t="s">
        <v>5</v>
      </c>
      <c r="F43" t="s">
        <v>27</v>
      </c>
      <c r="G43" t="s">
        <v>56</v>
      </c>
    </row>
    <row r="44" spans="1:20" x14ac:dyDescent="0.2">
      <c r="A44" t="s">
        <v>57</v>
      </c>
      <c r="B44" s="6">
        <f>15.13/1000</f>
        <v>1.5130000000000001E-2</v>
      </c>
      <c r="C44" t="s">
        <v>9</v>
      </c>
      <c r="E44" t="s">
        <v>48</v>
      </c>
      <c r="F44" t="s">
        <v>27</v>
      </c>
      <c r="G44" t="s">
        <v>58</v>
      </c>
    </row>
    <row r="45" spans="1:20" x14ac:dyDescent="0.2">
      <c r="A45" t="s">
        <v>60</v>
      </c>
      <c r="B45" s="6">
        <f>30.66/1000</f>
        <v>3.066E-2</v>
      </c>
      <c r="C45" t="s">
        <v>9</v>
      </c>
      <c r="E45" t="s">
        <v>5</v>
      </c>
      <c r="F45" t="s">
        <v>27</v>
      </c>
      <c r="G45" t="s">
        <v>59</v>
      </c>
    </row>
    <row r="46" spans="1:20" x14ac:dyDescent="0.2">
      <c r="A46" t="s">
        <v>61</v>
      </c>
      <c r="B46" s="6">
        <v>1.20146</v>
      </c>
      <c r="C46" t="s">
        <v>9</v>
      </c>
      <c r="E46" t="s">
        <v>63</v>
      </c>
      <c r="F46" t="s">
        <v>27</v>
      </c>
      <c r="G46" t="s">
        <v>62</v>
      </c>
    </row>
    <row r="47" spans="1:20" x14ac:dyDescent="0.2">
      <c r="A47" t="s">
        <v>64</v>
      </c>
      <c r="B47" s="6">
        <v>0.65</v>
      </c>
      <c r="C47" t="s">
        <v>66</v>
      </c>
      <c r="E47" t="s">
        <v>63</v>
      </c>
      <c r="F47" t="s">
        <v>27</v>
      </c>
      <c r="G47" t="s">
        <v>65</v>
      </c>
    </row>
    <row r="48" spans="1:20" x14ac:dyDescent="0.2">
      <c r="A48" t="s">
        <v>67</v>
      </c>
      <c r="B48" s="6">
        <v>58.09</v>
      </c>
      <c r="C48" t="s">
        <v>69</v>
      </c>
      <c r="E48" t="s">
        <v>63</v>
      </c>
      <c r="F48" t="s">
        <v>27</v>
      </c>
      <c r="G48" t="s">
        <v>68</v>
      </c>
    </row>
    <row r="49" spans="1:8" x14ac:dyDescent="0.2">
      <c r="A49" t="s">
        <v>70</v>
      </c>
      <c r="B49" s="6">
        <f>-0.43697/1000</f>
        <v>-4.3697000000000001E-4</v>
      </c>
      <c r="C49" t="s">
        <v>71</v>
      </c>
      <c r="E49" t="s">
        <v>63</v>
      </c>
      <c r="F49" t="s">
        <v>27</v>
      </c>
      <c r="G49" t="s">
        <v>72</v>
      </c>
    </row>
    <row r="50" spans="1:8" x14ac:dyDescent="0.2">
      <c r="A50" t="s">
        <v>73</v>
      </c>
      <c r="B50" s="6">
        <f>-14.35/1000</f>
        <v>-1.435E-2</v>
      </c>
      <c r="C50" t="s">
        <v>9</v>
      </c>
      <c r="E50" t="s">
        <v>63</v>
      </c>
      <c r="F50" t="s">
        <v>27</v>
      </c>
      <c r="G50" t="s">
        <v>74</v>
      </c>
    </row>
    <row r="51" spans="1:8" x14ac:dyDescent="0.2">
      <c r="A51" t="s">
        <v>75</v>
      </c>
      <c r="B51" s="6">
        <f>-5.505/1000</f>
        <v>-5.5049999999999995E-3</v>
      </c>
      <c r="C51" t="s">
        <v>9</v>
      </c>
      <c r="E51" t="s">
        <v>63</v>
      </c>
      <c r="F51" t="s">
        <v>27</v>
      </c>
      <c r="G51" t="s">
        <v>76</v>
      </c>
    </row>
    <row r="54" spans="1:8" ht="16" x14ac:dyDescent="0.2">
      <c r="A54" s="2" t="s">
        <v>2</v>
      </c>
      <c r="B54" s="2" t="s">
        <v>21</v>
      </c>
    </row>
    <row r="55" spans="1:8" x14ac:dyDescent="0.2">
      <c r="A55" t="s">
        <v>3</v>
      </c>
      <c r="B55" t="s">
        <v>265</v>
      </c>
    </row>
    <row r="56" spans="1:8" x14ac:dyDescent="0.2">
      <c r="A56" t="s">
        <v>4</v>
      </c>
      <c r="B56" t="s">
        <v>48</v>
      </c>
    </row>
    <row r="57" spans="1:8" x14ac:dyDescent="0.2">
      <c r="A57" t="s">
        <v>6</v>
      </c>
      <c r="B57">
        <v>1</v>
      </c>
    </row>
    <row r="58" spans="1:8" x14ac:dyDescent="0.2">
      <c r="A58" t="s">
        <v>7</v>
      </c>
      <c r="B58" t="s">
        <v>34</v>
      </c>
    </row>
    <row r="59" spans="1:8" x14ac:dyDescent="0.2">
      <c r="A59" t="s">
        <v>8</v>
      </c>
      <c r="B59" t="s">
        <v>9</v>
      </c>
    </row>
    <row r="60" spans="1:8" x14ac:dyDescent="0.2">
      <c r="A60" t="s">
        <v>10</v>
      </c>
      <c r="B60" t="s">
        <v>16</v>
      </c>
    </row>
    <row r="61" spans="1:8" x14ac:dyDescent="0.2">
      <c r="A61" s="1" t="s">
        <v>11</v>
      </c>
      <c r="B61" s="1"/>
      <c r="C61" s="1"/>
      <c r="D61" s="1"/>
      <c r="E61" s="1"/>
      <c r="F61" s="1"/>
      <c r="G61" s="1"/>
      <c r="H61" s="1"/>
    </row>
    <row r="62" spans="1:8" x14ac:dyDescent="0.2">
      <c r="A62" s="1" t="s">
        <v>12</v>
      </c>
      <c r="B62" s="1" t="s">
        <v>13</v>
      </c>
      <c r="C62" s="1" t="s">
        <v>8</v>
      </c>
      <c r="D62" s="1" t="s">
        <v>14</v>
      </c>
      <c r="E62" s="1" t="s">
        <v>4</v>
      </c>
      <c r="F62" s="1" t="s">
        <v>15</v>
      </c>
      <c r="G62" s="1" t="s">
        <v>7</v>
      </c>
      <c r="H62" s="1" t="s">
        <v>3</v>
      </c>
    </row>
    <row r="63" spans="1:8" x14ac:dyDescent="0.2">
      <c r="A63" t="str">
        <f>B54</f>
        <v>lithium metal production, for Li-O2 battery</v>
      </c>
      <c r="B63" s="3">
        <v>1</v>
      </c>
      <c r="C63" t="str">
        <f>B59</f>
        <v>kilogram</v>
      </c>
      <c r="E63" t="str">
        <f>B56</f>
        <v>RER</v>
      </c>
      <c r="F63" t="s">
        <v>18</v>
      </c>
      <c r="G63" t="str">
        <f>B58</f>
        <v>lithium metal</v>
      </c>
    </row>
    <row r="64" spans="1:8" x14ac:dyDescent="0.2">
      <c r="A64" t="s">
        <v>159</v>
      </c>
      <c r="B64" s="3">
        <v>0.16500000000000001</v>
      </c>
      <c r="C64" t="s">
        <v>9</v>
      </c>
      <c r="E64" t="s">
        <v>5</v>
      </c>
      <c r="F64" t="s">
        <v>27</v>
      </c>
      <c r="G64" t="s">
        <v>160</v>
      </c>
    </row>
    <row r="65" spans="1:7" x14ac:dyDescent="0.2">
      <c r="A65" t="s">
        <v>77</v>
      </c>
      <c r="B65" s="3">
        <v>1.038</v>
      </c>
      <c r="C65" t="s">
        <v>9</v>
      </c>
      <c r="E65" t="s">
        <v>5</v>
      </c>
      <c r="F65" t="s">
        <v>27</v>
      </c>
      <c r="G65" t="s">
        <v>78</v>
      </c>
    </row>
    <row r="66" spans="1:7" x14ac:dyDescent="0.2">
      <c r="A66" t="s">
        <v>81</v>
      </c>
      <c r="B66" s="3">
        <v>1</v>
      </c>
      <c r="C66" t="s">
        <v>9</v>
      </c>
      <c r="E66" t="s">
        <v>48</v>
      </c>
      <c r="F66" t="s">
        <v>27</v>
      </c>
      <c r="G66" t="s">
        <v>83</v>
      </c>
    </row>
    <row r="67" spans="1:7" x14ac:dyDescent="0.2">
      <c r="A67" t="s">
        <v>82</v>
      </c>
      <c r="B67" s="3">
        <v>1</v>
      </c>
      <c r="C67" t="s">
        <v>9</v>
      </c>
      <c r="E67" t="s">
        <v>48</v>
      </c>
      <c r="F67" t="s">
        <v>27</v>
      </c>
      <c r="G67" t="s">
        <v>84</v>
      </c>
    </row>
    <row r="68" spans="1:7" x14ac:dyDescent="0.2">
      <c r="A68" t="s">
        <v>85</v>
      </c>
      <c r="B68" s="3">
        <v>4.6000000000000001E-10</v>
      </c>
      <c r="C68" t="s">
        <v>8</v>
      </c>
      <c r="E68" t="s">
        <v>5</v>
      </c>
      <c r="F68" t="s">
        <v>27</v>
      </c>
      <c r="G68" t="s">
        <v>86</v>
      </c>
    </row>
    <row r="69" spans="1:7" x14ac:dyDescent="0.2">
      <c r="A69" t="s">
        <v>87</v>
      </c>
      <c r="B69" s="3">
        <v>0.2</v>
      </c>
      <c r="C69" t="s">
        <v>88</v>
      </c>
      <c r="E69" t="s">
        <v>63</v>
      </c>
      <c r="F69" t="s">
        <v>27</v>
      </c>
      <c r="G69" t="s">
        <v>89</v>
      </c>
    </row>
    <row r="70" spans="1:7" x14ac:dyDescent="0.2">
      <c r="A70" t="s">
        <v>90</v>
      </c>
      <c r="B70" s="3">
        <v>0.1</v>
      </c>
      <c r="C70" t="s">
        <v>88</v>
      </c>
      <c r="E70" t="s">
        <v>48</v>
      </c>
      <c r="F70" t="s">
        <v>27</v>
      </c>
      <c r="G70" t="s">
        <v>91</v>
      </c>
    </row>
    <row r="71" spans="1:7" x14ac:dyDescent="0.2">
      <c r="A71" t="s">
        <v>93</v>
      </c>
      <c r="B71" s="3">
        <f>-38/1000</f>
        <v>-3.7999999999999999E-2</v>
      </c>
      <c r="C71" t="s">
        <v>9</v>
      </c>
      <c r="E71" t="s">
        <v>92</v>
      </c>
      <c r="F71" t="s">
        <v>27</v>
      </c>
      <c r="G71" t="s">
        <v>94</v>
      </c>
    </row>
    <row r="74" spans="1:7" ht="16" x14ac:dyDescent="0.2">
      <c r="A74" s="2" t="s">
        <v>2</v>
      </c>
      <c r="B74" s="2" t="s">
        <v>81</v>
      </c>
    </row>
    <row r="75" spans="1:7" ht="16" x14ac:dyDescent="0.2">
      <c r="A75" s="7" t="s">
        <v>3</v>
      </c>
      <c r="B75" s="7" t="s">
        <v>263</v>
      </c>
    </row>
    <row r="76" spans="1:7" x14ac:dyDescent="0.2">
      <c r="A76" t="s">
        <v>4</v>
      </c>
      <c r="B76" t="s">
        <v>48</v>
      </c>
    </row>
    <row r="77" spans="1:7" x14ac:dyDescent="0.2">
      <c r="A77" t="s">
        <v>6</v>
      </c>
      <c r="B77">
        <v>1</v>
      </c>
    </row>
    <row r="78" spans="1:7" x14ac:dyDescent="0.2">
      <c r="A78" t="s">
        <v>7</v>
      </c>
      <c r="B78" t="s">
        <v>83</v>
      </c>
    </row>
    <row r="79" spans="1:7" x14ac:dyDescent="0.2">
      <c r="A79" t="s">
        <v>8</v>
      </c>
      <c r="B79" t="s">
        <v>9</v>
      </c>
    </row>
    <row r="80" spans="1:7" x14ac:dyDescent="0.2">
      <c r="A80" t="s">
        <v>10</v>
      </c>
      <c r="B80" t="s">
        <v>16</v>
      </c>
    </row>
    <row r="81" spans="1:8" x14ac:dyDescent="0.2">
      <c r="A81" s="1" t="s">
        <v>11</v>
      </c>
      <c r="B81" s="1"/>
      <c r="C81" s="1"/>
      <c r="D81" s="1"/>
      <c r="E81" s="1"/>
      <c r="F81" s="1"/>
      <c r="G81" s="1"/>
      <c r="H81" s="1"/>
    </row>
    <row r="82" spans="1:8" x14ac:dyDescent="0.2">
      <c r="A82" s="1" t="s">
        <v>12</v>
      </c>
      <c r="B82" s="1" t="s">
        <v>13</v>
      </c>
      <c r="C82" s="1" t="s">
        <v>8</v>
      </c>
      <c r="D82" s="1" t="s">
        <v>14</v>
      </c>
      <c r="E82" s="1" t="s">
        <v>4</v>
      </c>
      <c r="F82" s="1" t="s">
        <v>15</v>
      </c>
      <c r="G82" s="1" t="s">
        <v>7</v>
      </c>
      <c r="H82" s="1" t="s">
        <v>3</v>
      </c>
    </row>
    <row r="83" spans="1:8" x14ac:dyDescent="0.2">
      <c r="A83" t="str">
        <f>B74</f>
        <v>film extrusion process, lithium</v>
      </c>
      <c r="B83" s="3">
        <v>1</v>
      </c>
      <c r="C83" t="str">
        <f>B79</f>
        <v>kilogram</v>
      </c>
      <c r="E83" t="str">
        <f>B76</f>
        <v>RER</v>
      </c>
      <c r="F83" t="s">
        <v>18</v>
      </c>
      <c r="G83" t="str">
        <f>B78</f>
        <v>film extrusion, lithium</v>
      </c>
    </row>
    <row r="84" spans="1:8" x14ac:dyDescent="0.2">
      <c r="A84" t="s">
        <v>64</v>
      </c>
      <c r="B84" s="3">
        <v>0.45</v>
      </c>
      <c r="C84" t="s">
        <v>66</v>
      </c>
      <c r="E84" t="s">
        <v>63</v>
      </c>
      <c r="F84" t="s">
        <v>27</v>
      </c>
      <c r="G84" t="s">
        <v>65</v>
      </c>
    </row>
    <row r="86" spans="1:8" ht="16" x14ac:dyDescent="0.2">
      <c r="A86" s="2" t="s">
        <v>2</v>
      </c>
      <c r="B86" s="2" t="s">
        <v>82</v>
      </c>
    </row>
    <row r="87" spans="1:8" ht="16" x14ac:dyDescent="0.2">
      <c r="A87" s="7" t="s">
        <v>3</v>
      </c>
      <c r="B87" s="7" t="s">
        <v>263</v>
      </c>
    </row>
    <row r="88" spans="1:8" x14ac:dyDescent="0.2">
      <c r="A88" t="s">
        <v>4</v>
      </c>
      <c r="B88" t="s">
        <v>48</v>
      </c>
    </row>
    <row r="89" spans="1:8" x14ac:dyDescent="0.2">
      <c r="A89" t="s">
        <v>6</v>
      </c>
      <c r="B89">
        <v>1</v>
      </c>
    </row>
    <row r="90" spans="1:8" x14ac:dyDescent="0.2">
      <c r="A90" t="s">
        <v>7</v>
      </c>
      <c r="B90" t="s">
        <v>84</v>
      </c>
    </row>
    <row r="91" spans="1:8" x14ac:dyDescent="0.2">
      <c r="A91" t="s">
        <v>8</v>
      </c>
      <c r="B91" t="s">
        <v>9</v>
      </c>
    </row>
    <row r="92" spans="1:8" x14ac:dyDescent="0.2">
      <c r="A92" t="s">
        <v>10</v>
      </c>
      <c r="B92" t="s">
        <v>16</v>
      </c>
    </row>
    <row r="93" spans="1:8" x14ac:dyDescent="0.2">
      <c r="A93" s="1" t="s">
        <v>11</v>
      </c>
      <c r="B93" s="1"/>
      <c r="C93" s="1"/>
      <c r="D93" s="1"/>
      <c r="E93" s="1"/>
      <c r="F93" s="1"/>
      <c r="G93" s="1"/>
      <c r="H93" s="1"/>
    </row>
    <row r="94" spans="1:8" x14ac:dyDescent="0.2">
      <c r="A94" s="1" t="s">
        <v>12</v>
      </c>
      <c r="B94" s="1" t="s">
        <v>13</v>
      </c>
      <c r="C94" s="1" t="s">
        <v>8</v>
      </c>
      <c r="D94" s="1" t="s">
        <v>14</v>
      </c>
      <c r="E94" s="1" t="s">
        <v>4</v>
      </c>
      <c r="F94" s="1" t="s">
        <v>15</v>
      </c>
      <c r="G94" s="1" t="s">
        <v>7</v>
      </c>
      <c r="H94" s="1" t="s">
        <v>3</v>
      </c>
    </row>
    <row r="95" spans="1:8" x14ac:dyDescent="0.2">
      <c r="A95" t="str">
        <f>B86</f>
        <v>surface production process, lithium</v>
      </c>
      <c r="B95" s="3">
        <v>1</v>
      </c>
      <c r="C95" t="str">
        <f>B91</f>
        <v>kilogram</v>
      </c>
      <c r="E95" t="str">
        <f>B88</f>
        <v>RER</v>
      </c>
      <c r="F95" t="s">
        <v>18</v>
      </c>
      <c r="G95" t="str">
        <f>B90</f>
        <v>surface production, lithium</v>
      </c>
    </row>
    <row r="96" spans="1:8" x14ac:dyDescent="0.2">
      <c r="A96" t="s">
        <v>64</v>
      </c>
      <c r="B96" s="3">
        <v>13.9</v>
      </c>
      <c r="C96" t="s">
        <v>66</v>
      </c>
      <c r="E96" t="s">
        <v>63</v>
      </c>
      <c r="F96" t="s">
        <v>27</v>
      </c>
      <c r="G96" t="s">
        <v>65</v>
      </c>
    </row>
    <row r="97" spans="1:8" x14ac:dyDescent="0.2">
      <c r="A97" t="s">
        <v>67</v>
      </c>
      <c r="B97" s="3">
        <v>166.8</v>
      </c>
      <c r="C97" t="s">
        <v>69</v>
      </c>
      <c r="E97" t="s">
        <v>63</v>
      </c>
      <c r="F97" t="s">
        <v>27</v>
      </c>
      <c r="G97" t="s">
        <v>68</v>
      </c>
    </row>
    <row r="100" spans="1:8" ht="16" x14ac:dyDescent="0.2">
      <c r="A100" s="2" t="s">
        <v>2</v>
      </c>
      <c r="B100" s="2" t="s">
        <v>39</v>
      </c>
    </row>
    <row r="101" spans="1:8" x14ac:dyDescent="0.2">
      <c r="A101" t="s">
        <v>3</v>
      </c>
      <c r="B101" t="s">
        <v>264</v>
      </c>
    </row>
    <row r="102" spans="1:8" x14ac:dyDescent="0.2">
      <c r="A102" t="s">
        <v>4</v>
      </c>
      <c r="B102" t="s">
        <v>48</v>
      </c>
    </row>
    <row r="103" spans="1:8" x14ac:dyDescent="0.2">
      <c r="A103" t="s">
        <v>6</v>
      </c>
      <c r="B103">
        <v>1</v>
      </c>
    </row>
    <row r="104" spans="1:8" x14ac:dyDescent="0.2">
      <c r="A104" t="s">
        <v>7</v>
      </c>
      <c r="B104" t="s">
        <v>40</v>
      </c>
    </row>
    <row r="105" spans="1:8" x14ac:dyDescent="0.2">
      <c r="A105" t="s">
        <v>8</v>
      </c>
      <c r="B105" t="s">
        <v>9</v>
      </c>
    </row>
    <row r="106" spans="1:8" x14ac:dyDescent="0.2">
      <c r="A106" t="s">
        <v>10</v>
      </c>
      <c r="B106" t="s">
        <v>16</v>
      </c>
    </row>
    <row r="107" spans="1:8" x14ac:dyDescent="0.2">
      <c r="A107" s="1" t="s">
        <v>11</v>
      </c>
      <c r="B107" s="1"/>
      <c r="C107" s="1"/>
      <c r="D107" s="1"/>
      <c r="E107" s="1"/>
      <c r="F107" s="1"/>
      <c r="G107" s="1"/>
    </row>
    <row r="108" spans="1:8" x14ac:dyDescent="0.2">
      <c r="A108" s="1" t="s">
        <v>12</v>
      </c>
      <c r="B108" s="1" t="s">
        <v>13</v>
      </c>
      <c r="C108" s="1" t="s">
        <v>8</v>
      </c>
      <c r="D108" s="1" t="s">
        <v>14</v>
      </c>
      <c r="E108" s="1" t="s">
        <v>4</v>
      </c>
      <c r="F108" s="1" t="s">
        <v>15</v>
      </c>
      <c r="G108" s="1" t="s">
        <v>7</v>
      </c>
      <c r="H108" s="1" t="s">
        <v>3</v>
      </c>
    </row>
    <row r="109" spans="1:8" x14ac:dyDescent="0.2">
      <c r="A109" t="str">
        <f>B100</f>
        <v>electrolyte production, for Li-O2 battery</v>
      </c>
      <c r="B109" s="3">
        <v>1</v>
      </c>
      <c r="C109" t="str">
        <f>B105</f>
        <v>kilogram</v>
      </c>
      <c r="E109" t="str">
        <f>B102</f>
        <v>RER</v>
      </c>
      <c r="F109" t="s">
        <v>18</v>
      </c>
      <c r="G109" t="str">
        <f>B104</f>
        <v>electrolyte</v>
      </c>
    </row>
    <row r="110" spans="1:8" x14ac:dyDescent="0.2">
      <c r="A110" t="s">
        <v>96</v>
      </c>
      <c r="B110" s="3">
        <v>0.39800000000000002</v>
      </c>
      <c r="C110" t="s">
        <v>9</v>
      </c>
      <c r="E110" t="s">
        <v>5</v>
      </c>
      <c r="F110" t="s">
        <v>27</v>
      </c>
      <c r="G110" t="s">
        <v>95</v>
      </c>
    </row>
    <row r="111" spans="1:8" x14ac:dyDescent="0.2">
      <c r="A111" t="s">
        <v>97</v>
      </c>
      <c r="B111" s="3">
        <v>1.151</v>
      </c>
      <c r="C111" t="s">
        <v>9</v>
      </c>
      <c r="E111" t="s">
        <v>5</v>
      </c>
      <c r="F111" t="s">
        <v>27</v>
      </c>
      <c r="G111" t="s">
        <v>98</v>
      </c>
    </row>
    <row r="112" spans="1:8" x14ac:dyDescent="0.2">
      <c r="A112" t="s">
        <v>99</v>
      </c>
      <c r="B112">
        <f>10.8/3.6</f>
        <v>3</v>
      </c>
      <c r="C112" t="s">
        <v>66</v>
      </c>
      <c r="E112" t="s">
        <v>63</v>
      </c>
      <c r="F112" t="s">
        <v>27</v>
      </c>
      <c r="G112" t="s">
        <v>100</v>
      </c>
    </row>
    <row r="113" spans="1:8" x14ac:dyDescent="0.2">
      <c r="A113" t="s">
        <v>101</v>
      </c>
      <c r="B113" s="3">
        <v>0.54900000000000004</v>
      </c>
      <c r="C113" t="s">
        <v>9</v>
      </c>
      <c r="D113" t="s">
        <v>102</v>
      </c>
      <c r="F113" t="s">
        <v>103</v>
      </c>
    </row>
    <row r="116" spans="1:8" ht="16" x14ac:dyDescent="0.2">
      <c r="A116" s="2" t="s">
        <v>2</v>
      </c>
      <c r="B116" s="2" t="s">
        <v>22</v>
      </c>
    </row>
    <row r="117" spans="1:8" ht="16" x14ac:dyDescent="0.2">
      <c r="A117" s="7" t="s">
        <v>3</v>
      </c>
      <c r="B117" s="7" t="s">
        <v>263</v>
      </c>
    </row>
    <row r="118" spans="1:8" x14ac:dyDescent="0.2">
      <c r="A118" t="s">
        <v>4</v>
      </c>
      <c r="B118" t="s">
        <v>48</v>
      </c>
    </row>
    <row r="119" spans="1:8" x14ac:dyDescent="0.2">
      <c r="A119" t="s">
        <v>6</v>
      </c>
      <c r="B119">
        <v>1</v>
      </c>
    </row>
    <row r="120" spans="1:8" x14ac:dyDescent="0.2">
      <c r="A120" t="s">
        <v>7</v>
      </c>
      <c r="B120" t="s">
        <v>38</v>
      </c>
    </row>
    <row r="121" spans="1:8" x14ac:dyDescent="0.2">
      <c r="A121" t="s">
        <v>8</v>
      </c>
      <c r="B121" t="s">
        <v>9</v>
      </c>
    </row>
    <row r="122" spans="1:8" x14ac:dyDescent="0.2">
      <c r="A122" t="s">
        <v>10</v>
      </c>
      <c r="B122" t="s">
        <v>16</v>
      </c>
    </row>
    <row r="123" spans="1:8" x14ac:dyDescent="0.2">
      <c r="A123" s="1" t="s">
        <v>11</v>
      </c>
      <c r="B123" s="1"/>
      <c r="C123" s="1"/>
      <c r="D123" s="1"/>
      <c r="E123" s="1"/>
      <c r="F123" s="1"/>
      <c r="G123" s="1"/>
    </row>
    <row r="124" spans="1:8" x14ac:dyDescent="0.2">
      <c r="A124" s="1" t="s">
        <v>12</v>
      </c>
      <c r="B124" s="1" t="s">
        <v>13</v>
      </c>
      <c r="C124" s="1" t="s">
        <v>8</v>
      </c>
      <c r="D124" s="1" t="s">
        <v>14</v>
      </c>
      <c r="E124" s="1" t="s">
        <v>4</v>
      </c>
      <c r="F124" s="1" t="s">
        <v>15</v>
      </c>
      <c r="G124" s="1" t="s">
        <v>7</v>
      </c>
      <c r="H124" s="1" t="s">
        <v>3</v>
      </c>
    </row>
    <row r="125" spans="1:8" x14ac:dyDescent="0.2">
      <c r="A125" t="str">
        <f>B116</f>
        <v>copper current collector production, for Li-O2 battery</v>
      </c>
      <c r="B125" s="3">
        <v>1</v>
      </c>
      <c r="C125" t="str">
        <f>B121</f>
        <v>kilogram</v>
      </c>
      <c r="E125" t="str">
        <f>B118</f>
        <v>RER</v>
      </c>
      <c r="F125" t="s">
        <v>18</v>
      </c>
      <c r="G125" t="str">
        <f>B120</f>
        <v>copper current collector</v>
      </c>
    </row>
    <row r="126" spans="1:8" x14ac:dyDescent="0.2">
      <c r="A126" t="s">
        <v>104</v>
      </c>
      <c r="B126" s="3">
        <v>0.71299999999999997</v>
      </c>
      <c r="C126" t="s">
        <v>9</v>
      </c>
      <c r="E126" t="s">
        <v>5</v>
      </c>
      <c r="F126" t="s">
        <v>27</v>
      </c>
      <c r="G126" t="s">
        <v>105</v>
      </c>
    </row>
    <row r="127" spans="1:8" x14ac:dyDescent="0.2">
      <c r="A127" t="s">
        <v>85</v>
      </c>
      <c r="B127" s="3">
        <v>4.6000000000000001E-10</v>
      </c>
      <c r="C127" t="s">
        <v>8</v>
      </c>
      <c r="E127" t="s">
        <v>5</v>
      </c>
      <c r="F127" t="s">
        <v>27</v>
      </c>
      <c r="G127" t="s">
        <v>86</v>
      </c>
    </row>
    <row r="128" spans="1:8" x14ac:dyDescent="0.2">
      <c r="A128" t="s">
        <v>106</v>
      </c>
      <c r="B128" s="3">
        <v>1</v>
      </c>
      <c r="C128" t="s">
        <v>9</v>
      </c>
      <c r="E128" t="s">
        <v>5</v>
      </c>
      <c r="F128" t="s">
        <v>27</v>
      </c>
      <c r="G128" t="s">
        <v>107</v>
      </c>
    </row>
    <row r="129" spans="1:8" x14ac:dyDescent="0.2">
      <c r="A129" t="s">
        <v>87</v>
      </c>
      <c r="B129" s="3">
        <v>0.2</v>
      </c>
      <c r="C129" t="s">
        <v>88</v>
      </c>
      <c r="E129" t="s">
        <v>63</v>
      </c>
      <c r="F129" t="s">
        <v>27</v>
      </c>
      <c r="G129" t="s">
        <v>89</v>
      </c>
    </row>
    <row r="130" spans="1:8" x14ac:dyDescent="0.2">
      <c r="A130" t="s">
        <v>90</v>
      </c>
      <c r="B130" s="3">
        <v>0.1</v>
      </c>
      <c r="C130" t="s">
        <v>88</v>
      </c>
      <c r="E130" t="s">
        <v>48</v>
      </c>
      <c r="F130" t="s">
        <v>27</v>
      </c>
      <c r="G130" t="s">
        <v>91</v>
      </c>
    </row>
    <row r="133" spans="1:8" ht="16" x14ac:dyDescent="0.2">
      <c r="A133" s="2" t="s">
        <v>2</v>
      </c>
      <c r="B133" s="2" t="s">
        <v>20</v>
      </c>
    </row>
    <row r="134" spans="1:8" ht="16" x14ac:dyDescent="0.2">
      <c r="A134" s="7" t="s">
        <v>3</v>
      </c>
      <c r="B134" s="7" t="s">
        <v>263</v>
      </c>
    </row>
    <row r="135" spans="1:8" x14ac:dyDescent="0.2">
      <c r="A135" t="s">
        <v>4</v>
      </c>
      <c r="B135" t="s">
        <v>48</v>
      </c>
    </row>
    <row r="136" spans="1:8" x14ac:dyDescent="0.2">
      <c r="A136" t="s">
        <v>6</v>
      </c>
      <c r="B136">
        <v>1</v>
      </c>
    </row>
    <row r="137" spans="1:8" x14ac:dyDescent="0.2">
      <c r="A137" t="s">
        <v>7</v>
      </c>
      <c r="B137" t="s">
        <v>33</v>
      </c>
    </row>
    <row r="138" spans="1:8" x14ac:dyDescent="0.2">
      <c r="A138" t="s">
        <v>8</v>
      </c>
      <c r="B138" t="s">
        <v>9</v>
      </c>
    </row>
    <row r="139" spans="1:8" x14ac:dyDescent="0.2">
      <c r="A139" t="s">
        <v>10</v>
      </c>
      <c r="B139" t="s">
        <v>16</v>
      </c>
    </row>
    <row r="140" spans="1:8" x14ac:dyDescent="0.2">
      <c r="A140" s="1" t="s">
        <v>11</v>
      </c>
      <c r="B140" s="1"/>
      <c r="C140" s="1"/>
      <c r="D140" s="1"/>
      <c r="E140" s="1"/>
      <c r="F140" s="1"/>
      <c r="G140" s="1"/>
    </row>
    <row r="141" spans="1:8" x14ac:dyDescent="0.2">
      <c r="A141" s="1" t="s">
        <v>12</v>
      </c>
      <c r="B141" s="1" t="s">
        <v>13</v>
      </c>
      <c r="C141" s="1" t="s">
        <v>8</v>
      </c>
      <c r="D141" s="1" t="s">
        <v>14</v>
      </c>
      <c r="E141" s="1" t="s">
        <v>4</v>
      </c>
      <c r="F141" s="1" t="s">
        <v>15</v>
      </c>
      <c r="G141" s="1" t="s">
        <v>7</v>
      </c>
      <c r="H141" s="1" t="s">
        <v>3</v>
      </c>
    </row>
    <row r="142" spans="1:8" x14ac:dyDescent="0.2">
      <c r="A142" t="str">
        <f>B133</f>
        <v>aluminium current collector production, for Li-O2 battery</v>
      </c>
      <c r="B142" s="3">
        <v>1</v>
      </c>
      <c r="C142" t="str">
        <f>B138</f>
        <v>kilogram</v>
      </c>
      <c r="E142" t="str">
        <f>B135</f>
        <v>RER</v>
      </c>
      <c r="F142" t="s">
        <v>18</v>
      </c>
      <c r="G142" t="str">
        <f>B137</f>
        <v>aluminium current collector</v>
      </c>
    </row>
    <row r="143" spans="1:8" x14ac:dyDescent="0.2">
      <c r="A143" t="s">
        <v>108</v>
      </c>
      <c r="B143" s="3">
        <v>0.82499999999999996</v>
      </c>
      <c r="C143" t="s">
        <v>9</v>
      </c>
      <c r="E143" t="s">
        <v>110</v>
      </c>
      <c r="F143" t="s">
        <v>27</v>
      </c>
      <c r="G143" t="s">
        <v>109</v>
      </c>
    </row>
    <row r="144" spans="1:8" x14ac:dyDescent="0.2">
      <c r="A144" t="s">
        <v>111</v>
      </c>
      <c r="B144" s="3">
        <v>1</v>
      </c>
      <c r="C144" t="s">
        <v>9</v>
      </c>
      <c r="E144" t="s">
        <v>48</v>
      </c>
      <c r="F144" t="s">
        <v>27</v>
      </c>
      <c r="G144" t="s">
        <v>111</v>
      </c>
    </row>
    <row r="145" spans="1:8" x14ac:dyDescent="0.2">
      <c r="A145" t="s">
        <v>87</v>
      </c>
      <c r="B145" s="3">
        <v>0.2</v>
      </c>
      <c r="C145" t="s">
        <v>88</v>
      </c>
      <c r="E145" t="s">
        <v>63</v>
      </c>
      <c r="F145" t="s">
        <v>27</v>
      </c>
      <c r="G145" t="s">
        <v>89</v>
      </c>
    </row>
    <row r="146" spans="1:8" x14ac:dyDescent="0.2">
      <c r="A146" t="s">
        <v>90</v>
      </c>
      <c r="B146" s="3">
        <v>0.1</v>
      </c>
      <c r="C146" t="s">
        <v>88</v>
      </c>
      <c r="E146" t="s">
        <v>48</v>
      </c>
      <c r="F146" t="s">
        <v>27</v>
      </c>
      <c r="G146" t="s">
        <v>91</v>
      </c>
    </row>
    <row r="149" spans="1:8" ht="16" x14ac:dyDescent="0.2">
      <c r="A149" s="2" t="s">
        <v>2</v>
      </c>
      <c r="B149" s="2" t="s">
        <v>24</v>
      </c>
    </row>
    <row r="150" spans="1:8" ht="16" x14ac:dyDescent="0.2">
      <c r="A150" s="7" t="s">
        <v>3</v>
      </c>
      <c r="B150" s="7" t="s">
        <v>263</v>
      </c>
    </row>
    <row r="151" spans="1:8" x14ac:dyDescent="0.2">
      <c r="A151" t="s">
        <v>4</v>
      </c>
      <c r="B151" t="s">
        <v>48</v>
      </c>
    </row>
    <row r="152" spans="1:8" x14ac:dyDescent="0.2">
      <c r="A152" t="s">
        <v>6</v>
      </c>
      <c r="B152">
        <v>1</v>
      </c>
    </row>
    <row r="153" spans="1:8" x14ac:dyDescent="0.2">
      <c r="A153" t="s">
        <v>7</v>
      </c>
      <c r="B153" t="s">
        <v>37</v>
      </c>
    </row>
    <row r="154" spans="1:8" x14ac:dyDescent="0.2">
      <c r="A154" t="s">
        <v>8</v>
      </c>
      <c r="B154" t="s">
        <v>9</v>
      </c>
    </row>
    <row r="155" spans="1:8" x14ac:dyDescent="0.2">
      <c r="A155" t="s">
        <v>10</v>
      </c>
      <c r="B155" t="s">
        <v>16</v>
      </c>
    </row>
    <row r="156" spans="1:8" x14ac:dyDescent="0.2">
      <c r="A156" s="1" t="s">
        <v>11</v>
      </c>
      <c r="B156" s="1"/>
      <c r="C156" s="1"/>
      <c r="D156" s="1"/>
      <c r="E156" s="1"/>
      <c r="F156" s="1"/>
      <c r="G156" s="1"/>
    </row>
    <row r="157" spans="1:8" x14ac:dyDescent="0.2">
      <c r="A157" s="1" t="s">
        <v>12</v>
      </c>
      <c r="B157" s="1" t="s">
        <v>13</v>
      </c>
      <c r="C157" s="1" t="s">
        <v>8</v>
      </c>
      <c r="D157" s="1" t="s">
        <v>14</v>
      </c>
      <c r="E157" s="1" t="s">
        <v>4</v>
      </c>
      <c r="F157" s="1" t="s">
        <v>15</v>
      </c>
      <c r="G157" s="1" t="s">
        <v>7</v>
      </c>
      <c r="H157" s="1" t="s">
        <v>3</v>
      </c>
    </row>
    <row r="158" spans="1:8" x14ac:dyDescent="0.2">
      <c r="A158" t="str">
        <f>B149</f>
        <v>terminals production, for Li-O2 battery</v>
      </c>
      <c r="B158">
        <v>1</v>
      </c>
      <c r="C158" t="str">
        <f>B154</f>
        <v>kilogram</v>
      </c>
      <c r="E158" t="str">
        <f>B151</f>
        <v>RER</v>
      </c>
      <c r="F158" t="s">
        <v>18</v>
      </c>
      <c r="G158" t="str">
        <f>B153</f>
        <v>terminals</v>
      </c>
    </row>
    <row r="159" spans="1:8" x14ac:dyDescent="0.2">
      <c r="A159" t="s">
        <v>108</v>
      </c>
      <c r="B159">
        <v>0.82499999999999996</v>
      </c>
      <c r="C159" t="s">
        <v>9</v>
      </c>
      <c r="E159" t="s">
        <v>110</v>
      </c>
      <c r="F159" t="s">
        <v>27</v>
      </c>
      <c r="G159" t="s">
        <v>109</v>
      </c>
      <c r="H159">
        <f>184*B$24*B159</f>
        <v>8.6525999999999996</v>
      </c>
    </row>
    <row r="160" spans="1:8" x14ac:dyDescent="0.2">
      <c r="A160" t="s">
        <v>112</v>
      </c>
      <c r="B160">
        <f>45/1000</f>
        <v>4.4999999999999998E-2</v>
      </c>
      <c r="C160" t="s">
        <v>9</v>
      </c>
      <c r="E160" t="s">
        <v>48</v>
      </c>
      <c r="F160" t="s">
        <v>27</v>
      </c>
      <c r="G160" t="s">
        <v>113</v>
      </c>
      <c r="H160">
        <f t="shared" ref="H160:H169" si="0">184*B$24*B160</f>
        <v>0.47195999999999994</v>
      </c>
    </row>
    <row r="161" spans="1:8" x14ac:dyDescent="0.2">
      <c r="A161" t="s">
        <v>114</v>
      </c>
      <c r="B161">
        <f>0.0000000000349</f>
        <v>3.4899999999999997E-11</v>
      </c>
      <c r="C161" t="s">
        <v>8</v>
      </c>
      <c r="E161" t="s">
        <v>48</v>
      </c>
      <c r="F161" t="s">
        <v>27</v>
      </c>
      <c r="G161" t="s">
        <v>115</v>
      </c>
      <c r="H161">
        <f t="shared" si="0"/>
        <v>3.6603119999999994E-10</v>
      </c>
    </row>
    <row r="162" spans="1:8" x14ac:dyDescent="0.2">
      <c r="A162" t="s">
        <v>85</v>
      </c>
      <c r="B162" s="3">
        <v>3.5300000000000002E-10</v>
      </c>
      <c r="C162" t="s">
        <v>8</v>
      </c>
      <c r="E162" t="s">
        <v>5</v>
      </c>
      <c r="F162" t="s">
        <v>27</v>
      </c>
      <c r="G162" t="s">
        <v>86</v>
      </c>
      <c r="H162">
        <f t="shared" si="0"/>
        <v>3.702264E-9</v>
      </c>
    </row>
    <row r="163" spans="1:8" x14ac:dyDescent="0.2">
      <c r="A163" t="s">
        <v>116</v>
      </c>
      <c r="B163">
        <v>0.71299999999999997</v>
      </c>
      <c r="C163" t="s">
        <v>9</v>
      </c>
      <c r="E163" t="s">
        <v>5</v>
      </c>
      <c r="F163" t="s">
        <v>27</v>
      </c>
      <c r="G163" t="s">
        <v>117</v>
      </c>
      <c r="H163">
        <f t="shared" si="0"/>
        <v>7.477943999999999</v>
      </c>
    </row>
    <row r="164" spans="1:8" x14ac:dyDescent="0.2">
      <c r="A164" t="s">
        <v>118</v>
      </c>
      <c r="B164">
        <f>0.234</f>
        <v>0.23400000000000001</v>
      </c>
      <c r="C164" t="s">
        <v>9</v>
      </c>
      <c r="E164" t="s">
        <v>63</v>
      </c>
      <c r="F164" t="s">
        <v>27</v>
      </c>
      <c r="G164" t="s">
        <v>119</v>
      </c>
      <c r="H164">
        <f t="shared" si="0"/>
        <v>2.4541919999999999</v>
      </c>
    </row>
    <row r="165" spans="1:8" x14ac:dyDescent="0.2">
      <c r="A165" t="s">
        <v>120</v>
      </c>
      <c r="B165">
        <v>0.23200000000000001</v>
      </c>
      <c r="C165" t="s">
        <v>9</v>
      </c>
      <c r="E165" t="s">
        <v>5</v>
      </c>
      <c r="F165" t="s">
        <v>27</v>
      </c>
      <c r="G165" t="s">
        <v>111</v>
      </c>
      <c r="H165">
        <f t="shared" si="0"/>
        <v>2.4332159999999998</v>
      </c>
    </row>
    <row r="166" spans="1:8" x14ac:dyDescent="0.2">
      <c r="A166" t="s">
        <v>106</v>
      </c>
      <c r="B166">
        <v>0.76800000000000002</v>
      </c>
      <c r="C166" t="s">
        <v>9</v>
      </c>
      <c r="E166" t="s">
        <v>5</v>
      </c>
      <c r="F166" t="s">
        <v>27</v>
      </c>
      <c r="G166" t="s">
        <v>107</v>
      </c>
      <c r="H166">
        <f t="shared" si="0"/>
        <v>8.0547839999999997</v>
      </c>
    </row>
    <row r="167" spans="1:8" x14ac:dyDescent="0.2">
      <c r="A167" t="s">
        <v>87</v>
      </c>
      <c r="B167">
        <v>0.2</v>
      </c>
      <c r="C167" t="s">
        <v>88</v>
      </c>
      <c r="E167" t="s">
        <v>63</v>
      </c>
      <c r="F167" t="s">
        <v>27</v>
      </c>
      <c r="G167" t="s">
        <v>89</v>
      </c>
      <c r="H167">
        <f t="shared" si="0"/>
        <v>2.0975999999999999</v>
      </c>
    </row>
    <row r="168" spans="1:8" x14ac:dyDescent="0.2">
      <c r="A168" t="s">
        <v>90</v>
      </c>
      <c r="B168">
        <v>0.1</v>
      </c>
      <c r="C168" t="s">
        <v>88</v>
      </c>
      <c r="E168" t="s">
        <v>48</v>
      </c>
      <c r="F168" t="s">
        <v>27</v>
      </c>
      <c r="G168" t="s">
        <v>91</v>
      </c>
      <c r="H168">
        <f t="shared" si="0"/>
        <v>1.0488</v>
      </c>
    </row>
    <row r="169" spans="1:8" x14ac:dyDescent="0.2">
      <c r="A169" t="s">
        <v>121</v>
      </c>
      <c r="B169">
        <f>-18/1000</f>
        <v>-1.7999999999999999E-2</v>
      </c>
      <c r="C169" t="s">
        <v>9</v>
      </c>
      <c r="E169" t="s">
        <v>63</v>
      </c>
      <c r="F169" t="s">
        <v>27</v>
      </c>
      <c r="G169" t="s">
        <v>122</v>
      </c>
      <c r="H169">
        <f t="shared" si="0"/>
        <v>-0.18878399999999998</v>
      </c>
    </row>
    <row r="172" spans="1:8" ht="16" x14ac:dyDescent="0.2">
      <c r="A172" s="2" t="s">
        <v>2</v>
      </c>
      <c r="B172" s="2" t="s">
        <v>23</v>
      </c>
    </row>
    <row r="173" spans="1:8" ht="16" x14ac:dyDescent="0.2">
      <c r="A173" s="7" t="s">
        <v>3</v>
      </c>
      <c r="B173" s="7" t="s">
        <v>263</v>
      </c>
    </row>
    <row r="174" spans="1:8" x14ac:dyDescent="0.2">
      <c r="A174" t="s">
        <v>4</v>
      </c>
      <c r="B174" t="s">
        <v>48</v>
      </c>
    </row>
    <row r="175" spans="1:8" x14ac:dyDescent="0.2">
      <c r="A175" t="s">
        <v>6</v>
      </c>
      <c r="B175">
        <v>1</v>
      </c>
    </row>
    <row r="176" spans="1:8" x14ac:dyDescent="0.2">
      <c r="A176" t="s">
        <v>7</v>
      </c>
      <c r="B176" t="s">
        <v>36</v>
      </c>
    </row>
    <row r="177" spans="1:8" x14ac:dyDescent="0.2">
      <c r="A177" t="s">
        <v>8</v>
      </c>
      <c r="B177" t="s">
        <v>9</v>
      </c>
    </row>
    <row r="178" spans="1:8" x14ac:dyDescent="0.2">
      <c r="A178" t="s">
        <v>10</v>
      </c>
      <c r="B178" t="s">
        <v>16</v>
      </c>
    </row>
    <row r="179" spans="1:8" x14ac:dyDescent="0.2">
      <c r="A179" s="1" t="s">
        <v>11</v>
      </c>
      <c r="B179" s="1"/>
      <c r="C179" s="1"/>
      <c r="D179" s="1"/>
      <c r="E179" s="1"/>
      <c r="F179" s="1"/>
      <c r="G179" s="1"/>
    </row>
    <row r="180" spans="1:8" x14ac:dyDescent="0.2">
      <c r="A180" s="1" t="s">
        <v>12</v>
      </c>
      <c r="B180" s="1" t="s">
        <v>13</v>
      </c>
      <c r="C180" s="1" t="s">
        <v>8</v>
      </c>
      <c r="D180" s="1" t="s">
        <v>14</v>
      </c>
      <c r="E180" s="1" t="s">
        <v>4</v>
      </c>
      <c r="F180" s="1" t="s">
        <v>15</v>
      </c>
      <c r="G180" s="1" t="s">
        <v>7</v>
      </c>
      <c r="H180" s="1" t="s">
        <v>3</v>
      </c>
    </row>
    <row r="181" spans="1:8" x14ac:dyDescent="0.2">
      <c r="A181" t="str">
        <f>B172</f>
        <v>multilayer film production, for Li-O2 battery</v>
      </c>
      <c r="B181">
        <v>1</v>
      </c>
      <c r="C181" t="str">
        <f>B177</f>
        <v>kilogram</v>
      </c>
      <c r="E181" t="str">
        <f>B174</f>
        <v>RER</v>
      </c>
      <c r="F181" t="s">
        <v>18</v>
      </c>
      <c r="G181" t="str">
        <f>B176</f>
        <v>multilayer film</v>
      </c>
    </row>
    <row r="182" spans="1:8" x14ac:dyDescent="0.2">
      <c r="A182" t="s">
        <v>108</v>
      </c>
      <c r="B182">
        <v>0.55000000000000004</v>
      </c>
      <c r="C182" t="s">
        <v>9</v>
      </c>
      <c r="E182" t="s">
        <v>110</v>
      </c>
      <c r="F182" t="s">
        <v>27</v>
      </c>
      <c r="G182" t="s">
        <v>109</v>
      </c>
      <c r="H182">
        <f>184*B$23*B182</f>
        <v>3.7444000000000002</v>
      </c>
    </row>
    <row r="183" spans="1:8" x14ac:dyDescent="0.2">
      <c r="A183" t="s">
        <v>112</v>
      </c>
      <c r="B183">
        <v>0.129</v>
      </c>
      <c r="C183" t="s">
        <v>9</v>
      </c>
      <c r="E183" t="s">
        <v>48</v>
      </c>
      <c r="F183" t="s">
        <v>27</v>
      </c>
      <c r="G183" t="s">
        <v>113</v>
      </c>
      <c r="H183">
        <f t="shared" ref="H183:H188" si="1">184*B$23*B183</f>
        <v>0.87823200000000001</v>
      </c>
    </row>
    <row r="184" spans="1:8" x14ac:dyDescent="0.2">
      <c r="A184" t="s">
        <v>123</v>
      </c>
      <c r="B184">
        <v>0.20599999999999999</v>
      </c>
      <c r="C184" t="s">
        <v>9</v>
      </c>
      <c r="E184" t="s">
        <v>5</v>
      </c>
      <c r="F184" t="s">
        <v>27</v>
      </c>
      <c r="G184" t="s">
        <v>124</v>
      </c>
      <c r="H184">
        <f t="shared" si="1"/>
        <v>1.4024479999999999</v>
      </c>
    </row>
    <row r="185" spans="1:8" x14ac:dyDescent="0.2">
      <c r="A185" t="s">
        <v>125</v>
      </c>
      <c r="B185">
        <v>0.13700000000000001</v>
      </c>
      <c r="C185" t="s">
        <v>9</v>
      </c>
      <c r="E185" t="s">
        <v>5</v>
      </c>
      <c r="F185" t="s">
        <v>27</v>
      </c>
      <c r="G185" t="s">
        <v>126</v>
      </c>
      <c r="H185">
        <f t="shared" si="1"/>
        <v>0.93269600000000008</v>
      </c>
    </row>
    <row r="186" spans="1:8" x14ac:dyDescent="0.2">
      <c r="A186" t="s">
        <v>120</v>
      </c>
      <c r="B186">
        <v>0.66700000000000004</v>
      </c>
      <c r="C186" t="s">
        <v>9</v>
      </c>
      <c r="E186" t="s">
        <v>5</v>
      </c>
      <c r="F186" t="s">
        <v>27</v>
      </c>
      <c r="G186" t="s">
        <v>111</v>
      </c>
      <c r="H186">
        <f t="shared" si="1"/>
        <v>4.5409360000000003</v>
      </c>
    </row>
    <row r="187" spans="1:8" x14ac:dyDescent="0.2">
      <c r="A187" t="s">
        <v>79</v>
      </c>
      <c r="B187">
        <v>0.33300000000000002</v>
      </c>
      <c r="C187" t="s">
        <v>9</v>
      </c>
      <c r="E187" t="s">
        <v>5</v>
      </c>
      <c r="F187" t="s">
        <v>27</v>
      </c>
      <c r="G187" t="s">
        <v>80</v>
      </c>
      <c r="H187">
        <f t="shared" si="1"/>
        <v>2.267064</v>
      </c>
    </row>
    <row r="188" spans="1:8" x14ac:dyDescent="0.2">
      <c r="A188" t="s">
        <v>121</v>
      </c>
      <c r="B188">
        <f>-21/1000</f>
        <v>-2.1000000000000001E-2</v>
      </c>
      <c r="C188" t="s">
        <v>9</v>
      </c>
      <c r="E188" t="s">
        <v>63</v>
      </c>
      <c r="F188" t="s">
        <v>27</v>
      </c>
      <c r="G188" t="s">
        <v>122</v>
      </c>
      <c r="H188">
        <f t="shared" si="1"/>
        <v>-0.14296800000000001</v>
      </c>
    </row>
    <row r="191" spans="1:8" ht="16" x14ac:dyDescent="0.2">
      <c r="A191" s="2" t="s">
        <v>2</v>
      </c>
      <c r="B191" s="2" t="s">
        <v>128</v>
      </c>
    </row>
    <row r="192" spans="1:8" ht="16" x14ac:dyDescent="0.2">
      <c r="A192" s="7" t="s">
        <v>3</v>
      </c>
      <c r="B192" s="7" t="s">
        <v>263</v>
      </c>
    </row>
    <row r="193" spans="1:8" x14ac:dyDescent="0.2">
      <c r="A193" t="s">
        <v>4</v>
      </c>
      <c r="B193" t="s">
        <v>48</v>
      </c>
    </row>
    <row r="194" spans="1:8" x14ac:dyDescent="0.2">
      <c r="A194" t="s">
        <v>6</v>
      </c>
      <c r="B194">
        <v>1</v>
      </c>
    </row>
    <row r="195" spans="1:8" x14ac:dyDescent="0.2">
      <c r="A195" t="s">
        <v>7</v>
      </c>
      <c r="B195" t="s">
        <v>127</v>
      </c>
    </row>
    <row r="196" spans="1:8" x14ac:dyDescent="0.2">
      <c r="A196" t="s">
        <v>8</v>
      </c>
      <c r="B196" t="s">
        <v>9</v>
      </c>
    </row>
    <row r="197" spans="1:8" x14ac:dyDescent="0.2">
      <c r="A197" t="s">
        <v>10</v>
      </c>
      <c r="B197" t="s">
        <v>16</v>
      </c>
    </row>
    <row r="198" spans="1:8" x14ac:dyDescent="0.2">
      <c r="A198" s="1" t="s">
        <v>11</v>
      </c>
      <c r="B198" s="1"/>
      <c r="C198" s="1"/>
      <c r="D198" s="1"/>
      <c r="E198" s="1"/>
      <c r="F198" s="1"/>
      <c r="G198" s="1"/>
    </row>
    <row r="199" spans="1:8" x14ac:dyDescent="0.2">
      <c r="A199" s="1" t="s">
        <v>12</v>
      </c>
      <c r="B199" s="1" t="s">
        <v>13</v>
      </c>
      <c r="C199" s="1" t="s">
        <v>8</v>
      </c>
      <c r="D199" s="1" t="s">
        <v>14</v>
      </c>
      <c r="E199" s="1" t="s">
        <v>4</v>
      </c>
      <c r="F199" s="1" t="s">
        <v>15</v>
      </c>
      <c r="G199" s="1" t="s">
        <v>7</v>
      </c>
      <c r="H199" s="1" t="s">
        <v>3</v>
      </c>
    </row>
    <row r="200" spans="1:8" x14ac:dyDescent="0.2">
      <c r="A200" t="str">
        <f>B191</f>
        <v>oxygen tank production, for Li-O2 battery</v>
      </c>
      <c r="B200">
        <v>1</v>
      </c>
      <c r="C200" t="str">
        <f>B196</f>
        <v>kilogram</v>
      </c>
      <c r="E200" t="str">
        <f>B193</f>
        <v>RER</v>
      </c>
      <c r="F200" t="s">
        <v>18</v>
      </c>
      <c r="G200" t="str">
        <f>B195</f>
        <v>oxygen tank</v>
      </c>
    </row>
    <row r="201" spans="1:8" x14ac:dyDescent="0.2">
      <c r="A201" t="s">
        <v>64</v>
      </c>
      <c r="B201">
        <f>0.236/3.6</f>
        <v>6.5555555555555547E-2</v>
      </c>
      <c r="C201" t="s">
        <v>66</v>
      </c>
      <c r="E201" t="s">
        <v>63</v>
      </c>
      <c r="F201" t="s">
        <v>27</v>
      </c>
      <c r="G201" t="s">
        <v>65</v>
      </c>
    </row>
    <row r="202" spans="1:8" x14ac:dyDescent="0.2">
      <c r="A202" t="s">
        <v>129</v>
      </c>
      <c r="B202">
        <v>1</v>
      </c>
      <c r="C202" t="s">
        <v>9</v>
      </c>
      <c r="E202" t="s">
        <v>5</v>
      </c>
      <c r="F202" t="s">
        <v>27</v>
      </c>
      <c r="G202" t="s">
        <v>130</v>
      </c>
    </row>
    <row r="205" spans="1:8" ht="16" x14ac:dyDescent="0.2">
      <c r="A205" s="2" t="s">
        <v>2</v>
      </c>
      <c r="B205" s="2" t="s">
        <v>131</v>
      </c>
    </row>
    <row r="206" spans="1:8" x14ac:dyDescent="0.2">
      <c r="A206" t="s">
        <v>3</v>
      </c>
      <c r="B206" t="s">
        <v>262</v>
      </c>
    </row>
    <row r="207" spans="1:8" x14ac:dyDescent="0.2">
      <c r="A207" t="s">
        <v>4</v>
      </c>
      <c r="B207" t="s">
        <v>48</v>
      </c>
    </row>
    <row r="208" spans="1:8" x14ac:dyDescent="0.2">
      <c r="A208" t="s">
        <v>6</v>
      </c>
      <c r="B208">
        <v>1</v>
      </c>
    </row>
    <row r="209" spans="1:8" x14ac:dyDescent="0.2">
      <c r="A209" t="s">
        <v>7</v>
      </c>
      <c r="B209" t="s">
        <v>132</v>
      </c>
    </row>
    <row r="210" spans="1:8" x14ac:dyDescent="0.2">
      <c r="A210" t="s">
        <v>8</v>
      </c>
      <c r="B210" t="s">
        <v>9</v>
      </c>
    </row>
    <row r="211" spans="1:8" x14ac:dyDescent="0.2">
      <c r="A211" t="s">
        <v>10</v>
      </c>
      <c r="B211" t="s">
        <v>16</v>
      </c>
    </row>
    <row r="212" spans="1:8" x14ac:dyDescent="0.2">
      <c r="A212" s="1" t="s">
        <v>11</v>
      </c>
      <c r="B212" s="1"/>
      <c r="C212" s="1"/>
      <c r="D212" s="1"/>
      <c r="E212" s="1"/>
      <c r="F212" s="1"/>
      <c r="G212" s="1"/>
    </row>
    <row r="213" spans="1:8" x14ac:dyDescent="0.2">
      <c r="A213" s="1" t="s">
        <v>12</v>
      </c>
      <c r="B213" s="1" t="s">
        <v>13</v>
      </c>
      <c r="C213" s="1" t="s">
        <v>8</v>
      </c>
      <c r="D213" s="1" t="s">
        <v>14</v>
      </c>
      <c r="E213" s="1" t="s">
        <v>4</v>
      </c>
      <c r="F213" s="1" t="s">
        <v>15</v>
      </c>
      <c r="G213" s="1" t="s">
        <v>7</v>
      </c>
      <c r="H213" s="1" t="s">
        <v>3</v>
      </c>
    </row>
    <row r="214" spans="1:8" x14ac:dyDescent="0.2">
      <c r="A214" t="str">
        <f>B205</f>
        <v>module packaging, for Li-O2 battery</v>
      </c>
      <c r="B214">
        <v>1</v>
      </c>
      <c r="C214" t="str">
        <f>B210</f>
        <v>kilogram</v>
      </c>
      <c r="E214" t="str">
        <f>B207</f>
        <v>RER</v>
      </c>
      <c r="F214" t="s">
        <v>18</v>
      </c>
      <c r="G214" t="str">
        <f>B209</f>
        <v>module packaging</v>
      </c>
    </row>
    <row r="215" spans="1:8" x14ac:dyDescent="0.2">
      <c r="A215" t="s">
        <v>163</v>
      </c>
      <c r="B215">
        <v>0.23</v>
      </c>
      <c r="C215" t="s">
        <v>9</v>
      </c>
      <c r="E215" t="s">
        <v>5</v>
      </c>
      <c r="F215" t="s">
        <v>27</v>
      </c>
      <c r="G215" t="s">
        <v>164</v>
      </c>
      <c r="H215">
        <f>B$279*B215</f>
        <v>1.1528660436137072E-2</v>
      </c>
    </row>
    <row r="216" spans="1:8" x14ac:dyDescent="0.2">
      <c r="A216" t="s">
        <v>114</v>
      </c>
      <c r="B216" s="3">
        <v>9.7499999999999999E-11</v>
      </c>
      <c r="C216" t="s">
        <v>8</v>
      </c>
      <c r="E216" t="s">
        <v>48</v>
      </c>
      <c r="F216" t="s">
        <v>27</v>
      </c>
      <c r="G216" t="s">
        <v>115</v>
      </c>
      <c r="H216">
        <f t="shared" ref="H216:H227" si="2">B$279*B216</f>
        <v>4.8871495327102809E-12</v>
      </c>
    </row>
    <row r="217" spans="1:8" x14ac:dyDescent="0.2">
      <c r="A217" t="s">
        <v>108</v>
      </c>
      <c r="B217">
        <v>0.82499999999999996</v>
      </c>
      <c r="C217" t="s">
        <v>9</v>
      </c>
      <c r="E217" t="s">
        <v>110</v>
      </c>
      <c r="F217" t="s">
        <v>27</v>
      </c>
      <c r="G217" t="s">
        <v>109</v>
      </c>
      <c r="H217">
        <f t="shared" si="2"/>
        <v>4.1352803738317755E-2</v>
      </c>
    </row>
    <row r="218" spans="1:8" x14ac:dyDescent="0.2">
      <c r="A218" t="s">
        <v>133</v>
      </c>
      <c r="B218">
        <v>0.115</v>
      </c>
      <c r="C218" t="s">
        <v>9</v>
      </c>
      <c r="E218" t="s">
        <v>48</v>
      </c>
      <c r="F218" t="s">
        <v>27</v>
      </c>
      <c r="G218" t="s">
        <v>133</v>
      </c>
      <c r="H218">
        <f t="shared" si="2"/>
        <v>5.7643302180685361E-3</v>
      </c>
    </row>
    <row r="219" spans="1:8" x14ac:dyDescent="0.2">
      <c r="A219" t="s">
        <v>134</v>
      </c>
      <c r="B219">
        <v>0.6</v>
      </c>
      <c r="C219" t="s">
        <v>135</v>
      </c>
      <c r="E219" t="s">
        <v>48</v>
      </c>
      <c r="F219" t="s">
        <v>27</v>
      </c>
      <c r="G219" t="s">
        <v>134</v>
      </c>
      <c r="H219">
        <f t="shared" si="2"/>
        <v>3.0074766355140187E-2</v>
      </c>
    </row>
    <row r="220" spans="1:8" x14ac:dyDescent="0.2">
      <c r="A220" t="s">
        <v>168</v>
      </c>
      <c r="B220">
        <v>4.9000000000000002E-2</v>
      </c>
      <c r="C220" t="s">
        <v>9</v>
      </c>
      <c r="E220" t="s">
        <v>5</v>
      </c>
      <c r="F220" t="s">
        <v>27</v>
      </c>
      <c r="G220" t="s">
        <v>167</v>
      </c>
      <c r="H220">
        <f t="shared" si="2"/>
        <v>2.4561059190031155E-3</v>
      </c>
    </row>
    <row r="221" spans="1:8" x14ac:dyDescent="0.2">
      <c r="A221" t="s">
        <v>136</v>
      </c>
      <c r="B221">
        <v>0.33300000000000002</v>
      </c>
      <c r="C221" t="s">
        <v>9</v>
      </c>
      <c r="E221" t="s">
        <v>48</v>
      </c>
      <c r="F221" t="s">
        <v>27</v>
      </c>
      <c r="G221" t="s">
        <v>136</v>
      </c>
      <c r="H221">
        <f t="shared" si="2"/>
        <v>1.6691495327102804E-2</v>
      </c>
    </row>
    <row r="222" spans="1:8" x14ac:dyDescent="0.2">
      <c r="A222" t="s">
        <v>137</v>
      </c>
      <c r="B222" s="3">
        <v>2.4599999999999998E-10</v>
      </c>
      <c r="C222" t="s">
        <v>8</v>
      </c>
      <c r="E222" t="s">
        <v>48</v>
      </c>
      <c r="F222" t="s">
        <v>27</v>
      </c>
      <c r="G222" t="s">
        <v>138</v>
      </c>
      <c r="H222">
        <f t="shared" si="2"/>
        <v>1.2330654205607476E-11</v>
      </c>
    </row>
    <row r="223" spans="1:8" x14ac:dyDescent="0.2">
      <c r="A223" t="s">
        <v>139</v>
      </c>
      <c r="B223">
        <v>6.7000000000000004E-2</v>
      </c>
      <c r="C223" t="s">
        <v>9</v>
      </c>
      <c r="E223" t="s">
        <v>48</v>
      </c>
      <c r="F223" t="s">
        <v>27</v>
      </c>
      <c r="G223" t="s">
        <v>139</v>
      </c>
      <c r="H223">
        <f t="shared" si="2"/>
        <v>3.3583489096573214E-3</v>
      </c>
    </row>
    <row r="224" spans="1:8" x14ac:dyDescent="0.2">
      <c r="A224" t="s">
        <v>120</v>
      </c>
      <c r="B224">
        <v>0.65500000000000003</v>
      </c>
      <c r="C224" t="s">
        <v>9</v>
      </c>
      <c r="E224" t="s">
        <v>5</v>
      </c>
      <c r="F224" t="s">
        <v>27</v>
      </c>
      <c r="G224" t="s">
        <v>111</v>
      </c>
      <c r="H224">
        <f t="shared" si="2"/>
        <v>3.2831619937694706E-2</v>
      </c>
    </row>
    <row r="225" spans="1:8" x14ac:dyDescent="0.2">
      <c r="A225" t="s">
        <v>87</v>
      </c>
      <c r="B225">
        <v>0.2</v>
      </c>
      <c r="C225" t="s">
        <v>88</v>
      </c>
      <c r="E225" t="s">
        <v>63</v>
      </c>
      <c r="F225" t="s">
        <v>27</v>
      </c>
      <c r="G225" t="s">
        <v>89</v>
      </c>
      <c r="H225">
        <f t="shared" si="2"/>
        <v>1.0024922118380063E-2</v>
      </c>
    </row>
    <row r="226" spans="1:8" x14ac:dyDescent="0.2">
      <c r="A226" t="s">
        <v>90</v>
      </c>
      <c r="B226">
        <v>0.1</v>
      </c>
      <c r="C226" t="s">
        <v>88</v>
      </c>
      <c r="E226" t="s">
        <v>48</v>
      </c>
      <c r="F226" t="s">
        <v>27</v>
      </c>
      <c r="G226" t="s">
        <v>91</v>
      </c>
      <c r="H226">
        <f t="shared" si="2"/>
        <v>5.0124610591900315E-3</v>
      </c>
    </row>
    <row r="227" spans="1:8" x14ac:dyDescent="0.2">
      <c r="A227" t="s">
        <v>121</v>
      </c>
      <c r="B227">
        <f>-195/1000</f>
        <v>-0.19500000000000001</v>
      </c>
      <c r="C227" t="s">
        <v>9</v>
      </c>
      <c r="E227" t="s">
        <v>63</v>
      </c>
      <c r="F227" t="s">
        <v>27</v>
      </c>
      <c r="G227" t="s">
        <v>122</v>
      </c>
      <c r="H227">
        <f t="shared" si="2"/>
        <v>-9.7742990654205615E-3</v>
      </c>
    </row>
    <row r="230" spans="1:8" ht="16" x14ac:dyDescent="0.2">
      <c r="A230" s="2" t="s">
        <v>2</v>
      </c>
      <c r="B230" s="2" t="s">
        <v>140</v>
      </c>
    </row>
    <row r="231" spans="1:8" x14ac:dyDescent="0.2">
      <c r="A231" t="s">
        <v>3</v>
      </c>
      <c r="B231" t="s">
        <v>262</v>
      </c>
    </row>
    <row r="232" spans="1:8" x14ac:dyDescent="0.2">
      <c r="A232" t="s">
        <v>4</v>
      </c>
      <c r="B232" t="s">
        <v>48</v>
      </c>
    </row>
    <row r="233" spans="1:8" x14ac:dyDescent="0.2">
      <c r="A233" t="s">
        <v>6</v>
      </c>
      <c r="B233">
        <v>1</v>
      </c>
    </row>
    <row r="234" spans="1:8" x14ac:dyDescent="0.2">
      <c r="A234" t="s">
        <v>7</v>
      </c>
      <c r="B234" t="s">
        <v>141</v>
      </c>
    </row>
    <row r="235" spans="1:8" x14ac:dyDescent="0.2">
      <c r="A235" t="s">
        <v>8</v>
      </c>
      <c r="B235" t="s">
        <v>9</v>
      </c>
    </row>
    <row r="236" spans="1:8" x14ac:dyDescent="0.2">
      <c r="A236" t="s">
        <v>10</v>
      </c>
      <c r="B236" t="s">
        <v>16</v>
      </c>
    </row>
    <row r="237" spans="1:8" x14ac:dyDescent="0.2">
      <c r="A237" s="1" t="s">
        <v>11</v>
      </c>
      <c r="B237" s="1"/>
      <c r="C237" s="1"/>
      <c r="D237" s="1"/>
      <c r="E237" s="1"/>
      <c r="F237" s="1"/>
      <c r="G237" s="1"/>
    </row>
    <row r="238" spans="1:8" x14ac:dyDescent="0.2">
      <c r="A238" s="1" t="s">
        <v>12</v>
      </c>
      <c r="B238" s="1" t="s">
        <v>13</v>
      </c>
      <c r="C238" s="1" t="s">
        <v>8</v>
      </c>
      <c r="D238" s="1" t="s">
        <v>14</v>
      </c>
      <c r="E238" s="1" t="s">
        <v>4</v>
      </c>
      <c r="F238" s="1" t="s">
        <v>15</v>
      </c>
      <c r="G238" s="1" t="s">
        <v>7</v>
      </c>
      <c r="H238" s="1" t="s">
        <v>3</v>
      </c>
    </row>
    <row r="239" spans="1:8" x14ac:dyDescent="0.2">
      <c r="A239" t="str">
        <f>B230</f>
        <v>pack packaging, for Li-O2 battery</v>
      </c>
      <c r="B239">
        <v>1</v>
      </c>
      <c r="C239" t="str">
        <f>B235</f>
        <v>kilogram</v>
      </c>
      <c r="E239" t="str">
        <f>B232</f>
        <v>RER</v>
      </c>
      <c r="F239" t="s">
        <v>18</v>
      </c>
      <c r="G239" t="str">
        <f>B234</f>
        <v>pack packaging</v>
      </c>
    </row>
    <row r="240" spans="1:8" x14ac:dyDescent="0.2">
      <c r="A240" t="s">
        <v>114</v>
      </c>
      <c r="B240" s="3">
        <v>1.34E-10</v>
      </c>
      <c r="C240" t="s">
        <v>8</v>
      </c>
      <c r="E240" t="s">
        <v>48</v>
      </c>
      <c r="F240" t="s">
        <v>27</v>
      </c>
      <c r="G240" t="s">
        <v>115</v>
      </c>
      <c r="H240" s="6">
        <f>B240*B$280</f>
        <v>1.5044735202492212E-11</v>
      </c>
    </row>
    <row r="241" spans="1:8" x14ac:dyDescent="0.2">
      <c r="A241" t="s">
        <v>108</v>
      </c>
      <c r="B241">
        <v>0.82499999999999996</v>
      </c>
      <c r="C241" t="s">
        <v>9</v>
      </c>
      <c r="E241" t="s">
        <v>110</v>
      </c>
      <c r="F241" t="s">
        <v>27</v>
      </c>
      <c r="G241" t="s">
        <v>109</v>
      </c>
      <c r="H241" s="6">
        <f t="shared" ref="H241:H247" si="3">B241*B$280</f>
        <v>9.2626168224299046E-2</v>
      </c>
    </row>
    <row r="242" spans="1:8" x14ac:dyDescent="0.2">
      <c r="A242" t="s">
        <v>85</v>
      </c>
      <c r="B242" s="3">
        <v>2.78E-11</v>
      </c>
      <c r="C242" t="s">
        <v>8</v>
      </c>
      <c r="E242" t="s">
        <v>5</v>
      </c>
      <c r="F242" t="s">
        <v>27</v>
      </c>
      <c r="G242" t="s">
        <v>86</v>
      </c>
      <c r="H242" s="6">
        <f t="shared" si="3"/>
        <v>3.1212211838006227E-12</v>
      </c>
    </row>
    <row r="243" spans="1:8" x14ac:dyDescent="0.2">
      <c r="A243" t="s">
        <v>142</v>
      </c>
      <c r="B243">
        <v>0.89900000000000002</v>
      </c>
      <c r="C243" t="s">
        <v>9</v>
      </c>
      <c r="E243" t="s">
        <v>5</v>
      </c>
      <c r="F243" t="s">
        <v>27</v>
      </c>
      <c r="G243" t="s">
        <v>143</v>
      </c>
      <c r="H243" s="6">
        <f t="shared" si="3"/>
        <v>0.10093445482866042</v>
      </c>
    </row>
    <row r="244" spans="1:8" x14ac:dyDescent="0.2">
      <c r="A244" t="s">
        <v>144</v>
      </c>
      <c r="B244" s="3">
        <v>3.2000000000000001E-2</v>
      </c>
      <c r="C244" t="s">
        <v>9</v>
      </c>
      <c r="E244" t="s">
        <v>5</v>
      </c>
      <c r="F244" t="s">
        <v>27</v>
      </c>
      <c r="G244" t="s">
        <v>145</v>
      </c>
      <c r="H244" s="6">
        <f t="shared" si="3"/>
        <v>3.5927725856697819E-3</v>
      </c>
    </row>
    <row r="245" spans="1:8" x14ac:dyDescent="0.2">
      <c r="A245" t="s">
        <v>146</v>
      </c>
      <c r="B245">
        <v>8.7999999999999995E-2</v>
      </c>
      <c r="C245" t="s">
        <v>9</v>
      </c>
      <c r="E245" t="s">
        <v>48</v>
      </c>
      <c r="F245" t="s">
        <v>27</v>
      </c>
      <c r="G245" t="s">
        <v>146</v>
      </c>
      <c r="H245" s="6">
        <f t="shared" si="3"/>
        <v>9.8801246105918988E-3</v>
      </c>
    </row>
    <row r="246" spans="1:8" x14ac:dyDescent="0.2">
      <c r="A246" t="s">
        <v>87</v>
      </c>
      <c r="B246">
        <v>0.2</v>
      </c>
      <c r="C246" t="s">
        <v>88</v>
      </c>
      <c r="E246" t="s">
        <v>63</v>
      </c>
      <c r="F246" t="s">
        <v>27</v>
      </c>
      <c r="G246" t="s">
        <v>89</v>
      </c>
      <c r="H246" s="6">
        <f t="shared" si="3"/>
        <v>2.2454828660436136E-2</v>
      </c>
    </row>
    <row r="247" spans="1:8" x14ac:dyDescent="0.2">
      <c r="A247" t="s">
        <v>90</v>
      </c>
      <c r="B247">
        <v>0.1</v>
      </c>
      <c r="C247" t="s">
        <v>88</v>
      </c>
      <c r="E247" t="s">
        <v>48</v>
      </c>
      <c r="F247" t="s">
        <v>27</v>
      </c>
      <c r="G247" t="s">
        <v>91</v>
      </c>
      <c r="H247" s="6">
        <f t="shared" si="3"/>
        <v>1.1227414330218068E-2</v>
      </c>
    </row>
    <row r="248" spans="1:8" x14ac:dyDescent="0.2">
      <c r="A248" t="s">
        <v>121</v>
      </c>
      <c r="B248">
        <f>-77/1000</f>
        <v>-7.6999999999999999E-2</v>
      </c>
      <c r="C248" t="s">
        <v>9</v>
      </c>
      <c r="E248" t="s">
        <v>63</v>
      </c>
      <c r="F248" t="s">
        <v>27</v>
      </c>
      <c r="G248" t="s">
        <v>122</v>
      </c>
      <c r="H248" s="6">
        <f>B248*B$280</f>
        <v>-8.6451090342679112E-3</v>
      </c>
    </row>
    <row r="250" spans="1:8" ht="16" x14ac:dyDescent="0.2">
      <c r="A250" s="2" t="s">
        <v>2</v>
      </c>
      <c r="B250" s="2" t="s">
        <v>147</v>
      </c>
    </row>
    <row r="251" spans="1:8" x14ac:dyDescent="0.2">
      <c r="A251" t="s">
        <v>3</v>
      </c>
      <c r="B251" t="s">
        <v>261</v>
      </c>
    </row>
    <row r="252" spans="1:8" x14ac:dyDescent="0.2">
      <c r="A252" t="s">
        <v>4</v>
      </c>
      <c r="B252" t="s">
        <v>48</v>
      </c>
    </row>
    <row r="253" spans="1:8" x14ac:dyDescent="0.2">
      <c r="A253" t="s">
        <v>6</v>
      </c>
      <c r="B253">
        <v>1</v>
      </c>
    </row>
    <row r="254" spans="1:8" x14ac:dyDescent="0.2">
      <c r="A254" t="s">
        <v>7</v>
      </c>
      <c r="B254" t="s">
        <v>148</v>
      </c>
    </row>
    <row r="255" spans="1:8" x14ac:dyDescent="0.2">
      <c r="A255" t="s">
        <v>8</v>
      </c>
      <c r="B255" t="s">
        <v>9</v>
      </c>
    </row>
    <row r="256" spans="1:8" x14ac:dyDescent="0.2">
      <c r="A256" t="s">
        <v>10</v>
      </c>
      <c r="B256" t="s">
        <v>16</v>
      </c>
    </row>
    <row r="257" spans="1:8" x14ac:dyDescent="0.2">
      <c r="A257" s="1" t="s">
        <v>11</v>
      </c>
      <c r="B257" s="1"/>
      <c r="C257" s="1"/>
      <c r="D257" s="1"/>
      <c r="E257" s="1"/>
      <c r="F257" s="1"/>
      <c r="G257" s="1"/>
    </row>
    <row r="258" spans="1:8" x14ac:dyDescent="0.2">
      <c r="A258" s="1" t="s">
        <v>12</v>
      </c>
      <c r="B258" s="1" t="s">
        <v>13</v>
      </c>
      <c r="C258" s="1" t="s">
        <v>8</v>
      </c>
      <c r="D258" s="1" t="s">
        <v>14</v>
      </c>
      <c r="E258" s="1" t="s">
        <v>4</v>
      </c>
      <c r="F258" s="1" t="s">
        <v>15</v>
      </c>
      <c r="G258" s="1" t="s">
        <v>7</v>
      </c>
      <c r="H258" s="1" t="s">
        <v>3</v>
      </c>
    </row>
    <row r="259" spans="1:8" x14ac:dyDescent="0.2">
      <c r="A259" t="str">
        <f>B250</f>
        <v>treatment of LiO2 battery, for recycling</v>
      </c>
      <c r="B259">
        <v>-1</v>
      </c>
      <c r="C259" t="str">
        <f>B255</f>
        <v>kilogram</v>
      </c>
      <c r="E259" t="str">
        <f>B252</f>
        <v>RER</v>
      </c>
      <c r="F259" t="s">
        <v>18</v>
      </c>
      <c r="G259" t="str">
        <f>B254</f>
        <v>waste LiO2 battery</v>
      </c>
    </row>
    <row r="260" spans="1:8" x14ac:dyDescent="0.2">
      <c r="A260" t="s">
        <v>149</v>
      </c>
      <c r="B260">
        <v>1.022</v>
      </c>
      <c r="C260" t="s">
        <v>9</v>
      </c>
      <c r="E260" t="s">
        <v>48</v>
      </c>
      <c r="F260" t="s">
        <v>27</v>
      </c>
      <c r="G260" t="s">
        <v>150</v>
      </c>
    </row>
    <row r="261" spans="1:8" x14ac:dyDescent="0.2">
      <c r="A261" t="s">
        <v>64</v>
      </c>
      <c r="B261">
        <v>0.189</v>
      </c>
      <c r="C261" t="s">
        <v>66</v>
      </c>
      <c r="E261" t="s">
        <v>63</v>
      </c>
      <c r="F261" t="s">
        <v>27</v>
      </c>
      <c r="G261" t="s">
        <v>65</v>
      </c>
    </row>
    <row r="262" spans="1:8" x14ac:dyDescent="0.2">
      <c r="A262" t="s">
        <v>151</v>
      </c>
      <c r="B262">
        <v>-0.91</v>
      </c>
      <c r="C262" t="s">
        <v>9</v>
      </c>
      <c r="E262" t="s">
        <v>5</v>
      </c>
      <c r="F262" t="s">
        <v>27</v>
      </c>
      <c r="G262" t="s">
        <v>152</v>
      </c>
    </row>
    <row r="263" spans="1:8" x14ac:dyDescent="0.2">
      <c r="A263" t="s">
        <v>153</v>
      </c>
      <c r="B263">
        <v>0.02</v>
      </c>
      <c r="C263" t="s">
        <v>9</v>
      </c>
      <c r="E263" t="s">
        <v>5</v>
      </c>
      <c r="F263" t="s">
        <v>27</v>
      </c>
      <c r="G263" t="s">
        <v>154</v>
      </c>
    </row>
    <row r="264" spans="1:8" x14ac:dyDescent="0.2">
      <c r="A264" t="s">
        <v>155</v>
      </c>
      <c r="B264">
        <v>0.127</v>
      </c>
      <c r="C264" t="s">
        <v>9</v>
      </c>
      <c r="E264" t="s">
        <v>92</v>
      </c>
      <c r="F264" t="s">
        <v>27</v>
      </c>
      <c r="G264" t="s">
        <v>156</v>
      </c>
    </row>
    <row r="265" spans="1:8" x14ac:dyDescent="0.2">
      <c r="A265" t="s">
        <v>157</v>
      </c>
      <c r="B265">
        <v>0.21</v>
      </c>
      <c r="C265" t="s">
        <v>9</v>
      </c>
      <c r="E265" t="s">
        <v>48</v>
      </c>
      <c r="F265" t="s">
        <v>27</v>
      </c>
      <c r="G265" t="s">
        <v>158</v>
      </c>
    </row>
    <row r="268" spans="1:8" ht="16" x14ac:dyDescent="0.2">
      <c r="A268" s="2" t="s">
        <v>2</v>
      </c>
      <c r="B268" s="2" t="s">
        <v>162</v>
      </c>
    </row>
    <row r="269" spans="1:8" x14ac:dyDescent="0.2">
      <c r="A269" t="s">
        <v>3</v>
      </c>
      <c r="B269" t="s">
        <v>270</v>
      </c>
    </row>
    <row r="270" spans="1:8" x14ac:dyDescent="0.2">
      <c r="A270" t="s">
        <v>4</v>
      </c>
      <c r="B270" t="s">
        <v>5</v>
      </c>
    </row>
    <row r="271" spans="1:8" x14ac:dyDescent="0.2">
      <c r="A271" t="s">
        <v>6</v>
      </c>
      <c r="B271">
        <v>1</v>
      </c>
    </row>
    <row r="272" spans="1:8" x14ac:dyDescent="0.2">
      <c r="A272" t="s">
        <v>7</v>
      </c>
      <c r="B272" t="s">
        <v>161</v>
      </c>
    </row>
    <row r="273" spans="1:8" x14ac:dyDescent="0.2">
      <c r="A273" t="s">
        <v>8</v>
      </c>
      <c r="B273" t="s">
        <v>9</v>
      </c>
    </row>
    <row r="274" spans="1:8" x14ac:dyDescent="0.2">
      <c r="A274" t="s">
        <v>10</v>
      </c>
      <c r="B274" t="s">
        <v>16</v>
      </c>
    </row>
    <row r="275" spans="1:8" x14ac:dyDescent="0.2">
      <c r="A275" s="1" t="s">
        <v>11</v>
      </c>
      <c r="B275" s="1"/>
      <c r="C275" s="1"/>
      <c r="D275" s="1"/>
      <c r="E275" s="1"/>
      <c r="F275" s="1"/>
      <c r="G275" s="1"/>
    </row>
    <row r="276" spans="1:8" x14ac:dyDescent="0.2">
      <c r="A276" s="1" t="s">
        <v>12</v>
      </c>
      <c r="B276" s="1" t="s">
        <v>13</v>
      </c>
      <c r="C276" s="1" t="s">
        <v>8</v>
      </c>
      <c r="D276" s="1" t="s">
        <v>14</v>
      </c>
      <c r="E276" s="1" t="s">
        <v>4</v>
      </c>
      <c r="F276" s="1" t="s">
        <v>15</v>
      </c>
      <c r="G276" s="1" t="s">
        <v>7</v>
      </c>
      <c r="H276" s="1" t="s">
        <v>3</v>
      </c>
    </row>
    <row r="277" spans="1:8" ht="16" x14ac:dyDescent="0.2">
      <c r="A277" s="7" t="s">
        <v>162</v>
      </c>
      <c r="B277">
        <v>1</v>
      </c>
      <c r="C277" t="s">
        <v>9</v>
      </c>
      <c r="E277" t="str">
        <f>B270</f>
        <v>GLO</v>
      </c>
      <c r="F277" t="s">
        <v>18</v>
      </c>
      <c r="G277" t="str">
        <f>B272</f>
        <v>battery, Li-O2</v>
      </c>
      <c r="H277" t="s">
        <v>268</v>
      </c>
    </row>
    <row r="278" spans="1:8" x14ac:dyDescent="0.2">
      <c r="A278" t="s">
        <v>17</v>
      </c>
      <c r="B278">
        <f>(33.7+60.71+8.85+51.16+51.98)/321</f>
        <v>0.64299065420560741</v>
      </c>
      <c r="C278" t="s">
        <v>9</v>
      </c>
      <c r="E278" t="s">
        <v>5</v>
      </c>
      <c r="F278" t="s">
        <v>27</v>
      </c>
      <c r="G278" t="s">
        <v>271</v>
      </c>
      <c r="H278" t="s">
        <v>269</v>
      </c>
    </row>
    <row r="279" spans="1:8" x14ac:dyDescent="0.2">
      <c r="A279" t="s">
        <v>131</v>
      </c>
      <c r="B279">
        <f>16.09/321</f>
        <v>5.0124610591900313E-2</v>
      </c>
      <c r="C279" t="s">
        <v>9</v>
      </c>
      <c r="E279" t="s">
        <v>48</v>
      </c>
      <c r="F279" t="s">
        <v>27</v>
      </c>
      <c r="G279" t="s">
        <v>132</v>
      </c>
    </row>
    <row r="280" spans="1:8" x14ac:dyDescent="0.2">
      <c r="A280" t="s">
        <v>140</v>
      </c>
      <c r="B280">
        <f>36.04/321</f>
        <v>0.11227414330218068</v>
      </c>
      <c r="C280" t="s">
        <v>9</v>
      </c>
      <c r="E280" t="s">
        <v>48</v>
      </c>
      <c r="F280" t="s">
        <v>27</v>
      </c>
      <c r="G280" t="s">
        <v>141</v>
      </c>
    </row>
    <row r="281" spans="1:8" x14ac:dyDescent="0.2">
      <c r="A281" t="s">
        <v>128</v>
      </c>
      <c r="B281">
        <f>55/321</f>
        <v>0.17133956386292834</v>
      </c>
      <c r="C281" t="s">
        <v>9</v>
      </c>
      <c r="E281" t="s">
        <v>48</v>
      </c>
      <c r="F281" t="s">
        <v>27</v>
      </c>
      <c r="G281" t="s">
        <v>127</v>
      </c>
    </row>
    <row r="282" spans="1:8" x14ac:dyDescent="0.2">
      <c r="A282" t="s">
        <v>190</v>
      </c>
      <c r="B282">
        <f>4/321</f>
        <v>1.2461059190031152E-2</v>
      </c>
      <c r="C282" t="s">
        <v>9</v>
      </c>
      <c r="E282" t="s">
        <v>48</v>
      </c>
      <c r="F282" t="s">
        <v>27</v>
      </c>
      <c r="G282" t="s">
        <v>165</v>
      </c>
    </row>
    <row r="283" spans="1:8" x14ac:dyDescent="0.2">
      <c r="A283" t="s">
        <v>234</v>
      </c>
      <c r="B283">
        <f>41.48/321</f>
        <v>0.12922118380062303</v>
      </c>
      <c r="C283" t="s">
        <v>9</v>
      </c>
      <c r="E283" t="s">
        <v>48</v>
      </c>
      <c r="F283" t="s">
        <v>27</v>
      </c>
      <c r="G283" t="s">
        <v>166</v>
      </c>
    </row>
    <row r="284" spans="1:8" ht="16" x14ac:dyDescent="0.2">
      <c r="A284" s="7" t="s">
        <v>147</v>
      </c>
      <c r="B284">
        <f>-1/321</f>
        <v>-3.1152647975077881E-3</v>
      </c>
      <c r="C284" t="s">
        <v>9</v>
      </c>
      <c r="E284" t="s">
        <v>48</v>
      </c>
      <c r="F284" t="s">
        <v>27</v>
      </c>
      <c r="G284" t="s">
        <v>148</v>
      </c>
    </row>
    <row r="288" spans="1:8" ht="16" x14ac:dyDescent="0.2">
      <c r="A288" s="2" t="s">
        <v>2</v>
      </c>
      <c r="B288" s="1" t="s">
        <v>169</v>
      </c>
    </row>
    <row r="289" spans="1:8" x14ac:dyDescent="0.2">
      <c r="A289" t="s">
        <v>3</v>
      </c>
      <c r="B289" t="s">
        <v>260</v>
      </c>
    </row>
    <row r="290" spans="1:8" x14ac:dyDescent="0.2">
      <c r="A290" t="s">
        <v>4</v>
      </c>
      <c r="B290" t="s">
        <v>48</v>
      </c>
    </row>
    <row r="291" spans="1:8" x14ac:dyDescent="0.2">
      <c r="A291" t="s">
        <v>6</v>
      </c>
      <c r="B291">
        <v>1</v>
      </c>
    </row>
    <row r="292" spans="1:8" x14ac:dyDescent="0.2">
      <c r="A292" t="s">
        <v>7</v>
      </c>
      <c r="B292" t="s">
        <v>35</v>
      </c>
    </row>
    <row r="293" spans="1:8" x14ac:dyDescent="0.2">
      <c r="A293" t="s">
        <v>8</v>
      </c>
      <c r="B293" t="s">
        <v>9</v>
      </c>
    </row>
    <row r="294" spans="1:8" x14ac:dyDescent="0.2">
      <c r="A294" t="s">
        <v>10</v>
      </c>
      <c r="B294" t="s">
        <v>16</v>
      </c>
    </row>
    <row r="295" spans="1:8" x14ac:dyDescent="0.2">
      <c r="A295" s="1" t="s">
        <v>11</v>
      </c>
      <c r="B295" s="1"/>
      <c r="C295" s="1"/>
      <c r="D295" s="1"/>
      <c r="E295" s="1"/>
      <c r="F295" s="1"/>
      <c r="G295" s="1"/>
    </row>
    <row r="296" spans="1:8" x14ac:dyDescent="0.2">
      <c r="A296" s="1" t="s">
        <v>12</v>
      </c>
      <c r="B296" s="1" t="s">
        <v>13</v>
      </c>
      <c r="C296" s="1" t="s">
        <v>8</v>
      </c>
      <c r="D296" s="1" t="s">
        <v>14</v>
      </c>
      <c r="E296" s="1" t="s">
        <v>4</v>
      </c>
      <c r="F296" s="1" t="s">
        <v>15</v>
      </c>
      <c r="G296" s="1" t="s">
        <v>7</v>
      </c>
      <c r="H296" s="1" t="s">
        <v>3</v>
      </c>
    </row>
    <row r="297" spans="1:8" x14ac:dyDescent="0.2">
      <c r="A297" t="str">
        <f>B288</f>
        <v>separator manufacturing, for Li-O2 battery</v>
      </c>
      <c r="B297">
        <v>1</v>
      </c>
      <c r="C297" t="str">
        <f>B293</f>
        <v>kilogram</v>
      </c>
      <c r="E297" t="str">
        <f>B290</f>
        <v>RER</v>
      </c>
      <c r="F297" t="s">
        <v>18</v>
      </c>
      <c r="G297" t="str">
        <f>B292</f>
        <v>separator</v>
      </c>
    </row>
    <row r="298" spans="1:8" x14ac:dyDescent="0.2">
      <c r="A298" t="s">
        <v>44</v>
      </c>
      <c r="B298">
        <v>0.218</v>
      </c>
      <c r="C298" t="s">
        <v>9</v>
      </c>
      <c r="E298" t="s">
        <v>5</v>
      </c>
      <c r="F298" t="s">
        <v>27</v>
      </c>
      <c r="G298" t="s">
        <v>45</v>
      </c>
      <c r="H298" s="5"/>
    </row>
    <row r="299" spans="1:8" x14ac:dyDescent="0.2">
      <c r="A299" t="s">
        <v>64</v>
      </c>
      <c r="B299">
        <f>0.2083/3.6</f>
        <v>5.7861111111111113E-2</v>
      </c>
      <c r="C299" t="s">
        <v>66</v>
      </c>
      <c r="E299" t="s">
        <v>63</v>
      </c>
      <c r="F299" t="s">
        <v>27</v>
      </c>
      <c r="G299" t="s">
        <v>65</v>
      </c>
      <c r="H299" t="s">
        <v>170</v>
      </c>
    </row>
    <row r="300" spans="1:8" x14ac:dyDescent="0.2">
      <c r="A300" t="s">
        <v>171</v>
      </c>
      <c r="B300">
        <v>2.6200000000000001E-2</v>
      </c>
      <c r="C300" t="s">
        <v>9</v>
      </c>
      <c r="E300" t="s">
        <v>5</v>
      </c>
      <c r="F300" t="s">
        <v>27</v>
      </c>
      <c r="G300" t="s">
        <v>172</v>
      </c>
      <c r="H300" s="5"/>
    </row>
    <row r="301" spans="1:8" x14ac:dyDescent="0.2">
      <c r="A301" t="s">
        <v>173</v>
      </c>
      <c r="B301">
        <v>1.2</v>
      </c>
      <c r="C301" t="s">
        <v>9</v>
      </c>
      <c r="E301" t="s">
        <v>5</v>
      </c>
      <c r="F301" t="s">
        <v>27</v>
      </c>
      <c r="G301" t="s">
        <v>174</v>
      </c>
      <c r="H301" s="5"/>
    </row>
    <row r="302" spans="1:8" x14ac:dyDescent="0.2">
      <c r="A302" t="s">
        <v>175</v>
      </c>
      <c r="B302">
        <v>0.14399999999999999</v>
      </c>
      <c r="C302" t="s">
        <v>9</v>
      </c>
      <c r="E302" t="s">
        <v>48</v>
      </c>
      <c r="F302" t="s">
        <v>27</v>
      </c>
      <c r="G302" t="s">
        <v>176</v>
      </c>
      <c r="H302" s="5"/>
    </row>
    <row r="303" spans="1:8" x14ac:dyDescent="0.2">
      <c r="A303" t="s">
        <v>177</v>
      </c>
      <c r="B303">
        <v>0.35099999999999998</v>
      </c>
      <c r="C303" t="s">
        <v>9</v>
      </c>
      <c r="E303" t="s">
        <v>48</v>
      </c>
      <c r="F303" t="s">
        <v>27</v>
      </c>
      <c r="G303" t="s">
        <v>178</v>
      </c>
      <c r="H303" s="5"/>
    </row>
    <row r="304" spans="1:8" x14ac:dyDescent="0.2">
      <c r="A304" t="s">
        <v>179</v>
      </c>
      <c r="B304">
        <v>0.193</v>
      </c>
      <c r="C304" t="s">
        <v>69</v>
      </c>
      <c r="E304" t="s">
        <v>63</v>
      </c>
      <c r="F304" t="s">
        <v>27</v>
      </c>
      <c r="G304" t="s">
        <v>68</v>
      </c>
      <c r="H304" s="5"/>
    </row>
    <row r="305" spans="1:8" x14ac:dyDescent="0.2">
      <c r="A305" t="s">
        <v>180</v>
      </c>
      <c r="B305">
        <v>0.29099999999999998</v>
      </c>
      <c r="C305" t="s">
        <v>9</v>
      </c>
      <c r="E305" t="s">
        <v>48</v>
      </c>
      <c r="F305" t="s">
        <v>27</v>
      </c>
      <c r="G305" t="s">
        <v>181</v>
      </c>
      <c r="H305" s="5"/>
    </row>
    <row r="306" spans="1:8" x14ac:dyDescent="0.2">
      <c r="A306" t="s">
        <v>25</v>
      </c>
      <c r="B306">
        <v>0.192</v>
      </c>
      <c r="C306" t="s">
        <v>9</v>
      </c>
      <c r="E306" t="s">
        <v>5</v>
      </c>
      <c r="F306" t="s">
        <v>27</v>
      </c>
      <c r="G306" t="s">
        <v>182</v>
      </c>
      <c r="H306" s="5"/>
    </row>
    <row r="307" spans="1:8" x14ac:dyDescent="0.2">
      <c r="A307" t="s">
        <v>183</v>
      </c>
      <c r="B307">
        <v>4.0000000000000001E-10</v>
      </c>
      <c r="C307" t="s">
        <v>8</v>
      </c>
      <c r="E307" t="s">
        <v>48</v>
      </c>
      <c r="F307" t="s">
        <v>27</v>
      </c>
      <c r="G307" t="s">
        <v>184</v>
      </c>
      <c r="H307" s="5"/>
    </row>
    <row r="308" spans="1:8" x14ac:dyDescent="0.2">
      <c r="A308" t="s">
        <v>87</v>
      </c>
      <c r="B308">
        <v>0.52500000000000002</v>
      </c>
      <c r="C308" t="s">
        <v>88</v>
      </c>
      <c r="E308" t="s">
        <v>63</v>
      </c>
      <c r="F308" t="s">
        <v>27</v>
      </c>
      <c r="G308" t="s">
        <v>89</v>
      </c>
      <c r="H308" s="5"/>
    </row>
    <row r="309" spans="1:8" x14ac:dyDescent="0.2">
      <c r="A309" t="s">
        <v>90</v>
      </c>
      <c r="B309">
        <v>9.8400000000000001E-2</v>
      </c>
      <c r="C309" t="s">
        <v>88</v>
      </c>
      <c r="E309" t="s">
        <v>48</v>
      </c>
      <c r="F309" t="s">
        <v>27</v>
      </c>
      <c r="G309" t="s">
        <v>91</v>
      </c>
      <c r="H309" s="5"/>
    </row>
    <row r="310" spans="1:8" x14ac:dyDescent="0.2">
      <c r="A310" t="s">
        <v>185</v>
      </c>
      <c r="B310">
        <v>-5.3900000000000003E-2</v>
      </c>
      <c r="C310" t="s">
        <v>9</v>
      </c>
      <c r="E310" t="s">
        <v>92</v>
      </c>
      <c r="F310" t="s">
        <v>27</v>
      </c>
      <c r="G310" t="s">
        <v>186</v>
      </c>
      <c r="H310" s="5"/>
    </row>
    <row r="311" spans="1:8" x14ac:dyDescent="0.2">
      <c r="A311" t="s">
        <v>187</v>
      </c>
      <c r="B311">
        <v>7.1999999999999998E-3</v>
      </c>
      <c r="C311" t="s">
        <v>69</v>
      </c>
      <c r="D311" t="s">
        <v>188</v>
      </c>
      <c r="F311" t="s">
        <v>103</v>
      </c>
      <c r="H311" s="5"/>
    </row>
    <row r="312" spans="1:8" x14ac:dyDescent="0.2">
      <c r="A312" t="s">
        <v>189</v>
      </c>
      <c r="B312">
        <v>1.44E-2</v>
      </c>
      <c r="C312" t="s">
        <v>9</v>
      </c>
      <c r="D312" t="s">
        <v>188</v>
      </c>
      <c r="F312" t="s">
        <v>103</v>
      </c>
      <c r="H312" s="5"/>
    </row>
    <row r="315" spans="1:8" ht="16" x14ac:dyDescent="0.2">
      <c r="A315" s="2" t="s">
        <v>2</v>
      </c>
      <c r="B315" s="1" t="s">
        <v>190</v>
      </c>
    </row>
    <row r="316" spans="1:8" x14ac:dyDescent="0.2">
      <c r="A316" t="s">
        <v>3</v>
      </c>
      <c r="B316" t="s">
        <v>259</v>
      </c>
    </row>
    <row r="317" spans="1:8" x14ac:dyDescent="0.2">
      <c r="A317" t="s">
        <v>4</v>
      </c>
      <c r="B317" t="s">
        <v>48</v>
      </c>
    </row>
    <row r="318" spans="1:8" x14ac:dyDescent="0.2">
      <c r="A318" t="s">
        <v>6</v>
      </c>
      <c r="B318">
        <v>1</v>
      </c>
    </row>
    <row r="319" spans="1:8" x14ac:dyDescent="0.2">
      <c r="A319" t="s">
        <v>7</v>
      </c>
      <c r="B319" t="s">
        <v>165</v>
      </c>
    </row>
    <row r="320" spans="1:8" x14ac:dyDescent="0.2">
      <c r="A320" t="s">
        <v>8</v>
      </c>
      <c r="B320" t="s">
        <v>9</v>
      </c>
    </row>
    <row r="321" spans="1:8" x14ac:dyDescent="0.2">
      <c r="A321" t="s">
        <v>10</v>
      </c>
      <c r="B321" t="s">
        <v>16</v>
      </c>
    </row>
    <row r="322" spans="1:8" x14ac:dyDescent="0.2">
      <c r="A322" s="1" t="s">
        <v>11</v>
      </c>
      <c r="B322" s="1"/>
      <c r="C322" s="1"/>
      <c r="D322" s="1"/>
      <c r="E322" s="1"/>
      <c r="F322" s="1"/>
      <c r="G322" s="1"/>
    </row>
    <row r="323" spans="1:8" x14ac:dyDescent="0.2">
      <c r="A323" s="1" t="s">
        <v>12</v>
      </c>
      <c r="B323" s="1" t="s">
        <v>13</v>
      </c>
      <c r="C323" s="1" t="s">
        <v>8</v>
      </c>
      <c r="D323" s="1" t="s">
        <v>14</v>
      </c>
      <c r="E323" s="1" t="s">
        <v>4</v>
      </c>
      <c r="F323" s="1" t="s">
        <v>15</v>
      </c>
      <c r="G323" s="1" t="s">
        <v>7</v>
      </c>
      <c r="H323" s="1" t="s">
        <v>3</v>
      </c>
    </row>
    <row r="324" spans="1:8" x14ac:dyDescent="0.2">
      <c r="A324" t="str">
        <f>B315</f>
        <v>BMS production, for Li-O2 battery</v>
      </c>
      <c r="B324">
        <v>1</v>
      </c>
      <c r="C324" t="str">
        <f>B320</f>
        <v>kilogram</v>
      </c>
      <c r="E324" t="str">
        <f>B317</f>
        <v>RER</v>
      </c>
      <c r="F324" t="s">
        <v>18</v>
      </c>
      <c r="G324" t="str">
        <f>B319</f>
        <v>BMS</v>
      </c>
    </row>
    <row r="325" spans="1:8" x14ac:dyDescent="0.2">
      <c r="A325" t="s">
        <v>168</v>
      </c>
      <c r="B325" s="3">
        <v>8.8999999999999996E-2</v>
      </c>
      <c r="C325" t="s">
        <v>9</v>
      </c>
      <c r="E325" t="s">
        <v>5</v>
      </c>
      <c r="F325" t="s">
        <v>27</v>
      </c>
      <c r="G325" t="s">
        <v>167</v>
      </c>
    </row>
    <row r="326" spans="1:8" x14ac:dyDescent="0.2">
      <c r="A326" t="s">
        <v>195</v>
      </c>
      <c r="B326" s="3">
        <v>0.48</v>
      </c>
      <c r="C326" t="s">
        <v>9</v>
      </c>
      <c r="E326" t="s">
        <v>48</v>
      </c>
      <c r="F326" t="s">
        <v>27</v>
      </c>
      <c r="G326" t="s">
        <v>191</v>
      </c>
    </row>
    <row r="327" spans="1:8" x14ac:dyDescent="0.2">
      <c r="A327" t="s">
        <v>196</v>
      </c>
      <c r="B327" s="3">
        <v>3.0000000000000001E-3</v>
      </c>
      <c r="C327" t="s">
        <v>9</v>
      </c>
      <c r="E327" t="s">
        <v>48</v>
      </c>
      <c r="F327" t="s">
        <v>27</v>
      </c>
      <c r="G327" t="s">
        <v>192</v>
      </c>
    </row>
    <row r="328" spans="1:8" x14ac:dyDescent="0.2">
      <c r="A328" t="s">
        <v>197</v>
      </c>
      <c r="B328" s="3">
        <v>0.3</v>
      </c>
      <c r="C328" t="s">
        <v>9</v>
      </c>
      <c r="E328" t="s">
        <v>48</v>
      </c>
      <c r="F328" t="s">
        <v>27</v>
      </c>
      <c r="G328" t="s">
        <v>193</v>
      </c>
    </row>
    <row r="329" spans="1:8" x14ac:dyDescent="0.2">
      <c r="A329" t="s">
        <v>198</v>
      </c>
      <c r="B329" s="3">
        <v>0.13</v>
      </c>
      <c r="C329" t="s">
        <v>9</v>
      </c>
      <c r="E329" t="s">
        <v>48</v>
      </c>
      <c r="F329" t="s">
        <v>27</v>
      </c>
      <c r="G329" t="s">
        <v>194</v>
      </c>
    </row>
    <row r="330" spans="1:8" x14ac:dyDescent="0.2">
      <c r="A330" t="s">
        <v>199</v>
      </c>
      <c r="B330" s="3">
        <v>0.1</v>
      </c>
      <c r="C330" t="s">
        <v>88</v>
      </c>
      <c r="E330" t="s">
        <v>48</v>
      </c>
      <c r="F330" t="s">
        <v>27</v>
      </c>
      <c r="G330" t="s">
        <v>214</v>
      </c>
    </row>
    <row r="331" spans="1:8" x14ac:dyDescent="0.2">
      <c r="A331" t="s">
        <v>87</v>
      </c>
      <c r="B331" s="3">
        <v>0.2</v>
      </c>
      <c r="C331" t="s">
        <v>88</v>
      </c>
      <c r="E331" t="s">
        <v>63</v>
      </c>
      <c r="F331" t="s">
        <v>27</v>
      </c>
      <c r="G331" t="s">
        <v>89</v>
      </c>
    </row>
    <row r="333" spans="1:8" ht="16" x14ac:dyDescent="0.2">
      <c r="A333" s="2" t="s">
        <v>2</v>
      </c>
      <c r="B333" s="1" t="s">
        <v>195</v>
      </c>
    </row>
    <row r="334" spans="1:8" x14ac:dyDescent="0.2">
      <c r="A334" t="s">
        <v>3</v>
      </c>
      <c r="B334" t="s">
        <v>257</v>
      </c>
    </row>
    <row r="335" spans="1:8" x14ac:dyDescent="0.2">
      <c r="A335" t="s">
        <v>4</v>
      </c>
      <c r="B335" t="s">
        <v>48</v>
      </c>
    </row>
    <row r="336" spans="1:8" x14ac:dyDescent="0.2">
      <c r="A336" t="s">
        <v>6</v>
      </c>
      <c r="B336">
        <v>1</v>
      </c>
    </row>
    <row r="337" spans="1:8" x14ac:dyDescent="0.2">
      <c r="A337" t="s">
        <v>7</v>
      </c>
      <c r="B337" t="s">
        <v>191</v>
      </c>
    </row>
    <row r="338" spans="1:8" x14ac:dyDescent="0.2">
      <c r="A338" t="s">
        <v>8</v>
      </c>
      <c r="B338" t="s">
        <v>9</v>
      </c>
    </row>
    <row r="339" spans="1:8" x14ac:dyDescent="0.2">
      <c r="A339" t="s">
        <v>10</v>
      </c>
      <c r="B339" t="s">
        <v>16</v>
      </c>
    </row>
    <row r="340" spans="1:8" x14ac:dyDescent="0.2">
      <c r="A340" s="1" t="s">
        <v>11</v>
      </c>
      <c r="B340" s="1"/>
      <c r="C340" s="1"/>
      <c r="D340" s="1"/>
      <c r="E340" s="1"/>
      <c r="F340" s="1"/>
      <c r="G340" s="1"/>
    </row>
    <row r="341" spans="1:8" x14ac:dyDescent="0.2">
      <c r="A341" s="1" t="s">
        <v>12</v>
      </c>
      <c r="B341" s="1" t="s">
        <v>13</v>
      </c>
      <c r="C341" s="1" t="s">
        <v>8</v>
      </c>
      <c r="D341" s="1" t="s">
        <v>14</v>
      </c>
      <c r="E341" s="1" t="s">
        <v>4</v>
      </c>
      <c r="F341" s="1" t="s">
        <v>15</v>
      </c>
      <c r="G341" s="1" t="s">
        <v>7</v>
      </c>
      <c r="H341" s="1" t="s">
        <v>3</v>
      </c>
    </row>
    <row r="342" spans="1:8" x14ac:dyDescent="0.2">
      <c r="A342" t="str">
        <f>B333</f>
        <v>IBIS production, for Li-O2 battery</v>
      </c>
      <c r="B342">
        <v>1</v>
      </c>
      <c r="C342" t="str">
        <f>B338</f>
        <v>kilogram</v>
      </c>
      <c r="E342" t="str">
        <f>B335</f>
        <v>RER</v>
      </c>
      <c r="F342" t="s">
        <v>18</v>
      </c>
      <c r="G342" t="str">
        <f>B337</f>
        <v>IBIS</v>
      </c>
    </row>
    <row r="343" spans="1:8" x14ac:dyDescent="0.2">
      <c r="A343" t="s">
        <v>200</v>
      </c>
      <c r="B343" s="3">
        <v>2.0000000000000001E-4</v>
      </c>
      <c r="C343" t="s">
        <v>9</v>
      </c>
      <c r="E343" t="s">
        <v>48</v>
      </c>
      <c r="F343" t="s">
        <v>27</v>
      </c>
      <c r="G343" t="s">
        <v>164</v>
      </c>
    </row>
    <row r="344" spans="1:8" x14ac:dyDescent="0.2">
      <c r="A344" t="s">
        <v>168</v>
      </c>
      <c r="B344" s="3">
        <v>0.11</v>
      </c>
      <c r="C344" t="s">
        <v>9</v>
      </c>
      <c r="E344" t="s">
        <v>5</v>
      </c>
      <c r="F344" t="s">
        <v>27</v>
      </c>
      <c r="G344" t="s">
        <v>167</v>
      </c>
    </row>
    <row r="345" spans="1:8" x14ac:dyDescent="0.2">
      <c r="A345" t="s">
        <v>201</v>
      </c>
      <c r="B345" s="3">
        <v>1.7E-5</v>
      </c>
      <c r="C345" t="s">
        <v>9</v>
      </c>
      <c r="E345" t="s">
        <v>5</v>
      </c>
      <c r="F345" t="s">
        <v>27</v>
      </c>
      <c r="G345" t="s">
        <v>202</v>
      </c>
    </row>
    <row r="346" spans="1:8" x14ac:dyDescent="0.2">
      <c r="A346" t="s">
        <v>144</v>
      </c>
      <c r="B346" s="3">
        <v>0.85</v>
      </c>
      <c r="C346" t="s">
        <v>9</v>
      </c>
      <c r="E346" t="s">
        <v>5</v>
      </c>
      <c r="F346" t="s">
        <v>27</v>
      </c>
      <c r="G346" t="s">
        <v>145</v>
      </c>
    </row>
    <row r="347" spans="1:8" x14ac:dyDescent="0.2">
      <c r="A347" t="s">
        <v>203</v>
      </c>
      <c r="B347" s="3">
        <v>2.1000000000000001E-2</v>
      </c>
      <c r="C347" t="s">
        <v>9</v>
      </c>
      <c r="E347" t="s">
        <v>5</v>
      </c>
      <c r="F347" t="s">
        <v>27</v>
      </c>
      <c r="G347" t="s">
        <v>204</v>
      </c>
    </row>
    <row r="348" spans="1:8" x14ac:dyDescent="0.2">
      <c r="A348" t="s">
        <v>205</v>
      </c>
      <c r="B348" s="3">
        <v>6.7999999999999996E-3</v>
      </c>
      <c r="C348" t="s">
        <v>9</v>
      </c>
      <c r="E348" t="s">
        <v>48</v>
      </c>
      <c r="F348" t="s">
        <v>27</v>
      </c>
      <c r="G348" t="s">
        <v>126</v>
      </c>
    </row>
    <row r="349" spans="1:8" x14ac:dyDescent="0.2">
      <c r="A349" t="s">
        <v>206</v>
      </c>
      <c r="B349" s="3">
        <v>1.9E-3</v>
      </c>
      <c r="C349" t="s">
        <v>9</v>
      </c>
      <c r="E349" t="s">
        <v>48</v>
      </c>
      <c r="F349" t="s">
        <v>27</v>
      </c>
      <c r="G349" t="s">
        <v>207</v>
      </c>
    </row>
    <row r="350" spans="1:8" x14ac:dyDescent="0.2">
      <c r="A350" t="s">
        <v>208</v>
      </c>
      <c r="B350" s="3">
        <v>5.7000000000000002E-3</v>
      </c>
      <c r="C350" t="s">
        <v>9</v>
      </c>
      <c r="E350" t="s">
        <v>92</v>
      </c>
      <c r="F350" t="s">
        <v>27</v>
      </c>
      <c r="G350" t="s">
        <v>209</v>
      </c>
    </row>
    <row r="351" spans="1:8" x14ac:dyDescent="0.2">
      <c r="A351" t="s">
        <v>210</v>
      </c>
      <c r="B351" s="3">
        <v>0.85</v>
      </c>
      <c r="C351" t="s">
        <v>9</v>
      </c>
      <c r="E351" t="s">
        <v>48</v>
      </c>
      <c r="F351" t="s">
        <v>27</v>
      </c>
      <c r="G351" t="s">
        <v>210</v>
      </c>
    </row>
    <row r="352" spans="1:8" x14ac:dyDescent="0.2">
      <c r="A352" t="s">
        <v>136</v>
      </c>
      <c r="B352" s="3">
        <v>8.8000000000000005E-3</v>
      </c>
      <c r="C352" t="s">
        <v>9</v>
      </c>
      <c r="E352" t="s">
        <v>48</v>
      </c>
      <c r="F352" t="s">
        <v>27</v>
      </c>
      <c r="G352" t="s">
        <v>136</v>
      </c>
    </row>
    <row r="353" spans="1:8" x14ac:dyDescent="0.2">
      <c r="A353" t="s">
        <v>211</v>
      </c>
      <c r="B353" s="3">
        <v>5.7000000000000002E-3</v>
      </c>
      <c r="C353" t="s">
        <v>9</v>
      </c>
      <c r="E353" t="s">
        <v>92</v>
      </c>
      <c r="F353" t="s">
        <v>27</v>
      </c>
      <c r="G353" t="s">
        <v>211</v>
      </c>
    </row>
    <row r="354" spans="1:8" x14ac:dyDescent="0.2">
      <c r="A354" t="s">
        <v>199</v>
      </c>
      <c r="B354" s="3">
        <v>8.6999999999999994E-2</v>
      </c>
      <c r="C354" t="s">
        <v>88</v>
      </c>
      <c r="E354" t="s">
        <v>48</v>
      </c>
      <c r="F354" t="s">
        <v>27</v>
      </c>
      <c r="G354" t="s">
        <v>214</v>
      </c>
    </row>
    <row r="355" spans="1:8" x14ac:dyDescent="0.2">
      <c r="A355" t="s">
        <v>87</v>
      </c>
      <c r="B355" s="3">
        <v>0.17</v>
      </c>
      <c r="C355" t="s">
        <v>88</v>
      </c>
      <c r="E355" t="s">
        <v>63</v>
      </c>
      <c r="F355" t="s">
        <v>27</v>
      </c>
      <c r="G355" t="s">
        <v>89</v>
      </c>
    </row>
    <row r="356" spans="1:8" x14ac:dyDescent="0.2">
      <c r="A356" t="s">
        <v>212</v>
      </c>
      <c r="B356" s="3">
        <v>2E-8</v>
      </c>
      <c r="C356" t="s">
        <v>8</v>
      </c>
      <c r="E356" t="s">
        <v>5</v>
      </c>
      <c r="F356" t="s">
        <v>27</v>
      </c>
      <c r="G356" t="s">
        <v>213</v>
      </c>
    </row>
    <row r="358" spans="1:8" ht="16" x14ac:dyDescent="0.2">
      <c r="A358" s="2" t="s">
        <v>2</v>
      </c>
      <c r="B358" s="1" t="s">
        <v>196</v>
      </c>
    </row>
    <row r="359" spans="1:8" x14ac:dyDescent="0.2">
      <c r="A359" t="s">
        <v>3</v>
      </c>
      <c r="B359" t="s">
        <v>257</v>
      </c>
    </row>
    <row r="360" spans="1:8" x14ac:dyDescent="0.2">
      <c r="A360" t="s">
        <v>4</v>
      </c>
      <c r="B360" t="s">
        <v>48</v>
      </c>
    </row>
    <row r="361" spans="1:8" x14ac:dyDescent="0.2">
      <c r="A361" t="s">
        <v>6</v>
      </c>
      <c r="B361">
        <v>1</v>
      </c>
    </row>
    <row r="362" spans="1:8" x14ac:dyDescent="0.2">
      <c r="A362" t="s">
        <v>7</v>
      </c>
      <c r="B362" t="s">
        <v>192</v>
      </c>
    </row>
    <row r="363" spans="1:8" x14ac:dyDescent="0.2">
      <c r="A363" t="s">
        <v>8</v>
      </c>
      <c r="B363" t="s">
        <v>9</v>
      </c>
    </row>
    <row r="364" spans="1:8" x14ac:dyDescent="0.2">
      <c r="A364" t="s">
        <v>10</v>
      </c>
      <c r="B364" t="s">
        <v>16</v>
      </c>
    </row>
    <row r="365" spans="1:8" x14ac:dyDescent="0.2">
      <c r="A365" s="1" t="s">
        <v>11</v>
      </c>
      <c r="B365" s="1"/>
      <c r="C365" s="1"/>
      <c r="D365" s="1"/>
      <c r="E365" s="1"/>
      <c r="F365" s="1"/>
      <c r="G365" s="1"/>
    </row>
    <row r="366" spans="1:8" x14ac:dyDescent="0.2">
      <c r="A366" s="1" t="s">
        <v>12</v>
      </c>
      <c r="B366" s="1" t="s">
        <v>13</v>
      </c>
      <c r="C366" s="1" t="s">
        <v>8</v>
      </c>
      <c r="D366" s="1" t="s">
        <v>14</v>
      </c>
      <c r="E366" s="1" t="s">
        <v>4</v>
      </c>
      <c r="F366" s="1" t="s">
        <v>15</v>
      </c>
      <c r="G366" s="1" t="s">
        <v>7</v>
      </c>
      <c r="H366" s="1" t="s">
        <v>3</v>
      </c>
    </row>
    <row r="367" spans="1:8" x14ac:dyDescent="0.2">
      <c r="A367" t="str">
        <f>B358</f>
        <v>IBIS fasteners production, for Li-O2 battery</v>
      </c>
      <c r="B367">
        <v>1</v>
      </c>
      <c r="C367" t="str">
        <f>B363</f>
        <v>kilogram</v>
      </c>
      <c r="E367" t="str">
        <f>B360</f>
        <v>RER</v>
      </c>
      <c r="F367" t="s">
        <v>18</v>
      </c>
      <c r="G367" t="str">
        <f>B362</f>
        <v>IBIS fasteners</v>
      </c>
    </row>
    <row r="368" spans="1:8" x14ac:dyDescent="0.2">
      <c r="A368" t="s">
        <v>144</v>
      </c>
      <c r="B368" s="3">
        <v>1</v>
      </c>
      <c r="C368" t="s">
        <v>9</v>
      </c>
      <c r="E368" t="s">
        <v>5</v>
      </c>
      <c r="F368" t="s">
        <v>27</v>
      </c>
      <c r="G368" t="s">
        <v>145</v>
      </c>
      <c r="H368" t="s">
        <v>215</v>
      </c>
    </row>
    <row r="369" spans="1:8" x14ac:dyDescent="0.2">
      <c r="A369" t="s">
        <v>210</v>
      </c>
      <c r="B369" s="3">
        <v>1</v>
      </c>
      <c r="C369" t="s">
        <v>9</v>
      </c>
      <c r="E369" t="s">
        <v>48</v>
      </c>
      <c r="F369" t="s">
        <v>27</v>
      </c>
      <c r="G369" t="s">
        <v>210</v>
      </c>
    </row>
    <row r="370" spans="1:8" x14ac:dyDescent="0.2">
      <c r="A370" t="s">
        <v>199</v>
      </c>
      <c r="B370" s="3">
        <v>0.1</v>
      </c>
      <c r="C370" t="s">
        <v>88</v>
      </c>
      <c r="E370" t="s">
        <v>48</v>
      </c>
      <c r="F370" t="s">
        <v>27</v>
      </c>
      <c r="G370" t="s">
        <v>214</v>
      </c>
    </row>
    <row r="371" spans="1:8" x14ac:dyDescent="0.2">
      <c r="A371" t="s">
        <v>87</v>
      </c>
      <c r="B371" s="3">
        <v>0.2</v>
      </c>
      <c r="C371" t="s">
        <v>88</v>
      </c>
      <c r="E371" t="s">
        <v>63</v>
      </c>
      <c r="F371" t="s">
        <v>27</v>
      </c>
      <c r="G371" t="s">
        <v>89</v>
      </c>
    </row>
    <row r="372" spans="1:8" x14ac:dyDescent="0.2">
      <c r="A372" t="s">
        <v>216</v>
      </c>
      <c r="B372" s="3">
        <v>4.6000000000000001E-10</v>
      </c>
      <c r="C372" t="s">
        <v>8</v>
      </c>
      <c r="E372" t="s">
        <v>48</v>
      </c>
      <c r="F372" t="s">
        <v>27</v>
      </c>
      <c r="G372" t="s">
        <v>86</v>
      </c>
    </row>
    <row r="375" spans="1:8" ht="16" x14ac:dyDescent="0.2">
      <c r="A375" s="2" t="s">
        <v>2</v>
      </c>
      <c r="B375" s="1" t="s">
        <v>197</v>
      </c>
    </row>
    <row r="376" spans="1:8" x14ac:dyDescent="0.2">
      <c r="A376" t="s">
        <v>3</v>
      </c>
      <c r="B376" t="s">
        <v>257</v>
      </c>
    </row>
    <row r="377" spans="1:8" x14ac:dyDescent="0.2">
      <c r="A377" t="s">
        <v>4</v>
      </c>
      <c r="B377" t="s">
        <v>48</v>
      </c>
    </row>
    <row r="378" spans="1:8" x14ac:dyDescent="0.2">
      <c r="A378" t="s">
        <v>6</v>
      </c>
      <c r="B378">
        <v>1</v>
      </c>
    </row>
    <row r="379" spans="1:8" x14ac:dyDescent="0.2">
      <c r="A379" t="s">
        <v>7</v>
      </c>
      <c r="B379" t="s">
        <v>193</v>
      </c>
    </row>
    <row r="380" spans="1:8" x14ac:dyDescent="0.2">
      <c r="A380" t="s">
        <v>8</v>
      </c>
      <c r="B380" t="s">
        <v>9</v>
      </c>
    </row>
    <row r="381" spans="1:8" x14ac:dyDescent="0.2">
      <c r="A381" t="s">
        <v>10</v>
      </c>
      <c r="B381" t="s">
        <v>16</v>
      </c>
    </row>
    <row r="382" spans="1:8" x14ac:dyDescent="0.2">
      <c r="A382" s="1" t="s">
        <v>11</v>
      </c>
      <c r="B382" s="1"/>
      <c r="C382" s="1"/>
      <c r="D382" s="1"/>
      <c r="E382" s="1"/>
      <c r="F382" s="1"/>
      <c r="G382" s="1"/>
    </row>
    <row r="383" spans="1:8" x14ac:dyDescent="0.2">
      <c r="A383" s="1" t="s">
        <v>12</v>
      </c>
      <c r="B383" s="1" t="s">
        <v>13</v>
      </c>
      <c r="C383" s="1" t="s">
        <v>8</v>
      </c>
      <c r="D383" s="1" t="s">
        <v>14</v>
      </c>
      <c r="E383" s="1" t="s">
        <v>4</v>
      </c>
      <c r="F383" s="1" t="s">
        <v>15</v>
      </c>
      <c r="G383" s="1" t="s">
        <v>7</v>
      </c>
      <c r="H383" s="1" t="s">
        <v>3</v>
      </c>
    </row>
    <row r="384" spans="1:8" x14ac:dyDescent="0.2">
      <c r="A384" t="str">
        <f>B375</f>
        <v>high voltage system production, for Li-O2 battery</v>
      </c>
      <c r="B384">
        <v>1</v>
      </c>
      <c r="C384" t="str">
        <f>B380</f>
        <v>kilogram</v>
      </c>
      <c r="E384" t="str">
        <f>B377</f>
        <v>RER</v>
      </c>
      <c r="F384" t="s">
        <v>18</v>
      </c>
      <c r="G384" t="str">
        <f>B379</f>
        <v>high voltage system</v>
      </c>
    </row>
    <row r="385" spans="1:7" x14ac:dyDescent="0.2">
      <c r="A385" t="s">
        <v>144</v>
      </c>
      <c r="B385" s="3">
        <v>1.4E-3</v>
      </c>
      <c r="C385" t="s">
        <v>9</v>
      </c>
      <c r="E385" t="s">
        <v>5</v>
      </c>
      <c r="F385" t="s">
        <v>27</v>
      </c>
      <c r="G385" t="s">
        <v>145</v>
      </c>
    </row>
    <row r="386" spans="1:7" x14ac:dyDescent="0.2">
      <c r="A386" t="s">
        <v>217</v>
      </c>
      <c r="B386" s="3">
        <v>0.12</v>
      </c>
      <c r="C386" t="s">
        <v>9</v>
      </c>
      <c r="E386" t="s">
        <v>63</v>
      </c>
      <c r="F386" t="s">
        <v>27</v>
      </c>
      <c r="G386" t="s">
        <v>218</v>
      </c>
    </row>
    <row r="387" spans="1:7" x14ac:dyDescent="0.2">
      <c r="A387" t="s">
        <v>219</v>
      </c>
      <c r="B387" s="3">
        <v>4.3999999999999997E-2</v>
      </c>
      <c r="C387" t="s">
        <v>9</v>
      </c>
      <c r="E387" t="s">
        <v>48</v>
      </c>
      <c r="F387" t="s">
        <v>27</v>
      </c>
      <c r="G387" t="s">
        <v>220</v>
      </c>
    </row>
    <row r="388" spans="1:7" x14ac:dyDescent="0.2">
      <c r="A388" t="s">
        <v>221</v>
      </c>
      <c r="B388" s="3">
        <v>3.5999999999999999E-3</v>
      </c>
      <c r="C388" t="s">
        <v>9</v>
      </c>
      <c r="E388" t="s">
        <v>48</v>
      </c>
      <c r="F388" t="s">
        <v>27</v>
      </c>
      <c r="G388" t="s">
        <v>222</v>
      </c>
    </row>
    <row r="389" spans="1:7" x14ac:dyDescent="0.2">
      <c r="A389" t="s">
        <v>205</v>
      </c>
      <c r="B389" s="3">
        <v>5.7000000000000002E-2</v>
      </c>
      <c r="C389" t="s">
        <v>9</v>
      </c>
      <c r="E389" t="s">
        <v>48</v>
      </c>
      <c r="F389" t="s">
        <v>27</v>
      </c>
      <c r="G389" t="s">
        <v>126</v>
      </c>
    </row>
    <row r="390" spans="1:7" x14ac:dyDescent="0.2">
      <c r="A390" t="s">
        <v>116</v>
      </c>
      <c r="B390" s="3">
        <v>0.23</v>
      </c>
      <c r="C390" t="s">
        <v>9</v>
      </c>
      <c r="E390" t="s">
        <v>5</v>
      </c>
      <c r="F390" t="s">
        <v>27</v>
      </c>
      <c r="G390" t="s">
        <v>117</v>
      </c>
    </row>
    <row r="391" spans="1:7" x14ac:dyDescent="0.2">
      <c r="A391" t="s">
        <v>118</v>
      </c>
      <c r="B391" s="3">
        <v>4.1000000000000002E-2</v>
      </c>
      <c r="C391" t="s">
        <v>9</v>
      </c>
      <c r="E391" t="s">
        <v>63</v>
      </c>
      <c r="F391" t="s">
        <v>27</v>
      </c>
      <c r="G391" t="s">
        <v>119</v>
      </c>
    </row>
    <row r="392" spans="1:7" x14ac:dyDescent="0.2">
      <c r="A392" t="s">
        <v>223</v>
      </c>
      <c r="B392" s="3">
        <v>3.2000000000000001E-2</v>
      </c>
      <c r="C392" t="s">
        <v>9</v>
      </c>
      <c r="E392" t="s">
        <v>5</v>
      </c>
      <c r="F392" t="s">
        <v>27</v>
      </c>
      <c r="G392" t="s">
        <v>224</v>
      </c>
    </row>
    <row r="393" spans="1:7" x14ac:dyDescent="0.2">
      <c r="A393" t="s">
        <v>225</v>
      </c>
      <c r="B393" s="3">
        <v>1.6E-2</v>
      </c>
      <c r="C393" t="s">
        <v>9</v>
      </c>
      <c r="E393" t="s">
        <v>5</v>
      </c>
      <c r="F393" t="s">
        <v>27</v>
      </c>
      <c r="G393" t="s">
        <v>226</v>
      </c>
    </row>
    <row r="394" spans="1:7" x14ac:dyDescent="0.2">
      <c r="A394" t="s">
        <v>227</v>
      </c>
      <c r="B394" s="3">
        <v>0.45</v>
      </c>
      <c r="C394" t="s">
        <v>9</v>
      </c>
      <c r="E394" t="s">
        <v>5</v>
      </c>
      <c r="F394" t="s">
        <v>27</v>
      </c>
      <c r="G394" t="s">
        <v>228</v>
      </c>
    </row>
    <row r="395" spans="1:7" x14ac:dyDescent="0.2">
      <c r="A395" t="s">
        <v>210</v>
      </c>
      <c r="B395" s="3">
        <v>1.4E-3</v>
      </c>
      <c r="C395" t="s">
        <v>9</v>
      </c>
      <c r="E395" t="s">
        <v>48</v>
      </c>
      <c r="F395" t="s">
        <v>27</v>
      </c>
      <c r="G395" t="s">
        <v>210</v>
      </c>
    </row>
    <row r="396" spans="1:7" x14ac:dyDescent="0.2">
      <c r="A396" t="s">
        <v>230</v>
      </c>
      <c r="B396" s="3">
        <v>0.12</v>
      </c>
      <c r="C396" t="s">
        <v>9</v>
      </c>
      <c r="E396" t="s">
        <v>48</v>
      </c>
      <c r="F396" t="s">
        <v>27</v>
      </c>
      <c r="G396" t="s">
        <v>230</v>
      </c>
    </row>
    <row r="397" spans="1:7" x14ac:dyDescent="0.2">
      <c r="A397" t="s">
        <v>231</v>
      </c>
      <c r="B397" s="3">
        <v>0.27</v>
      </c>
      <c r="C397" t="s">
        <v>9</v>
      </c>
      <c r="E397" t="s">
        <v>48</v>
      </c>
      <c r="F397" t="s">
        <v>27</v>
      </c>
      <c r="G397" t="s">
        <v>231</v>
      </c>
    </row>
    <row r="398" spans="1:7" x14ac:dyDescent="0.2">
      <c r="A398" t="s">
        <v>229</v>
      </c>
      <c r="B398" s="3">
        <v>1.6E-2</v>
      </c>
      <c r="C398" t="s">
        <v>9</v>
      </c>
      <c r="E398" t="s">
        <v>48</v>
      </c>
      <c r="F398" t="s">
        <v>27</v>
      </c>
      <c r="G398" t="s">
        <v>229</v>
      </c>
    </row>
    <row r="399" spans="1:7" x14ac:dyDescent="0.2">
      <c r="A399" t="s">
        <v>136</v>
      </c>
      <c r="B399" s="3">
        <v>0.14000000000000001</v>
      </c>
      <c r="C399" t="s">
        <v>9</v>
      </c>
      <c r="E399" t="s">
        <v>48</v>
      </c>
      <c r="F399" t="s">
        <v>27</v>
      </c>
      <c r="G399" t="s">
        <v>136</v>
      </c>
    </row>
    <row r="400" spans="1:7" x14ac:dyDescent="0.2">
      <c r="A400" t="s">
        <v>199</v>
      </c>
      <c r="B400" s="3">
        <v>0.11</v>
      </c>
      <c r="C400" t="s">
        <v>88</v>
      </c>
      <c r="E400" t="s">
        <v>48</v>
      </c>
      <c r="F400" t="s">
        <v>27</v>
      </c>
      <c r="G400" t="s">
        <v>214</v>
      </c>
    </row>
    <row r="401" spans="1:8" x14ac:dyDescent="0.2">
      <c r="A401" t="s">
        <v>87</v>
      </c>
      <c r="B401" s="3">
        <v>5.5E-2</v>
      </c>
      <c r="C401" t="s">
        <v>88</v>
      </c>
      <c r="E401" t="s">
        <v>63</v>
      </c>
      <c r="F401" t="s">
        <v>27</v>
      </c>
      <c r="G401" t="s">
        <v>89</v>
      </c>
    </row>
    <row r="402" spans="1:8" x14ac:dyDescent="0.2">
      <c r="A402" t="s">
        <v>212</v>
      </c>
      <c r="B402" s="3">
        <v>2E-8</v>
      </c>
      <c r="C402" t="s">
        <v>8</v>
      </c>
      <c r="E402" t="s">
        <v>5</v>
      </c>
      <c r="F402" t="s">
        <v>27</v>
      </c>
      <c r="G402" t="s">
        <v>213</v>
      </c>
    </row>
    <row r="404" spans="1:8" ht="16" x14ac:dyDescent="0.2">
      <c r="A404" s="2" t="s">
        <v>2</v>
      </c>
      <c r="B404" s="1" t="s">
        <v>198</v>
      </c>
    </row>
    <row r="405" spans="1:8" x14ac:dyDescent="0.2">
      <c r="A405" t="s">
        <v>3</v>
      </c>
      <c r="B405" t="s">
        <v>257</v>
      </c>
    </row>
    <row r="406" spans="1:8" x14ac:dyDescent="0.2">
      <c r="A406" t="s">
        <v>4</v>
      </c>
      <c r="B406" t="s">
        <v>48</v>
      </c>
    </row>
    <row r="407" spans="1:8" x14ac:dyDescent="0.2">
      <c r="A407" t="s">
        <v>6</v>
      </c>
      <c r="B407">
        <v>1</v>
      </c>
    </row>
    <row r="408" spans="1:8" x14ac:dyDescent="0.2">
      <c r="A408" t="s">
        <v>7</v>
      </c>
      <c r="B408" t="s">
        <v>194</v>
      </c>
    </row>
    <row r="409" spans="1:8" x14ac:dyDescent="0.2">
      <c r="A409" t="s">
        <v>8</v>
      </c>
      <c r="B409" t="s">
        <v>9</v>
      </c>
    </row>
    <row r="410" spans="1:8" x14ac:dyDescent="0.2">
      <c r="A410" t="s">
        <v>10</v>
      </c>
      <c r="B410" t="s">
        <v>16</v>
      </c>
    </row>
    <row r="411" spans="1:8" x14ac:dyDescent="0.2">
      <c r="A411" s="1" t="s">
        <v>11</v>
      </c>
      <c r="B411" s="1"/>
      <c r="C411" s="1"/>
      <c r="D411" s="1"/>
      <c r="E411" s="1"/>
      <c r="F411" s="1"/>
      <c r="G411" s="1"/>
    </row>
    <row r="412" spans="1:8" x14ac:dyDescent="0.2">
      <c r="A412" s="1" t="s">
        <v>12</v>
      </c>
      <c r="B412" s="1" t="s">
        <v>13</v>
      </c>
      <c r="C412" s="1" t="s">
        <v>8</v>
      </c>
      <c r="D412" s="1" t="s">
        <v>14</v>
      </c>
      <c r="E412" s="1" t="s">
        <v>4</v>
      </c>
      <c r="F412" s="1" t="s">
        <v>15</v>
      </c>
      <c r="G412" s="1" t="s">
        <v>7</v>
      </c>
      <c r="H412" s="1" t="s">
        <v>3</v>
      </c>
    </row>
    <row r="413" spans="1:8" x14ac:dyDescent="0.2">
      <c r="A413" t="str">
        <f>B404</f>
        <v>low voltage system production, for Li-O2 battery</v>
      </c>
      <c r="B413">
        <v>1</v>
      </c>
      <c r="C413" t="str">
        <f>B409</f>
        <v>kilogram</v>
      </c>
      <c r="E413" t="str">
        <f>B406</f>
        <v>RER</v>
      </c>
      <c r="F413" t="s">
        <v>18</v>
      </c>
      <c r="G413" t="str">
        <f>B408</f>
        <v>low voltage system</v>
      </c>
    </row>
    <row r="414" spans="1:8" x14ac:dyDescent="0.2">
      <c r="A414" t="s">
        <v>219</v>
      </c>
      <c r="B414" s="3">
        <v>2.9000000000000001E-2</v>
      </c>
      <c r="C414" t="s">
        <v>9</v>
      </c>
      <c r="E414" t="s">
        <v>48</v>
      </c>
      <c r="F414" t="s">
        <v>27</v>
      </c>
      <c r="G414" t="s">
        <v>220</v>
      </c>
    </row>
    <row r="415" spans="1:8" x14ac:dyDescent="0.2">
      <c r="A415" t="s">
        <v>232</v>
      </c>
      <c r="B415" s="3">
        <v>0.97</v>
      </c>
      <c r="C415" t="s">
        <v>9</v>
      </c>
      <c r="E415" t="s">
        <v>5</v>
      </c>
      <c r="F415" t="s">
        <v>27</v>
      </c>
      <c r="G415" t="s">
        <v>233</v>
      </c>
    </row>
    <row r="416" spans="1:8" x14ac:dyDescent="0.2">
      <c r="A416" t="s">
        <v>136</v>
      </c>
      <c r="B416" s="3">
        <v>2.9000000000000001E-2</v>
      </c>
      <c r="C416" t="s">
        <v>9</v>
      </c>
      <c r="E416" t="s">
        <v>48</v>
      </c>
      <c r="F416" t="s">
        <v>27</v>
      </c>
      <c r="G416" t="s">
        <v>136</v>
      </c>
    </row>
    <row r="417" spans="1:8" x14ac:dyDescent="0.2">
      <c r="A417" t="s">
        <v>199</v>
      </c>
      <c r="B417" s="3">
        <v>0.11</v>
      </c>
      <c r="C417" t="s">
        <v>88</v>
      </c>
      <c r="E417" t="s">
        <v>48</v>
      </c>
      <c r="F417" t="s">
        <v>27</v>
      </c>
      <c r="G417" t="s">
        <v>214</v>
      </c>
    </row>
    <row r="418" spans="1:8" x14ac:dyDescent="0.2">
      <c r="A418" t="s">
        <v>87</v>
      </c>
      <c r="B418" s="3">
        <v>0.2</v>
      </c>
      <c r="C418" t="s">
        <v>88</v>
      </c>
      <c r="E418" t="s">
        <v>63</v>
      </c>
      <c r="F418" t="s">
        <v>27</v>
      </c>
      <c r="G418" t="s">
        <v>89</v>
      </c>
    </row>
    <row r="419" spans="1:8" x14ac:dyDescent="0.2">
      <c r="A419" t="s">
        <v>212</v>
      </c>
      <c r="B419" s="3">
        <v>2E-8</v>
      </c>
      <c r="C419" t="s">
        <v>8</v>
      </c>
      <c r="E419" t="s">
        <v>5</v>
      </c>
      <c r="F419" t="s">
        <v>27</v>
      </c>
      <c r="G419" t="s">
        <v>213</v>
      </c>
    </row>
    <row r="422" spans="1:8" ht="16" x14ac:dyDescent="0.2">
      <c r="A422" s="2" t="s">
        <v>2</v>
      </c>
      <c r="B422" s="1" t="s">
        <v>234</v>
      </c>
    </row>
    <row r="423" spans="1:8" x14ac:dyDescent="0.2">
      <c r="A423" t="s">
        <v>3</v>
      </c>
      <c r="B423" t="s">
        <v>258</v>
      </c>
    </row>
    <row r="424" spans="1:8" x14ac:dyDescent="0.2">
      <c r="A424" t="s">
        <v>4</v>
      </c>
      <c r="B424" t="s">
        <v>48</v>
      </c>
    </row>
    <row r="425" spans="1:8" x14ac:dyDescent="0.2">
      <c r="A425" t="s">
        <v>6</v>
      </c>
      <c r="B425">
        <v>1</v>
      </c>
    </row>
    <row r="426" spans="1:8" x14ac:dyDescent="0.2">
      <c r="A426" t="s">
        <v>7</v>
      </c>
      <c r="B426" t="s">
        <v>166</v>
      </c>
    </row>
    <row r="427" spans="1:8" x14ac:dyDescent="0.2">
      <c r="A427" t="s">
        <v>8</v>
      </c>
      <c r="B427" t="s">
        <v>9</v>
      </c>
    </row>
    <row r="428" spans="1:8" x14ac:dyDescent="0.2">
      <c r="A428" t="s">
        <v>10</v>
      </c>
      <c r="B428" t="s">
        <v>16</v>
      </c>
    </row>
    <row r="429" spans="1:8" x14ac:dyDescent="0.2">
      <c r="A429" s="1" t="s">
        <v>11</v>
      </c>
      <c r="B429" s="1"/>
      <c r="C429" s="1"/>
      <c r="D429" s="1"/>
      <c r="E429" s="1"/>
      <c r="F429" s="1"/>
      <c r="G429" s="1"/>
    </row>
    <row r="430" spans="1:8" x14ac:dyDescent="0.2">
      <c r="A430" s="1" t="s">
        <v>12</v>
      </c>
      <c r="B430" s="1" t="s">
        <v>13</v>
      </c>
      <c r="C430" s="1" t="s">
        <v>8</v>
      </c>
      <c r="D430" s="1" t="s">
        <v>14</v>
      </c>
      <c r="E430" s="1" t="s">
        <v>4</v>
      </c>
      <c r="F430" s="1" t="s">
        <v>15</v>
      </c>
      <c r="G430" s="1" t="s">
        <v>7</v>
      </c>
      <c r="H430" s="1" t="s">
        <v>3</v>
      </c>
    </row>
    <row r="431" spans="1:8" x14ac:dyDescent="0.2">
      <c r="A431" t="str">
        <f>B422</f>
        <v>cooling system production, for Li-O2 battery</v>
      </c>
      <c r="B431">
        <v>1</v>
      </c>
      <c r="C431" t="str">
        <f>B427</f>
        <v>kilogram</v>
      </c>
      <c r="E431" t="str">
        <f>B424</f>
        <v>RER</v>
      </c>
      <c r="F431" t="s">
        <v>18</v>
      </c>
      <c r="G431" t="str">
        <f>B426</f>
        <v>cooling system</v>
      </c>
    </row>
    <row r="432" spans="1:8" x14ac:dyDescent="0.2">
      <c r="A432" t="s">
        <v>235</v>
      </c>
      <c r="B432" s="3">
        <v>0.87</v>
      </c>
      <c r="C432" t="s">
        <v>9</v>
      </c>
      <c r="E432" t="s">
        <v>48</v>
      </c>
      <c r="F432" t="s">
        <v>27</v>
      </c>
      <c r="G432" t="s">
        <v>242</v>
      </c>
    </row>
    <row r="433" spans="1:8" x14ac:dyDescent="0.2">
      <c r="A433" t="s">
        <v>236</v>
      </c>
      <c r="B433" s="3">
        <v>3.7999999999999999E-2</v>
      </c>
      <c r="C433" t="s">
        <v>9</v>
      </c>
      <c r="E433" t="s">
        <v>48</v>
      </c>
      <c r="F433" t="s">
        <v>27</v>
      </c>
      <c r="G433" t="s">
        <v>243</v>
      </c>
    </row>
    <row r="434" spans="1:8" x14ac:dyDescent="0.2">
      <c r="A434" t="s">
        <v>237</v>
      </c>
      <c r="B434" s="3">
        <v>2.3E-2</v>
      </c>
      <c r="C434" t="s">
        <v>9</v>
      </c>
      <c r="E434" t="s">
        <v>48</v>
      </c>
      <c r="F434" t="s">
        <v>27</v>
      </c>
      <c r="G434" t="s">
        <v>244</v>
      </c>
    </row>
    <row r="435" spans="1:8" x14ac:dyDescent="0.2">
      <c r="A435" t="s">
        <v>238</v>
      </c>
      <c r="B435" s="3">
        <v>9.6000000000000002E-4</v>
      </c>
      <c r="C435" t="s">
        <v>9</v>
      </c>
      <c r="E435" t="s">
        <v>48</v>
      </c>
      <c r="F435" t="s">
        <v>27</v>
      </c>
      <c r="G435" t="s">
        <v>245</v>
      </c>
    </row>
    <row r="436" spans="1:8" x14ac:dyDescent="0.2">
      <c r="A436" t="s">
        <v>239</v>
      </c>
      <c r="B436" s="3">
        <v>0.02</v>
      </c>
      <c r="C436" t="s">
        <v>9</v>
      </c>
      <c r="E436" t="s">
        <v>48</v>
      </c>
      <c r="F436" t="s">
        <v>27</v>
      </c>
      <c r="G436" t="s">
        <v>246</v>
      </c>
    </row>
    <row r="437" spans="1:8" x14ac:dyDescent="0.2">
      <c r="A437" t="s">
        <v>240</v>
      </c>
      <c r="B437" s="3">
        <v>4.8000000000000001E-2</v>
      </c>
      <c r="C437" t="s">
        <v>9</v>
      </c>
      <c r="E437" t="s">
        <v>48</v>
      </c>
      <c r="F437" t="s">
        <v>27</v>
      </c>
      <c r="G437" t="s">
        <v>241</v>
      </c>
      <c r="H437" s="6">
        <f>B437*B283</f>
        <v>6.2026168224299056E-3</v>
      </c>
    </row>
    <row r="438" spans="1:8" x14ac:dyDescent="0.2">
      <c r="A438" t="s">
        <v>87</v>
      </c>
      <c r="B438" s="3">
        <v>0.22</v>
      </c>
      <c r="C438" t="s">
        <v>88</v>
      </c>
      <c r="E438" t="s">
        <v>63</v>
      </c>
      <c r="F438" t="s">
        <v>27</v>
      </c>
      <c r="G438" t="s">
        <v>89</v>
      </c>
    </row>
    <row r="439" spans="1:8" x14ac:dyDescent="0.2">
      <c r="A439" t="s">
        <v>199</v>
      </c>
      <c r="B439" s="3">
        <v>0.1</v>
      </c>
      <c r="C439" t="s">
        <v>88</v>
      </c>
      <c r="E439" t="s">
        <v>48</v>
      </c>
      <c r="F439" t="s">
        <v>27</v>
      </c>
      <c r="G439" t="s">
        <v>214</v>
      </c>
    </row>
    <row r="442" spans="1:8" ht="16" x14ac:dyDescent="0.2">
      <c r="A442" s="2" t="s">
        <v>2</v>
      </c>
      <c r="B442" s="1" t="s">
        <v>235</v>
      </c>
    </row>
    <row r="443" spans="1:8" x14ac:dyDescent="0.2">
      <c r="A443" t="s">
        <v>3</v>
      </c>
      <c r="B443" t="s">
        <v>257</v>
      </c>
    </row>
    <row r="444" spans="1:8" x14ac:dyDescent="0.2">
      <c r="A444" t="s">
        <v>4</v>
      </c>
      <c r="B444" t="s">
        <v>48</v>
      </c>
    </row>
    <row r="445" spans="1:8" x14ac:dyDescent="0.2">
      <c r="A445" t="s">
        <v>6</v>
      </c>
      <c r="B445">
        <v>1</v>
      </c>
    </row>
    <row r="446" spans="1:8" x14ac:dyDescent="0.2">
      <c r="A446" t="s">
        <v>7</v>
      </c>
      <c r="B446" t="s">
        <v>242</v>
      </c>
    </row>
    <row r="447" spans="1:8" x14ac:dyDescent="0.2">
      <c r="A447" t="s">
        <v>8</v>
      </c>
      <c r="B447" t="s">
        <v>9</v>
      </c>
    </row>
    <row r="448" spans="1:8" x14ac:dyDescent="0.2">
      <c r="A448" t="s">
        <v>10</v>
      </c>
      <c r="B448" t="s">
        <v>16</v>
      </c>
    </row>
    <row r="449" spans="1:8" x14ac:dyDescent="0.2">
      <c r="A449" s="1" t="s">
        <v>11</v>
      </c>
      <c r="B449" s="1"/>
      <c r="C449" s="1"/>
      <c r="D449" s="1"/>
      <c r="E449" s="1"/>
      <c r="F449" s="1"/>
      <c r="G449" s="1"/>
    </row>
    <row r="450" spans="1:8" x14ac:dyDescent="0.2">
      <c r="A450" s="1" t="s">
        <v>12</v>
      </c>
      <c r="B450" s="1" t="s">
        <v>13</v>
      </c>
      <c r="C450" s="1" t="s">
        <v>8</v>
      </c>
      <c r="D450" s="1" t="s">
        <v>14</v>
      </c>
      <c r="E450" s="1" t="s">
        <v>4</v>
      </c>
      <c r="F450" s="1" t="s">
        <v>15</v>
      </c>
      <c r="G450" s="1" t="s">
        <v>7</v>
      </c>
      <c r="H450" s="1" t="s">
        <v>3</v>
      </c>
    </row>
    <row r="451" spans="1:8" x14ac:dyDescent="0.2">
      <c r="A451" t="str">
        <f>B442</f>
        <v>radiator production, for Li-O2 battery</v>
      </c>
      <c r="B451">
        <v>1</v>
      </c>
      <c r="C451" t="str">
        <f>B447</f>
        <v>kilogram</v>
      </c>
      <c r="E451" t="str">
        <f>B444</f>
        <v>RER</v>
      </c>
      <c r="F451" t="s">
        <v>18</v>
      </c>
      <c r="G451" t="str">
        <f>B446</f>
        <v>radiator</v>
      </c>
    </row>
    <row r="452" spans="1:8" x14ac:dyDescent="0.2">
      <c r="A452" t="s">
        <v>217</v>
      </c>
      <c r="B452" s="3">
        <v>1</v>
      </c>
      <c r="C452" t="s">
        <v>9</v>
      </c>
      <c r="E452" t="s">
        <v>63</v>
      </c>
      <c r="F452" t="s">
        <v>27</v>
      </c>
      <c r="G452" t="s">
        <v>218</v>
      </c>
    </row>
    <row r="453" spans="1:8" x14ac:dyDescent="0.2">
      <c r="A453" t="s">
        <v>111</v>
      </c>
      <c r="B453">
        <v>1</v>
      </c>
      <c r="C453" t="s">
        <v>9</v>
      </c>
      <c r="E453" t="s">
        <v>48</v>
      </c>
      <c r="F453" t="s">
        <v>27</v>
      </c>
      <c r="G453" t="s">
        <v>111</v>
      </c>
    </row>
    <row r="454" spans="1:8" x14ac:dyDescent="0.2">
      <c r="A454" t="s">
        <v>87</v>
      </c>
      <c r="B454" s="3">
        <v>0.2</v>
      </c>
      <c r="C454" t="s">
        <v>88</v>
      </c>
      <c r="E454" t="s">
        <v>63</v>
      </c>
      <c r="F454" t="s">
        <v>27</v>
      </c>
      <c r="G454" t="s">
        <v>89</v>
      </c>
    </row>
    <row r="455" spans="1:8" x14ac:dyDescent="0.2">
      <c r="A455" t="s">
        <v>199</v>
      </c>
      <c r="B455" s="3">
        <v>0.1</v>
      </c>
      <c r="C455" t="s">
        <v>88</v>
      </c>
      <c r="E455" t="s">
        <v>48</v>
      </c>
      <c r="F455" t="s">
        <v>27</v>
      </c>
      <c r="G455" t="s">
        <v>214</v>
      </c>
    </row>
    <row r="456" spans="1:8" x14ac:dyDescent="0.2">
      <c r="A456" t="s">
        <v>114</v>
      </c>
      <c r="B456" s="3">
        <v>1.5E-10</v>
      </c>
      <c r="C456" t="s">
        <v>8</v>
      </c>
      <c r="E456" t="s">
        <v>48</v>
      </c>
      <c r="F456" t="s">
        <v>27</v>
      </c>
      <c r="G456" t="s">
        <v>115</v>
      </c>
    </row>
    <row r="459" spans="1:8" ht="16" x14ac:dyDescent="0.2">
      <c r="A459" s="2" t="s">
        <v>2</v>
      </c>
      <c r="B459" s="1" t="s">
        <v>236</v>
      </c>
    </row>
    <row r="460" spans="1:8" x14ac:dyDescent="0.2">
      <c r="A460" t="s">
        <v>3</v>
      </c>
      <c r="B460" t="s">
        <v>257</v>
      </c>
    </row>
    <row r="461" spans="1:8" x14ac:dyDescent="0.2">
      <c r="A461" t="s">
        <v>4</v>
      </c>
      <c r="B461" t="s">
        <v>48</v>
      </c>
    </row>
    <row r="462" spans="1:8" x14ac:dyDescent="0.2">
      <c r="A462" t="s">
        <v>6</v>
      </c>
      <c r="B462">
        <v>1</v>
      </c>
    </row>
    <row r="463" spans="1:8" x14ac:dyDescent="0.2">
      <c r="A463" t="s">
        <v>7</v>
      </c>
      <c r="B463" t="s">
        <v>243</v>
      </c>
    </row>
    <row r="464" spans="1:8" x14ac:dyDescent="0.2">
      <c r="A464" t="s">
        <v>8</v>
      </c>
      <c r="B464" t="s">
        <v>9</v>
      </c>
    </row>
    <row r="465" spans="1:8" x14ac:dyDescent="0.2">
      <c r="A465" t="s">
        <v>10</v>
      </c>
      <c r="B465" t="s">
        <v>16</v>
      </c>
    </row>
    <row r="466" spans="1:8" x14ac:dyDescent="0.2">
      <c r="A466" s="1" t="s">
        <v>11</v>
      </c>
      <c r="B466" s="1"/>
      <c r="C466" s="1"/>
      <c r="D466" s="1"/>
      <c r="E466" s="1"/>
      <c r="F466" s="1"/>
      <c r="G466" s="1"/>
    </row>
    <row r="467" spans="1:8" x14ac:dyDescent="0.2">
      <c r="A467" s="1" t="s">
        <v>12</v>
      </c>
      <c r="B467" s="1" t="s">
        <v>13</v>
      </c>
      <c r="C467" s="1" t="s">
        <v>8</v>
      </c>
      <c r="D467" s="1" t="s">
        <v>14</v>
      </c>
      <c r="E467" s="1" t="s">
        <v>4</v>
      </c>
      <c r="F467" s="1" t="s">
        <v>15</v>
      </c>
      <c r="G467" s="1" t="s">
        <v>7</v>
      </c>
      <c r="H467" s="1" t="s">
        <v>3</v>
      </c>
    </row>
    <row r="468" spans="1:8" x14ac:dyDescent="0.2">
      <c r="A468" t="str">
        <f>B459</f>
        <v>manifolds production, for Li-O2 battery</v>
      </c>
      <c r="B468">
        <v>1</v>
      </c>
      <c r="C468" t="str">
        <f>B464</f>
        <v>kilogram</v>
      </c>
      <c r="E468" t="str">
        <f>B461</f>
        <v>RER</v>
      </c>
      <c r="F468" t="s">
        <v>18</v>
      </c>
      <c r="G468" t="str">
        <f>B463</f>
        <v>manifolds</v>
      </c>
    </row>
    <row r="469" spans="1:8" x14ac:dyDescent="0.2">
      <c r="A469" t="s">
        <v>217</v>
      </c>
      <c r="B469" s="3">
        <v>1</v>
      </c>
      <c r="C469" t="s">
        <v>9</v>
      </c>
      <c r="E469" t="s">
        <v>63</v>
      </c>
      <c r="F469" t="s">
        <v>27</v>
      </c>
      <c r="G469" t="s">
        <v>218</v>
      </c>
    </row>
    <row r="470" spans="1:8" x14ac:dyDescent="0.2">
      <c r="A470" t="s">
        <v>230</v>
      </c>
      <c r="B470" s="3">
        <v>1</v>
      </c>
      <c r="C470" t="s">
        <v>9</v>
      </c>
      <c r="E470" t="s">
        <v>48</v>
      </c>
      <c r="F470" t="s">
        <v>27</v>
      </c>
      <c r="G470" t="s">
        <v>230</v>
      </c>
    </row>
    <row r="471" spans="1:8" x14ac:dyDescent="0.2">
      <c r="A471" t="s">
        <v>87</v>
      </c>
      <c r="B471" s="3">
        <v>0.2</v>
      </c>
      <c r="C471" t="s">
        <v>88</v>
      </c>
      <c r="E471" t="s">
        <v>63</v>
      </c>
      <c r="F471" t="s">
        <v>27</v>
      </c>
      <c r="G471" t="s">
        <v>89</v>
      </c>
    </row>
    <row r="472" spans="1:8" x14ac:dyDescent="0.2">
      <c r="A472" t="s">
        <v>199</v>
      </c>
      <c r="B472" s="3">
        <v>0.1</v>
      </c>
      <c r="C472" t="s">
        <v>88</v>
      </c>
      <c r="E472" t="s">
        <v>48</v>
      </c>
      <c r="F472" t="s">
        <v>27</v>
      </c>
      <c r="G472" t="s">
        <v>214</v>
      </c>
    </row>
    <row r="473" spans="1:8" x14ac:dyDescent="0.2">
      <c r="A473" t="s">
        <v>114</v>
      </c>
      <c r="B473" s="3">
        <v>1.5E-10</v>
      </c>
      <c r="C473" t="s">
        <v>8</v>
      </c>
      <c r="E473" t="s">
        <v>48</v>
      </c>
      <c r="F473" t="s">
        <v>27</v>
      </c>
      <c r="G473" t="s">
        <v>115</v>
      </c>
    </row>
    <row r="476" spans="1:8" ht="16" x14ac:dyDescent="0.2">
      <c r="A476" s="2" t="s">
        <v>2</v>
      </c>
      <c r="B476" s="1" t="s">
        <v>237</v>
      </c>
    </row>
    <row r="477" spans="1:8" x14ac:dyDescent="0.2">
      <c r="A477" t="s">
        <v>3</v>
      </c>
      <c r="B477" t="s">
        <v>257</v>
      </c>
    </row>
    <row r="478" spans="1:8" x14ac:dyDescent="0.2">
      <c r="A478" t="s">
        <v>4</v>
      </c>
      <c r="B478" t="s">
        <v>48</v>
      </c>
    </row>
    <row r="479" spans="1:8" x14ac:dyDescent="0.2">
      <c r="A479" t="s">
        <v>6</v>
      </c>
      <c r="B479">
        <v>1</v>
      </c>
    </row>
    <row r="480" spans="1:8" x14ac:dyDescent="0.2">
      <c r="A480" t="s">
        <v>7</v>
      </c>
      <c r="B480" t="s">
        <v>244</v>
      </c>
    </row>
    <row r="481" spans="1:7" x14ac:dyDescent="0.2">
      <c r="A481" t="s">
        <v>8</v>
      </c>
      <c r="B481" t="s">
        <v>9</v>
      </c>
    </row>
    <row r="482" spans="1:7" x14ac:dyDescent="0.2">
      <c r="A482" t="s">
        <v>10</v>
      </c>
      <c r="B482" t="s">
        <v>16</v>
      </c>
    </row>
    <row r="483" spans="1:7" x14ac:dyDescent="0.2">
      <c r="A483" s="1" t="s">
        <v>11</v>
      </c>
      <c r="B483" s="1"/>
      <c r="C483" s="1"/>
      <c r="D483" s="1"/>
      <c r="E483" s="1"/>
      <c r="F483" s="1"/>
      <c r="G483" s="1"/>
    </row>
    <row r="484" spans="1:7" x14ac:dyDescent="0.2">
      <c r="A484" s="1" t="s">
        <v>12</v>
      </c>
      <c r="B484" s="1" t="s">
        <v>13</v>
      </c>
      <c r="C484" s="1" t="s">
        <v>8</v>
      </c>
      <c r="D484" s="1" t="s">
        <v>14</v>
      </c>
      <c r="E484" s="1" t="s">
        <v>4</v>
      </c>
      <c r="F484" s="1" t="s">
        <v>15</v>
      </c>
      <c r="G484" s="1" t="s">
        <v>7</v>
      </c>
    </row>
    <row r="485" spans="1:7" x14ac:dyDescent="0.2">
      <c r="A485" t="str">
        <f>B476</f>
        <v>clamps and fasteners production, for Li-O2 battery</v>
      </c>
      <c r="B485">
        <v>1</v>
      </c>
      <c r="C485" t="str">
        <f>B481</f>
        <v>kilogram</v>
      </c>
      <c r="E485" t="str">
        <f>B478</f>
        <v>RER</v>
      </c>
      <c r="F485" t="s">
        <v>18</v>
      </c>
      <c r="G485" t="str">
        <f>B480</f>
        <v>clamps and fasteners</v>
      </c>
    </row>
    <row r="486" spans="1:7" x14ac:dyDescent="0.2">
      <c r="A486" t="s">
        <v>144</v>
      </c>
      <c r="B486" s="3">
        <v>1</v>
      </c>
      <c r="C486" t="s">
        <v>9</v>
      </c>
      <c r="E486" t="s">
        <v>5</v>
      </c>
      <c r="F486" t="s">
        <v>27</v>
      </c>
      <c r="G486" t="s">
        <v>145</v>
      </c>
    </row>
    <row r="487" spans="1:7" x14ac:dyDescent="0.2">
      <c r="A487" t="s">
        <v>210</v>
      </c>
      <c r="B487" s="3">
        <v>1</v>
      </c>
      <c r="C487" t="s">
        <v>9</v>
      </c>
      <c r="E487" t="s">
        <v>48</v>
      </c>
      <c r="F487" t="s">
        <v>27</v>
      </c>
      <c r="G487" t="s">
        <v>210</v>
      </c>
    </row>
    <row r="488" spans="1:7" x14ac:dyDescent="0.2">
      <c r="A488" t="s">
        <v>87</v>
      </c>
      <c r="B488" s="3">
        <v>0.2</v>
      </c>
      <c r="C488" t="s">
        <v>88</v>
      </c>
      <c r="E488" t="s">
        <v>63</v>
      </c>
      <c r="F488" t="s">
        <v>27</v>
      </c>
      <c r="G488" t="s">
        <v>89</v>
      </c>
    </row>
    <row r="489" spans="1:7" x14ac:dyDescent="0.2">
      <c r="A489" t="s">
        <v>199</v>
      </c>
      <c r="B489" s="3">
        <v>0.1</v>
      </c>
      <c r="C489" t="s">
        <v>88</v>
      </c>
      <c r="E489" t="s">
        <v>48</v>
      </c>
      <c r="F489" t="s">
        <v>27</v>
      </c>
      <c r="G489" t="s">
        <v>214</v>
      </c>
    </row>
    <row r="490" spans="1:7" x14ac:dyDescent="0.2">
      <c r="A490" t="s">
        <v>85</v>
      </c>
      <c r="B490" s="3">
        <v>4.6000000000000001E-10</v>
      </c>
      <c r="C490" t="s">
        <v>8</v>
      </c>
      <c r="E490" t="s">
        <v>5</v>
      </c>
      <c r="F490" t="s">
        <v>27</v>
      </c>
      <c r="G490" t="s">
        <v>86</v>
      </c>
    </row>
    <row r="493" spans="1:7" ht="16" x14ac:dyDescent="0.2">
      <c r="A493" s="2" t="s">
        <v>2</v>
      </c>
      <c r="B493" s="1" t="s">
        <v>238</v>
      </c>
    </row>
    <row r="494" spans="1:7" x14ac:dyDescent="0.2">
      <c r="A494" t="s">
        <v>3</v>
      </c>
      <c r="B494" t="s">
        <v>257</v>
      </c>
    </row>
    <row r="495" spans="1:7" x14ac:dyDescent="0.2">
      <c r="A495" t="s">
        <v>4</v>
      </c>
      <c r="B495" t="s">
        <v>48</v>
      </c>
    </row>
    <row r="496" spans="1:7" x14ac:dyDescent="0.2">
      <c r="A496" t="s">
        <v>6</v>
      </c>
      <c r="B496">
        <v>1</v>
      </c>
    </row>
    <row r="497" spans="1:8" x14ac:dyDescent="0.2">
      <c r="A497" t="s">
        <v>7</v>
      </c>
      <c r="B497" t="s">
        <v>245</v>
      </c>
    </row>
    <row r="498" spans="1:8" x14ac:dyDescent="0.2">
      <c r="A498" t="s">
        <v>8</v>
      </c>
      <c r="B498" t="s">
        <v>9</v>
      </c>
    </row>
    <row r="499" spans="1:8" x14ac:dyDescent="0.2">
      <c r="A499" t="s">
        <v>10</v>
      </c>
      <c r="B499" t="s">
        <v>16</v>
      </c>
    </row>
    <row r="500" spans="1:8" x14ac:dyDescent="0.2">
      <c r="A500" s="1" t="s">
        <v>11</v>
      </c>
      <c r="B500" s="1"/>
      <c r="C500" s="1"/>
      <c r="D500" s="1"/>
      <c r="E500" s="1"/>
      <c r="F500" s="1"/>
      <c r="G500" s="1"/>
    </row>
    <row r="501" spans="1:8" x14ac:dyDescent="0.2">
      <c r="A501" s="1" t="s">
        <v>12</v>
      </c>
      <c r="B501" s="1" t="s">
        <v>13</v>
      </c>
      <c r="C501" s="1" t="s">
        <v>8</v>
      </c>
      <c r="D501" s="1" t="s">
        <v>14</v>
      </c>
      <c r="E501" s="1" t="s">
        <v>4</v>
      </c>
      <c r="F501" s="1" t="s">
        <v>15</v>
      </c>
      <c r="G501" s="1" t="s">
        <v>7</v>
      </c>
      <c r="H501" s="1" t="s">
        <v>3</v>
      </c>
    </row>
    <row r="502" spans="1:8" x14ac:dyDescent="0.2">
      <c r="A502" t="str">
        <f>B493</f>
        <v>pipe fitting production, for Li-O2 battery</v>
      </c>
      <c r="B502">
        <v>1</v>
      </c>
      <c r="C502" t="str">
        <f>B498</f>
        <v>kilogram</v>
      </c>
      <c r="E502" t="str">
        <f>B495</f>
        <v>RER</v>
      </c>
      <c r="F502" t="s">
        <v>18</v>
      </c>
      <c r="G502" t="str">
        <f>B497</f>
        <v>pipe fitting</v>
      </c>
    </row>
    <row r="503" spans="1:8" x14ac:dyDescent="0.2">
      <c r="A503" t="s">
        <v>247</v>
      </c>
      <c r="B503" s="3">
        <v>0.75</v>
      </c>
      <c r="C503" t="s">
        <v>9</v>
      </c>
      <c r="E503" t="s">
        <v>48</v>
      </c>
      <c r="F503" t="s">
        <v>27</v>
      </c>
      <c r="G503" t="s">
        <v>248</v>
      </c>
    </row>
    <row r="504" spans="1:8" x14ac:dyDescent="0.2">
      <c r="A504" t="s">
        <v>221</v>
      </c>
      <c r="B504" s="3">
        <v>0.25</v>
      </c>
      <c r="C504" t="s">
        <v>9</v>
      </c>
      <c r="E504" t="s">
        <v>48</v>
      </c>
      <c r="F504" t="s">
        <v>27</v>
      </c>
      <c r="G504" t="s">
        <v>222</v>
      </c>
    </row>
    <row r="505" spans="1:8" x14ac:dyDescent="0.2">
      <c r="A505" t="s">
        <v>136</v>
      </c>
      <c r="B505" s="3">
        <v>1</v>
      </c>
      <c r="C505" t="s">
        <v>9</v>
      </c>
      <c r="E505" t="s">
        <v>48</v>
      </c>
      <c r="F505" t="s">
        <v>27</v>
      </c>
      <c r="G505" t="s">
        <v>136</v>
      </c>
    </row>
    <row r="506" spans="1:8" x14ac:dyDescent="0.2">
      <c r="A506" t="s">
        <v>87</v>
      </c>
      <c r="B506" s="3">
        <v>0.2</v>
      </c>
      <c r="C506" t="s">
        <v>88</v>
      </c>
      <c r="E506" t="s">
        <v>63</v>
      </c>
      <c r="F506" t="s">
        <v>27</v>
      </c>
      <c r="G506" t="s">
        <v>89</v>
      </c>
    </row>
    <row r="507" spans="1:8" x14ac:dyDescent="0.2">
      <c r="A507" t="s">
        <v>199</v>
      </c>
      <c r="B507" s="3">
        <v>0.1</v>
      </c>
      <c r="C507" t="s">
        <v>88</v>
      </c>
      <c r="E507" t="s">
        <v>48</v>
      </c>
      <c r="F507" t="s">
        <v>27</v>
      </c>
      <c r="G507" t="s">
        <v>214</v>
      </c>
    </row>
    <row r="508" spans="1:8" x14ac:dyDescent="0.2">
      <c r="A508" t="s">
        <v>137</v>
      </c>
      <c r="B508" s="3">
        <v>7.4000000000000003E-10</v>
      </c>
      <c r="C508" t="s">
        <v>8</v>
      </c>
      <c r="E508" t="s">
        <v>48</v>
      </c>
      <c r="F508" t="s">
        <v>27</v>
      </c>
      <c r="G508" t="s">
        <v>138</v>
      </c>
    </row>
    <row r="511" spans="1:8" ht="16" x14ac:dyDescent="0.2">
      <c r="A511" s="2" t="s">
        <v>2</v>
      </c>
      <c r="B511" s="1" t="s">
        <v>239</v>
      </c>
    </row>
    <row r="512" spans="1:8" x14ac:dyDescent="0.2">
      <c r="A512" t="s">
        <v>3</v>
      </c>
      <c r="B512" t="s">
        <v>257</v>
      </c>
    </row>
    <row r="513" spans="1:8" x14ac:dyDescent="0.2">
      <c r="A513" t="s">
        <v>4</v>
      </c>
      <c r="B513" t="s">
        <v>48</v>
      </c>
    </row>
    <row r="514" spans="1:8" x14ac:dyDescent="0.2">
      <c r="A514" t="s">
        <v>6</v>
      </c>
      <c r="B514">
        <v>1</v>
      </c>
    </row>
    <row r="515" spans="1:8" x14ac:dyDescent="0.2">
      <c r="A515" t="s">
        <v>7</v>
      </c>
      <c r="B515" t="s">
        <v>246</v>
      </c>
    </row>
    <row r="516" spans="1:8" x14ac:dyDescent="0.2">
      <c r="A516" t="s">
        <v>8</v>
      </c>
      <c r="B516" t="s">
        <v>9</v>
      </c>
    </row>
    <row r="517" spans="1:8" x14ac:dyDescent="0.2">
      <c r="A517" t="s">
        <v>10</v>
      </c>
      <c r="B517" t="s">
        <v>16</v>
      </c>
    </row>
    <row r="518" spans="1:8" x14ac:dyDescent="0.2">
      <c r="A518" s="1" t="s">
        <v>11</v>
      </c>
      <c r="B518" s="1"/>
      <c r="C518" s="1"/>
      <c r="D518" s="1"/>
      <c r="E518" s="1"/>
      <c r="F518" s="1"/>
      <c r="G518" s="1"/>
    </row>
    <row r="519" spans="1:8" x14ac:dyDescent="0.2">
      <c r="A519" s="1" t="s">
        <v>12</v>
      </c>
      <c r="B519" s="1" t="s">
        <v>13</v>
      </c>
      <c r="C519" s="1" t="s">
        <v>8</v>
      </c>
      <c r="D519" s="1" t="s">
        <v>14</v>
      </c>
      <c r="E519" s="1" t="s">
        <v>4</v>
      </c>
      <c r="F519" s="1" t="s">
        <v>15</v>
      </c>
      <c r="G519" s="1" t="s">
        <v>7</v>
      </c>
      <c r="H519" s="1" t="s">
        <v>3</v>
      </c>
    </row>
    <row r="520" spans="1:8" x14ac:dyDescent="0.2">
      <c r="A520" t="str">
        <f>B511</f>
        <v>thermal pad production, for Li-O2 battery</v>
      </c>
      <c r="B520">
        <v>1</v>
      </c>
      <c r="C520" t="str">
        <f>B516</f>
        <v>kilogram</v>
      </c>
      <c r="E520" t="str">
        <f>B513</f>
        <v>RER</v>
      </c>
      <c r="F520" t="s">
        <v>18</v>
      </c>
      <c r="G520" t="str">
        <f>B515</f>
        <v>thermal pad</v>
      </c>
    </row>
    <row r="521" spans="1:8" x14ac:dyDescent="0.2">
      <c r="A521" t="s">
        <v>249</v>
      </c>
      <c r="B521" s="3">
        <v>0.1</v>
      </c>
      <c r="C521" t="s">
        <v>9</v>
      </c>
      <c r="E521" t="s">
        <v>48</v>
      </c>
      <c r="F521" t="s">
        <v>27</v>
      </c>
      <c r="G521" t="s">
        <v>250</v>
      </c>
    </row>
    <row r="522" spans="1:8" x14ac:dyDescent="0.2">
      <c r="A522" t="s">
        <v>252</v>
      </c>
      <c r="B522" s="3">
        <v>0.3</v>
      </c>
      <c r="C522" t="s">
        <v>9</v>
      </c>
      <c r="E522" t="s">
        <v>253</v>
      </c>
      <c r="F522" t="s">
        <v>27</v>
      </c>
      <c r="G522" t="s">
        <v>251</v>
      </c>
    </row>
    <row r="523" spans="1:8" x14ac:dyDescent="0.2">
      <c r="A523" t="s">
        <v>163</v>
      </c>
      <c r="B523" s="3">
        <v>0.6</v>
      </c>
      <c r="C523" t="s">
        <v>9</v>
      </c>
      <c r="E523" t="s">
        <v>5</v>
      </c>
      <c r="F523" t="s">
        <v>27</v>
      </c>
      <c r="G523" t="s">
        <v>164</v>
      </c>
    </row>
    <row r="524" spans="1:8" x14ac:dyDescent="0.2">
      <c r="A524" t="s">
        <v>136</v>
      </c>
      <c r="B524" s="3">
        <v>1</v>
      </c>
      <c r="C524" t="s">
        <v>9</v>
      </c>
      <c r="E524" t="s">
        <v>48</v>
      </c>
      <c r="F524" t="s">
        <v>27</v>
      </c>
      <c r="G524" t="s">
        <v>136</v>
      </c>
    </row>
    <row r="525" spans="1:8" x14ac:dyDescent="0.2">
      <c r="A525" t="s">
        <v>87</v>
      </c>
      <c r="B525" s="3">
        <v>0.2</v>
      </c>
      <c r="C525" t="s">
        <v>88</v>
      </c>
      <c r="E525" t="s">
        <v>63</v>
      </c>
      <c r="F525" t="s">
        <v>27</v>
      </c>
      <c r="G525" t="s">
        <v>89</v>
      </c>
    </row>
    <row r="526" spans="1:8" x14ac:dyDescent="0.2">
      <c r="A526" t="s">
        <v>199</v>
      </c>
      <c r="B526" s="3">
        <v>0.1</v>
      </c>
      <c r="C526" t="s">
        <v>88</v>
      </c>
      <c r="E526" t="s">
        <v>48</v>
      </c>
      <c r="F526" t="s">
        <v>27</v>
      </c>
      <c r="G526" t="s">
        <v>214</v>
      </c>
    </row>
    <row r="527" spans="1:8" x14ac:dyDescent="0.2">
      <c r="A527" t="s">
        <v>137</v>
      </c>
      <c r="B527" s="3">
        <v>7.4000000000000003E-10</v>
      </c>
      <c r="C527" t="s">
        <v>8</v>
      </c>
      <c r="E527" t="s">
        <v>48</v>
      </c>
      <c r="F527" t="s">
        <v>27</v>
      </c>
      <c r="G527" t="s">
        <v>138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Romain Sacchi</cp:lastModifiedBy>
  <dcterms:created xsi:type="dcterms:W3CDTF">2015-06-05T18:19:34Z</dcterms:created>
  <dcterms:modified xsi:type="dcterms:W3CDTF">2024-04-24T08:57:59Z</dcterms:modified>
</cp:coreProperties>
</file>