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3.xml" ContentType="application/vnd.openxmlformats-officedocument.drawing+xml"/>
  <Override PartName="/xl/charts/chart6.xml" ContentType="application/vnd.openxmlformats-officedocument.drawingml.chart+xml"/>
  <Override PartName="/xl/drawings/drawing4.xml" ContentType="application/vnd.openxmlformats-officedocument.drawing+xml"/>
  <Override PartName="/xl/charts/chart7.xml" ContentType="application/vnd.openxmlformats-officedocument.drawingml.chart+xml"/>
  <Override PartName="/xl/drawings/drawing5.xml" ContentType="application/vnd.openxmlformats-officedocument.drawing+xml"/>
  <Override PartName="/xl/charts/chart8.xml" ContentType="application/vnd.openxmlformats-officedocument.drawingml.chart+xml"/>
  <Override PartName="/xl/drawings/drawing6.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drawings/drawing7.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8.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840" tabRatio="823" firstSheet="1" activeTab="10"/>
  </bookViews>
  <sheets>
    <sheet name="Q_Dem" sheetId="1" r:id="rId1"/>
    <sheet name="Q_DWV" sheetId="2" r:id="rId2"/>
    <sheet name="1. Dodge" sheetId="3" r:id="rId3"/>
    <sheet name="2. Stop" sheetId="5" r:id="rId4"/>
    <sheet name="3. Back-off-L" sheetId="6" r:id="rId5"/>
    <sheet name="4. Back-off-E" sheetId="7" r:id="rId6"/>
    <sheet name="Q_LC_LT_pg.8" sheetId="8" r:id="rId7"/>
    <sheet name="Order_ST" sheetId="11" r:id="rId8"/>
    <sheet name="Q_BR_pg.9" sheetId="9" r:id="rId9"/>
    <sheet name="Q_O_pg.10" sheetId="10" r:id="rId10"/>
    <sheet name="Res_CWOV" sheetId="13" r:id="rId11"/>
    <sheet name="Res_DWV" sheetId="14" r:id="rId12"/>
    <sheet name="Glossary" sheetId="4" r:id="rId13"/>
    <sheet name="Considerations" sheetId="12" r:id="rId14"/>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C56" i="8" l="1"/>
  <c r="AD56" i="8"/>
  <c r="AE56" i="8"/>
  <c r="AE55" i="8"/>
  <c r="AD55" i="8"/>
  <c r="AC55" i="8"/>
  <c r="AE56" i="7"/>
  <c r="AF56" i="7"/>
  <c r="AG56" i="7"/>
  <c r="AG55" i="7"/>
  <c r="AF55" i="7"/>
  <c r="AE55" i="7"/>
  <c r="AE56" i="6"/>
  <c r="AF56" i="6"/>
  <c r="AG56" i="6"/>
  <c r="AG55" i="6"/>
  <c r="AF55" i="6"/>
  <c r="AE55" i="6"/>
  <c r="AD56" i="5"/>
  <c r="AE56" i="5"/>
  <c r="AF56" i="5"/>
  <c r="AF55" i="5"/>
  <c r="AE55" i="5"/>
  <c r="AD55" i="5"/>
  <c r="AH56" i="3"/>
  <c r="AG56" i="3"/>
  <c r="AF56" i="3"/>
  <c r="AF55" i="3"/>
  <c r="AG55" i="3"/>
  <c r="AH55" i="3"/>
  <c r="AA56" i="2"/>
  <c r="AB56" i="2"/>
  <c r="AC56" i="2"/>
  <c r="AC55" i="2"/>
  <c r="AB55" i="2"/>
  <c r="AA55" i="2"/>
  <c r="K56" i="2"/>
  <c r="L56" i="2"/>
  <c r="L55" i="2"/>
  <c r="K55" i="2"/>
  <c r="AN3" i="8"/>
  <c r="AN4" i="8"/>
  <c r="AN5" i="8"/>
  <c r="AN6" i="8"/>
  <c r="AN7" i="8"/>
  <c r="AN8" i="8"/>
  <c r="AN9" i="8"/>
  <c r="AN10" i="8"/>
  <c r="AN11" i="8"/>
  <c r="AN12" i="8"/>
  <c r="AN13" i="8"/>
  <c r="AN14" i="8"/>
  <c r="AN15" i="8"/>
  <c r="AN16" i="8"/>
  <c r="AN17" i="8"/>
  <c r="AN18" i="8"/>
  <c r="AN19" i="8"/>
  <c r="AN20" i="8"/>
  <c r="AN21" i="8"/>
  <c r="AN22" i="8"/>
  <c r="AN23" i="8"/>
  <c r="AN24" i="8"/>
  <c r="AN25" i="8"/>
  <c r="AN26" i="8"/>
  <c r="AN27" i="8"/>
  <c r="AN28" i="8"/>
  <c r="AN29" i="8"/>
  <c r="AN30" i="8"/>
  <c r="AN31" i="8"/>
  <c r="AN32" i="8"/>
  <c r="AN33" i="8"/>
  <c r="AN34" i="8"/>
  <c r="AN35" i="8"/>
  <c r="AN36" i="8"/>
  <c r="AN37" i="8"/>
  <c r="AN38" i="8"/>
  <c r="AN39" i="8"/>
  <c r="AN40" i="8"/>
  <c r="AN41" i="8"/>
  <c r="AN42" i="8"/>
  <c r="AX47" i="8"/>
  <c r="AL4" i="8"/>
  <c r="AL5" i="8"/>
  <c r="AL6" i="8"/>
  <c r="AL7" i="8"/>
  <c r="AL8" i="8"/>
  <c r="AL10" i="8"/>
  <c r="AL11" i="8"/>
  <c r="AL12" i="8"/>
  <c r="AL13" i="8"/>
  <c r="AL15" i="8"/>
  <c r="AL16" i="8"/>
  <c r="AL17" i="8"/>
  <c r="AL18" i="8"/>
  <c r="AL20" i="8"/>
  <c r="AL21" i="8"/>
  <c r="AL22" i="8"/>
  <c r="AL23" i="8"/>
  <c r="AL24" i="8"/>
  <c r="AL25" i="8"/>
  <c r="AL26" i="8"/>
  <c r="AL27" i="8"/>
  <c r="AL28" i="8"/>
  <c r="AL30" i="8"/>
  <c r="AL31" i="8"/>
  <c r="AL32" i="8"/>
  <c r="AL33" i="8"/>
  <c r="AL34" i="8"/>
  <c r="AL35" i="8"/>
  <c r="AL36" i="8"/>
  <c r="AL37" i="8"/>
  <c r="AL38" i="8"/>
  <c r="AL39" i="8"/>
  <c r="AL40" i="8"/>
  <c r="AL41" i="8"/>
  <c r="AL42" i="8"/>
  <c r="AL3" i="8"/>
  <c r="AX48" i="8"/>
  <c r="AX49" i="8"/>
  <c r="AX50" i="8"/>
  <c r="AX51" i="8"/>
  <c r="AX52" i="8"/>
  <c r="AY47" i="8"/>
  <c r="K12" i="13"/>
  <c r="K13" i="13"/>
  <c r="K15" i="13"/>
  <c r="J12" i="13"/>
  <c r="L12" i="13"/>
  <c r="M12" i="13"/>
  <c r="N12" i="13"/>
  <c r="J13" i="13"/>
  <c r="L13" i="13"/>
  <c r="M13" i="13"/>
  <c r="N13" i="13"/>
  <c r="J14" i="13"/>
  <c r="L14" i="13"/>
  <c r="M14" i="13"/>
  <c r="N14" i="13"/>
  <c r="J15" i="13"/>
  <c r="L15" i="13"/>
  <c r="M15" i="13"/>
  <c r="N15" i="13"/>
  <c r="AH43" i="5"/>
  <c r="AY49" i="8"/>
  <c r="AY50" i="8"/>
  <c r="AY51" i="8"/>
  <c r="AY52" i="8"/>
  <c r="BB48" i="8"/>
  <c r="AY48" i="8"/>
  <c r="BB47" i="8"/>
  <c r="M3" i="7"/>
  <c r="F5" i="3"/>
  <c r="N9" i="8"/>
  <c r="N17" i="8"/>
  <c r="N19" i="8"/>
  <c r="N26" i="8"/>
  <c r="N3" i="8"/>
  <c r="N4" i="8"/>
  <c r="N5" i="8"/>
  <c r="N6" i="8"/>
  <c r="N7" i="8"/>
  <c r="N8" i="8"/>
  <c r="N10" i="8"/>
  <c r="N11" i="8"/>
  <c r="N12" i="8"/>
  <c r="N13" i="8"/>
  <c r="N14" i="8"/>
  <c r="N15" i="8"/>
  <c r="N16" i="8"/>
  <c r="N18" i="8"/>
  <c r="N20" i="8"/>
  <c r="N21" i="8"/>
  <c r="N22" i="8"/>
  <c r="N23" i="8"/>
  <c r="N24" i="8"/>
  <c r="N25" i="8"/>
  <c r="N27" i="8"/>
  <c r="N28" i="8"/>
  <c r="N29" i="8"/>
  <c r="N30" i="8"/>
  <c r="N31" i="8"/>
  <c r="N34" i="8"/>
  <c r="N35" i="8"/>
  <c r="N36" i="8"/>
  <c r="N37" i="8"/>
  <c r="N38" i="8"/>
  <c r="N40" i="8"/>
  <c r="N41" i="8"/>
  <c r="N42" i="8"/>
  <c r="J47" i="8"/>
  <c r="L47" i="8"/>
  <c r="M9" i="8"/>
  <c r="M17" i="8"/>
  <c r="M19" i="8"/>
  <c r="M26" i="8"/>
  <c r="M3" i="8"/>
  <c r="M4" i="8"/>
  <c r="M5" i="8"/>
  <c r="M6" i="8"/>
  <c r="M7" i="8"/>
  <c r="M8" i="8"/>
  <c r="M10" i="8"/>
  <c r="M11" i="8"/>
  <c r="M12" i="8"/>
  <c r="M13" i="8"/>
  <c r="M14" i="8"/>
  <c r="M15" i="8"/>
  <c r="M16" i="8"/>
  <c r="M18" i="8"/>
  <c r="M20" i="8"/>
  <c r="M21" i="8"/>
  <c r="M22" i="8"/>
  <c r="M23" i="8"/>
  <c r="M24" i="8"/>
  <c r="M25" i="8"/>
  <c r="M27" i="8"/>
  <c r="M28" i="8"/>
  <c r="M29" i="8"/>
  <c r="M30" i="8"/>
  <c r="M31" i="8"/>
  <c r="M34" i="8"/>
  <c r="M35" i="8"/>
  <c r="M36" i="8"/>
  <c r="M37" i="8"/>
  <c r="M38" i="8"/>
  <c r="M40" i="8"/>
  <c r="M41" i="8"/>
  <c r="M42" i="8"/>
  <c r="K47" i="8"/>
  <c r="J46" i="8"/>
  <c r="L46" i="8"/>
  <c r="K46" i="8"/>
  <c r="J45" i="8"/>
  <c r="L45" i="8"/>
  <c r="K45" i="8"/>
  <c r="G47" i="8"/>
  <c r="P4" i="7"/>
  <c r="P5" i="7"/>
  <c r="P6" i="7"/>
  <c r="P8" i="7"/>
  <c r="P3" i="7"/>
  <c r="P7" i="7"/>
  <c r="P9" i="7"/>
  <c r="P10" i="7"/>
  <c r="P11" i="7"/>
  <c r="P12" i="7"/>
  <c r="P13" i="7"/>
  <c r="P14" i="7"/>
  <c r="P15" i="7"/>
  <c r="P16" i="7"/>
  <c r="P17" i="7"/>
  <c r="P18" i="7"/>
  <c r="P19" i="7"/>
  <c r="P20" i="7"/>
  <c r="P21" i="7"/>
  <c r="P22" i="7"/>
  <c r="P23" i="7"/>
  <c r="P24" i="7"/>
  <c r="P25" i="7"/>
  <c r="P26" i="7"/>
  <c r="P27" i="7"/>
  <c r="P28" i="7"/>
  <c r="P29" i="7"/>
  <c r="P30" i="7"/>
  <c r="P31" i="7"/>
  <c r="P32" i="7"/>
  <c r="P33" i="7"/>
  <c r="P35" i="7"/>
  <c r="P36" i="7"/>
  <c r="P37" i="7"/>
  <c r="P38" i="7"/>
  <c r="P39" i="7"/>
  <c r="P40" i="7"/>
  <c r="P41" i="7"/>
  <c r="P42" i="7"/>
  <c r="K45" i="7"/>
  <c r="N45" i="7"/>
  <c r="O4" i="7"/>
  <c r="O5" i="7"/>
  <c r="O6" i="7"/>
  <c r="O8" i="7"/>
  <c r="O3" i="7"/>
  <c r="O7" i="7"/>
  <c r="O9" i="7"/>
  <c r="O10" i="7"/>
  <c r="O11" i="7"/>
  <c r="O12" i="7"/>
  <c r="O13" i="7"/>
  <c r="O14" i="7"/>
  <c r="O15" i="7"/>
  <c r="O16" i="7"/>
  <c r="O17" i="7"/>
  <c r="O18" i="7"/>
  <c r="O19" i="7"/>
  <c r="O20" i="7"/>
  <c r="O21" i="7"/>
  <c r="O22" i="7"/>
  <c r="O23" i="7"/>
  <c r="O24" i="7"/>
  <c r="O25" i="7"/>
  <c r="O26" i="7"/>
  <c r="O27" i="7"/>
  <c r="O28" i="7"/>
  <c r="O29" i="7"/>
  <c r="O30" i="7"/>
  <c r="O31" i="7"/>
  <c r="O32" i="7"/>
  <c r="O33" i="7"/>
  <c r="O35" i="7"/>
  <c r="O36" i="7"/>
  <c r="O37" i="7"/>
  <c r="O38" i="7"/>
  <c r="O39" i="7"/>
  <c r="O40" i="7"/>
  <c r="O41" i="7"/>
  <c r="O42" i="7"/>
  <c r="L45" i="7"/>
  <c r="P5" i="6"/>
  <c r="P9" i="6"/>
  <c r="P25" i="6"/>
  <c r="P32" i="6"/>
  <c r="P3" i="6"/>
  <c r="P6" i="6"/>
  <c r="P7" i="6"/>
  <c r="P8" i="6"/>
  <c r="P10" i="6"/>
  <c r="P11" i="6"/>
  <c r="P12" i="6"/>
  <c r="P13" i="6"/>
  <c r="P14" i="6"/>
  <c r="P15" i="6"/>
  <c r="P16" i="6"/>
  <c r="P17" i="6"/>
  <c r="P18" i="6"/>
  <c r="P19" i="6"/>
  <c r="P20" i="6"/>
  <c r="P21" i="6"/>
  <c r="P22" i="6"/>
  <c r="P23" i="6"/>
  <c r="P24" i="6"/>
  <c r="P26" i="6"/>
  <c r="P27" i="6"/>
  <c r="P28" i="6"/>
  <c r="P29" i="6"/>
  <c r="P30" i="6"/>
  <c r="P31" i="6"/>
  <c r="P33" i="6"/>
  <c r="P34" i="6"/>
  <c r="P35" i="6"/>
  <c r="P36" i="6"/>
  <c r="P39" i="6"/>
  <c r="P40" i="6"/>
  <c r="P41" i="6"/>
  <c r="P42" i="6"/>
  <c r="J47" i="6"/>
  <c r="L47" i="6"/>
  <c r="J46" i="6"/>
  <c r="L46" i="6"/>
  <c r="J45" i="6"/>
  <c r="L45" i="6"/>
  <c r="O3" i="6"/>
  <c r="O6" i="6"/>
  <c r="O10" i="6"/>
  <c r="O12" i="6"/>
  <c r="O5" i="6"/>
  <c r="O7" i="6"/>
  <c r="O8" i="6"/>
  <c r="O9" i="6"/>
  <c r="O11" i="6"/>
  <c r="O13" i="6"/>
  <c r="O14" i="6"/>
  <c r="O15" i="6"/>
  <c r="O16" i="6"/>
  <c r="O17" i="6"/>
  <c r="O18" i="6"/>
  <c r="O19" i="6"/>
  <c r="O20" i="6"/>
  <c r="O21" i="6"/>
  <c r="O22" i="6"/>
  <c r="O23" i="6"/>
  <c r="O24" i="6"/>
  <c r="O25" i="6"/>
  <c r="O26" i="6"/>
  <c r="O27" i="6"/>
  <c r="O28" i="6"/>
  <c r="O29" i="6"/>
  <c r="O30" i="6"/>
  <c r="O31" i="6"/>
  <c r="O32" i="6"/>
  <c r="O33" i="6"/>
  <c r="O34" i="6"/>
  <c r="O35" i="6"/>
  <c r="O36" i="6"/>
  <c r="O39" i="6"/>
  <c r="O40" i="6"/>
  <c r="O41" i="6"/>
  <c r="O42" i="6"/>
  <c r="K46" i="6"/>
  <c r="K47" i="6"/>
  <c r="K45" i="6"/>
  <c r="G45" i="6"/>
  <c r="G46" i="6"/>
  <c r="G47" i="6"/>
  <c r="O5" i="5"/>
  <c r="O6" i="5"/>
  <c r="O17" i="5"/>
  <c r="O19" i="5"/>
  <c r="O3" i="5"/>
  <c r="O4" i="5"/>
  <c r="O7" i="5"/>
  <c r="O8" i="5"/>
  <c r="O9" i="5"/>
  <c r="O10" i="5"/>
  <c r="O11" i="5"/>
  <c r="O12" i="5"/>
  <c r="O13" i="5"/>
  <c r="O14" i="5"/>
  <c r="O15" i="5"/>
  <c r="O16" i="5"/>
  <c r="O18" i="5"/>
  <c r="O20" i="5"/>
  <c r="O32" i="5"/>
  <c r="O33" i="5"/>
  <c r="O34" i="5"/>
  <c r="O35" i="5"/>
  <c r="O36" i="5"/>
  <c r="O37" i="5"/>
  <c r="O38" i="5"/>
  <c r="O39" i="5"/>
  <c r="J47" i="5"/>
  <c r="L47" i="5"/>
  <c r="J46" i="5"/>
  <c r="L46" i="5"/>
  <c r="N3" i="5"/>
  <c r="N4" i="5"/>
  <c r="N7" i="5"/>
  <c r="N8" i="5"/>
  <c r="N5" i="5"/>
  <c r="N6" i="5"/>
  <c r="N9" i="5"/>
  <c r="N10" i="5"/>
  <c r="N11" i="5"/>
  <c r="N12" i="5"/>
  <c r="N13" i="5"/>
  <c r="N14" i="5"/>
  <c r="N15" i="5"/>
  <c r="N16" i="5"/>
  <c r="N17" i="5"/>
  <c r="N18" i="5"/>
  <c r="N19" i="5"/>
  <c r="N20" i="5"/>
  <c r="N32" i="5"/>
  <c r="N33" i="5"/>
  <c r="N34" i="5"/>
  <c r="N35" i="5"/>
  <c r="N36" i="5"/>
  <c r="N37" i="5"/>
  <c r="N38" i="5"/>
  <c r="N39" i="5"/>
  <c r="K46" i="5"/>
  <c r="K47" i="5"/>
  <c r="G46" i="5"/>
  <c r="G47" i="5"/>
  <c r="R47" i="1"/>
  <c r="R46" i="1"/>
  <c r="R45" i="1"/>
  <c r="R44" i="1"/>
  <c r="L4" i="2"/>
  <c r="L6" i="2"/>
  <c r="L10" i="2"/>
  <c r="L21" i="2"/>
  <c r="L3" i="2"/>
  <c r="L5" i="2"/>
  <c r="L7" i="2"/>
  <c r="L8" i="2"/>
  <c r="L12" i="2"/>
  <c r="L13" i="2"/>
  <c r="L14" i="2"/>
  <c r="L15" i="2"/>
  <c r="L16" i="2"/>
  <c r="L18" i="2"/>
  <c r="L19" i="2"/>
  <c r="L20" i="2"/>
  <c r="L23" i="2"/>
  <c r="L24" i="2"/>
  <c r="L26" i="2"/>
  <c r="L27" i="2"/>
  <c r="L29" i="2"/>
  <c r="L30" i="2"/>
  <c r="L31" i="2"/>
  <c r="L33" i="2"/>
  <c r="L34" i="2"/>
  <c r="L35" i="2"/>
  <c r="L36" i="2"/>
  <c r="L38" i="2"/>
  <c r="L39" i="2"/>
  <c r="L40" i="2"/>
  <c r="L41" i="2"/>
  <c r="L42" i="2"/>
  <c r="G47" i="2"/>
  <c r="I47" i="2"/>
  <c r="K4" i="2"/>
  <c r="K6" i="2"/>
  <c r="K10" i="2"/>
  <c r="K21" i="2"/>
  <c r="K3" i="2"/>
  <c r="K5" i="2"/>
  <c r="K7" i="2"/>
  <c r="K8" i="2"/>
  <c r="K12" i="2"/>
  <c r="K13" i="2"/>
  <c r="K14" i="2"/>
  <c r="K15" i="2"/>
  <c r="K16" i="2"/>
  <c r="K18" i="2"/>
  <c r="K19" i="2"/>
  <c r="K20" i="2"/>
  <c r="K23" i="2"/>
  <c r="K24" i="2"/>
  <c r="K26" i="2"/>
  <c r="K27" i="2"/>
  <c r="K29" i="2"/>
  <c r="K30" i="2"/>
  <c r="K31" i="2"/>
  <c r="K33" i="2"/>
  <c r="K34" i="2"/>
  <c r="K35" i="2"/>
  <c r="K36" i="2"/>
  <c r="K38" i="2"/>
  <c r="K39" i="2"/>
  <c r="K40" i="2"/>
  <c r="K41" i="2"/>
  <c r="K42" i="2"/>
  <c r="H47" i="2"/>
  <c r="G46" i="2"/>
  <c r="I46" i="2"/>
  <c r="H46" i="2"/>
  <c r="G45" i="2"/>
  <c r="I45" i="2"/>
  <c r="H45" i="2"/>
  <c r="L45" i="3"/>
  <c r="L47" i="3"/>
  <c r="L46" i="3"/>
  <c r="I47" i="3"/>
  <c r="I46" i="3"/>
  <c r="O43" i="11"/>
  <c r="AD73" i="8"/>
  <c r="AD72" i="8"/>
  <c r="AD71" i="8"/>
  <c r="AJ43" i="8"/>
  <c r="I43" i="11"/>
  <c r="I44" i="11"/>
  <c r="H43" i="11"/>
  <c r="H44" i="11"/>
  <c r="F6" i="14"/>
  <c r="H6" i="14"/>
  <c r="G6" i="14"/>
  <c r="F7" i="14"/>
  <c r="D6" i="14"/>
  <c r="C6" i="14"/>
  <c r="B7" i="14"/>
  <c r="B6" i="14"/>
  <c r="K47" i="7"/>
  <c r="N47" i="7"/>
  <c r="K46" i="7"/>
  <c r="N46" i="7"/>
  <c r="L47" i="7"/>
  <c r="L46" i="7"/>
  <c r="D46" i="2"/>
  <c r="L46" i="2"/>
  <c r="D47" i="2"/>
  <c r="K47" i="2"/>
  <c r="D45" i="2"/>
  <c r="H47" i="7"/>
  <c r="H46" i="7"/>
  <c r="H45" i="7"/>
  <c r="P44" i="2"/>
  <c r="P43" i="2"/>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4"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F43" i="8"/>
  <c r="AF44" i="8"/>
  <c r="AC3" i="8"/>
  <c r="AC4" i="8"/>
  <c r="AC5" i="8"/>
  <c r="AC6" i="8"/>
  <c r="AC7" i="8"/>
  <c r="AC8" i="8"/>
  <c r="AC9" i="8"/>
  <c r="AC10" i="8"/>
  <c r="AC11" i="8"/>
  <c r="AC12" i="8"/>
  <c r="AC13" i="8"/>
  <c r="AC14" i="8"/>
  <c r="AC15" i="8"/>
  <c r="AC16" i="8"/>
  <c r="AC17" i="8"/>
  <c r="AC18" i="8"/>
  <c r="AC19" i="8"/>
  <c r="AC20" i="8"/>
  <c r="AC21" i="8"/>
  <c r="AC22" i="8"/>
  <c r="AC23" i="8"/>
  <c r="AC24" i="8"/>
  <c r="AC25" i="8"/>
  <c r="AC26" i="8"/>
  <c r="AC27" i="8"/>
  <c r="AC28" i="8"/>
  <c r="AC29" i="8"/>
  <c r="AC30" i="8"/>
  <c r="AC31" i="8"/>
  <c r="AC32" i="8"/>
  <c r="AC33" i="8"/>
  <c r="AC34" i="8"/>
  <c r="AC35" i="8"/>
  <c r="AC36" i="8"/>
  <c r="AC37" i="8"/>
  <c r="AC38" i="8"/>
  <c r="AC39" i="8"/>
  <c r="AC40" i="8"/>
  <c r="AC41" i="8"/>
  <c r="AC42" i="8"/>
  <c r="AC43" i="8"/>
  <c r="R44" i="8"/>
  <c r="R43" i="8"/>
  <c r="T44" i="7"/>
  <c r="T43" i="7"/>
  <c r="AF3" i="7"/>
  <c r="AF4" i="7"/>
  <c r="AF5" i="7"/>
  <c r="AF6" i="7"/>
  <c r="AF7" i="7"/>
  <c r="AF8" i="7"/>
  <c r="AF9" i="7"/>
  <c r="AF10" i="7"/>
  <c r="AF11" i="7"/>
  <c r="AF12" i="7"/>
  <c r="AF13" i="7"/>
  <c r="AF14" i="7"/>
  <c r="AF15" i="7"/>
  <c r="AF16" i="7"/>
  <c r="AF17" i="7"/>
  <c r="AF18" i="7"/>
  <c r="AF19" i="7"/>
  <c r="AF20" i="7"/>
  <c r="AF21" i="7"/>
  <c r="AF22" i="7"/>
  <c r="AF23" i="7"/>
  <c r="AF24" i="7"/>
  <c r="AF25" i="7"/>
  <c r="AF26" i="7"/>
  <c r="AF27" i="7"/>
  <c r="AF28" i="7"/>
  <c r="AF29" i="7"/>
  <c r="AF30" i="7"/>
  <c r="AF31" i="7"/>
  <c r="AF32" i="7"/>
  <c r="AF33" i="7"/>
  <c r="AF34" i="7"/>
  <c r="AF35" i="7"/>
  <c r="AF36" i="7"/>
  <c r="AF37" i="7"/>
  <c r="AF38" i="7"/>
  <c r="AF39" i="7"/>
  <c r="AF40" i="7"/>
  <c r="AF41" i="7"/>
  <c r="AF42" i="7"/>
  <c r="AF43" i="7"/>
  <c r="AG3" i="7"/>
  <c r="AG4" i="7"/>
  <c r="AG5" i="7"/>
  <c r="AG6" i="7"/>
  <c r="AG7" i="7"/>
  <c r="AG8" i="7"/>
  <c r="AG9" i="7"/>
  <c r="AG10" i="7"/>
  <c r="AG11" i="7"/>
  <c r="AG12" i="7"/>
  <c r="AG13" i="7"/>
  <c r="AG14" i="7"/>
  <c r="AG15" i="7"/>
  <c r="AG16" i="7"/>
  <c r="AG17" i="7"/>
  <c r="AG18" i="7"/>
  <c r="AG19" i="7"/>
  <c r="AG20" i="7"/>
  <c r="AG21" i="7"/>
  <c r="AG22" i="7"/>
  <c r="AG23" i="7"/>
  <c r="AG24" i="7"/>
  <c r="AG25" i="7"/>
  <c r="AG26" i="7"/>
  <c r="AG27" i="7"/>
  <c r="AG28" i="7"/>
  <c r="AG29" i="7"/>
  <c r="AG30" i="7"/>
  <c r="AG31" i="7"/>
  <c r="AG32" i="7"/>
  <c r="AG33" i="7"/>
  <c r="AG34" i="7"/>
  <c r="AG35" i="7"/>
  <c r="AG36" i="7"/>
  <c r="AG37" i="7"/>
  <c r="AG38" i="7"/>
  <c r="AG39" i="7"/>
  <c r="AG40" i="7"/>
  <c r="AG41" i="7"/>
  <c r="AG42" i="7"/>
  <c r="AG43" i="7"/>
  <c r="AH43" i="7"/>
  <c r="AF44" i="7"/>
  <c r="AG44" i="7"/>
  <c r="AH44" i="7"/>
  <c r="AE3" i="7"/>
  <c r="AE4" i="7"/>
  <c r="AE5" i="7"/>
  <c r="AE6" i="7"/>
  <c r="AE7" i="7"/>
  <c r="AE8" i="7"/>
  <c r="AE9" i="7"/>
  <c r="AE10" i="7"/>
  <c r="AE11" i="7"/>
  <c r="AE12" i="7"/>
  <c r="AE13" i="7"/>
  <c r="AE14" i="7"/>
  <c r="AE15" i="7"/>
  <c r="AE16" i="7"/>
  <c r="AE17" i="7"/>
  <c r="AE18" i="7"/>
  <c r="AE19" i="7"/>
  <c r="AE20" i="7"/>
  <c r="AE21" i="7"/>
  <c r="AE22" i="7"/>
  <c r="AE23" i="7"/>
  <c r="AE24" i="7"/>
  <c r="AE25" i="7"/>
  <c r="AE26" i="7"/>
  <c r="AE27" i="7"/>
  <c r="AE28" i="7"/>
  <c r="AE29" i="7"/>
  <c r="AE30" i="7"/>
  <c r="AE31" i="7"/>
  <c r="AE32" i="7"/>
  <c r="AE33" i="7"/>
  <c r="AE34" i="7"/>
  <c r="AE35" i="7"/>
  <c r="AE36" i="7"/>
  <c r="AE37" i="7"/>
  <c r="AE38" i="7"/>
  <c r="AE39" i="7"/>
  <c r="AE40" i="7"/>
  <c r="AE41" i="7"/>
  <c r="AE42" i="7"/>
  <c r="AE44" i="7"/>
  <c r="AE43" i="7"/>
  <c r="T44" i="6"/>
  <c r="T43" i="6"/>
  <c r="AF3" i="6"/>
  <c r="AF5" i="6"/>
  <c r="AF6" i="6"/>
  <c r="AF7" i="6"/>
  <c r="AF8" i="6"/>
  <c r="AF9" i="6"/>
  <c r="AF10" i="6"/>
  <c r="AF11" i="6"/>
  <c r="AF12" i="6"/>
  <c r="AF13" i="6"/>
  <c r="AF14" i="6"/>
  <c r="AF15" i="6"/>
  <c r="AF16" i="6"/>
  <c r="AF17" i="6"/>
  <c r="AF18" i="6"/>
  <c r="AF19" i="6"/>
  <c r="AF20" i="6"/>
  <c r="AF21" i="6"/>
  <c r="AF22" i="6"/>
  <c r="AF23" i="6"/>
  <c r="AF24" i="6"/>
  <c r="AF25" i="6"/>
  <c r="AF26" i="6"/>
  <c r="AF27" i="6"/>
  <c r="AF28" i="6"/>
  <c r="AF29" i="6"/>
  <c r="AF30" i="6"/>
  <c r="AF31" i="6"/>
  <c r="AF32" i="6"/>
  <c r="AF33" i="6"/>
  <c r="AF34" i="6"/>
  <c r="AF35" i="6"/>
  <c r="AF36" i="6"/>
  <c r="AF37" i="6"/>
  <c r="AF38" i="6"/>
  <c r="AF39" i="6"/>
  <c r="AF40" i="6"/>
  <c r="AF41" i="6"/>
  <c r="AF42" i="6"/>
  <c r="AF43" i="6"/>
  <c r="AG3" i="6"/>
  <c r="AG5" i="6"/>
  <c r="AG6" i="6"/>
  <c r="AG7" i="6"/>
  <c r="AG8" i="6"/>
  <c r="AG9" i="6"/>
  <c r="AG10" i="6"/>
  <c r="AG11" i="6"/>
  <c r="AG12" i="6"/>
  <c r="AG13" i="6"/>
  <c r="AG14" i="6"/>
  <c r="AG15" i="6"/>
  <c r="AG16" i="6"/>
  <c r="AG17" i="6"/>
  <c r="AG18" i="6"/>
  <c r="AG19" i="6"/>
  <c r="AG20" i="6"/>
  <c r="AG21" i="6"/>
  <c r="AG22" i="6"/>
  <c r="AG23" i="6"/>
  <c r="AG24" i="6"/>
  <c r="AG25" i="6"/>
  <c r="AG26" i="6"/>
  <c r="AG27" i="6"/>
  <c r="AG28" i="6"/>
  <c r="AG29" i="6"/>
  <c r="AG30" i="6"/>
  <c r="AG31" i="6"/>
  <c r="AG32" i="6"/>
  <c r="AG33" i="6"/>
  <c r="AG34" i="6"/>
  <c r="AG35" i="6"/>
  <c r="AG36" i="6"/>
  <c r="AG37" i="6"/>
  <c r="AG38" i="6"/>
  <c r="AG39" i="6"/>
  <c r="AG40" i="6"/>
  <c r="AG41" i="6"/>
  <c r="AG42" i="6"/>
  <c r="AG43" i="6"/>
  <c r="AH43" i="6"/>
  <c r="AF44" i="6"/>
  <c r="AG44" i="6"/>
  <c r="AH44" i="6"/>
  <c r="AE3" i="6"/>
  <c r="AE5" i="6"/>
  <c r="AE6" i="6"/>
  <c r="AE7" i="6"/>
  <c r="AE8" i="6"/>
  <c r="AE9" i="6"/>
  <c r="AE10" i="6"/>
  <c r="AE11" i="6"/>
  <c r="AE12" i="6"/>
  <c r="AE13" i="6"/>
  <c r="AE14" i="6"/>
  <c r="AE15" i="6"/>
  <c r="AE16" i="6"/>
  <c r="AE17" i="6"/>
  <c r="AE18" i="6"/>
  <c r="AE19" i="6"/>
  <c r="AE20" i="6"/>
  <c r="AE21" i="6"/>
  <c r="AE22" i="6"/>
  <c r="AE23" i="6"/>
  <c r="AE24" i="6"/>
  <c r="AE25" i="6"/>
  <c r="AE26" i="6"/>
  <c r="AE27" i="6"/>
  <c r="AE28" i="6"/>
  <c r="AE29" i="6"/>
  <c r="AE30" i="6"/>
  <c r="AE31" i="6"/>
  <c r="AE32" i="6"/>
  <c r="AE33" i="6"/>
  <c r="AE34" i="6"/>
  <c r="AE35" i="6"/>
  <c r="AE36" i="6"/>
  <c r="AE37" i="6"/>
  <c r="AE38" i="6"/>
  <c r="AE39" i="6"/>
  <c r="AE40" i="6"/>
  <c r="AE41" i="6"/>
  <c r="AE42" i="6"/>
  <c r="AE44" i="6"/>
  <c r="AE43" i="6"/>
  <c r="S43" i="5"/>
  <c r="S44" i="5"/>
  <c r="AE3" i="5"/>
  <c r="AE4" i="5"/>
  <c r="AE5" i="5"/>
  <c r="AE6" i="5"/>
  <c r="AE7" i="5"/>
  <c r="AE8" i="5"/>
  <c r="AE9" i="5"/>
  <c r="AE10" i="5"/>
  <c r="AE11" i="5"/>
  <c r="AE12" i="5"/>
  <c r="AE13" i="5"/>
  <c r="AE14" i="5"/>
  <c r="AE15" i="5"/>
  <c r="AE16" i="5"/>
  <c r="AE17" i="5"/>
  <c r="AE18" i="5"/>
  <c r="AE19" i="5"/>
  <c r="AE20" i="5"/>
  <c r="AE21" i="5"/>
  <c r="AE22" i="5"/>
  <c r="AE23" i="5"/>
  <c r="AE24" i="5"/>
  <c r="AE25" i="5"/>
  <c r="AE26" i="5"/>
  <c r="AE27" i="5"/>
  <c r="AE28" i="5"/>
  <c r="AE29" i="5"/>
  <c r="AE30" i="5"/>
  <c r="AE31" i="5"/>
  <c r="AE32" i="5"/>
  <c r="AE33" i="5"/>
  <c r="AE34" i="5"/>
  <c r="AE35" i="5"/>
  <c r="AE36" i="5"/>
  <c r="AE37" i="5"/>
  <c r="AE38" i="5"/>
  <c r="AE39" i="5"/>
  <c r="AE40" i="5"/>
  <c r="AE41" i="5"/>
  <c r="AE42" i="5"/>
  <c r="AE43" i="5"/>
  <c r="AF3" i="5"/>
  <c r="AF4" i="5"/>
  <c r="AF5" i="5"/>
  <c r="AF6" i="5"/>
  <c r="AF7" i="5"/>
  <c r="AF8" i="5"/>
  <c r="AF9" i="5"/>
  <c r="AF10" i="5"/>
  <c r="AF11" i="5"/>
  <c r="AF12" i="5"/>
  <c r="AF13" i="5"/>
  <c r="AF14" i="5"/>
  <c r="AF15" i="5"/>
  <c r="AF16" i="5"/>
  <c r="AF17" i="5"/>
  <c r="AF18" i="5"/>
  <c r="AF19" i="5"/>
  <c r="AF20" i="5"/>
  <c r="AF21" i="5"/>
  <c r="AF22" i="5"/>
  <c r="AF23" i="5"/>
  <c r="AF24" i="5"/>
  <c r="AF25" i="5"/>
  <c r="AF26" i="5"/>
  <c r="AF27" i="5"/>
  <c r="AF28" i="5"/>
  <c r="AF29" i="5"/>
  <c r="AF30" i="5"/>
  <c r="AF31" i="5"/>
  <c r="AF32" i="5"/>
  <c r="AF33" i="5"/>
  <c r="AF34" i="5"/>
  <c r="AF35" i="5"/>
  <c r="AF36" i="5"/>
  <c r="AF37" i="5"/>
  <c r="AF38" i="5"/>
  <c r="AF39" i="5"/>
  <c r="AF40" i="5"/>
  <c r="AF41" i="5"/>
  <c r="AF42" i="5"/>
  <c r="AF43" i="5"/>
  <c r="AG43" i="5"/>
  <c r="AE44" i="5"/>
  <c r="AF44" i="5"/>
  <c r="AG44" i="5"/>
  <c r="AD3" i="5"/>
  <c r="AD4" i="5"/>
  <c r="AD5" i="5"/>
  <c r="AD6" i="5"/>
  <c r="AD7" i="5"/>
  <c r="AD8" i="5"/>
  <c r="AD9" i="5"/>
  <c r="AD10" i="5"/>
  <c r="AD11" i="5"/>
  <c r="AD12" i="5"/>
  <c r="AD13" i="5"/>
  <c r="AD14" i="5"/>
  <c r="AD15" i="5"/>
  <c r="AD16" i="5"/>
  <c r="AD17" i="5"/>
  <c r="AD18" i="5"/>
  <c r="AD19" i="5"/>
  <c r="AD20" i="5"/>
  <c r="AD21" i="5"/>
  <c r="AD22" i="5"/>
  <c r="AD23" i="5"/>
  <c r="AD24" i="5"/>
  <c r="AD25" i="5"/>
  <c r="AD26" i="5"/>
  <c r="AD27" i="5"/>
  <c r="AD28" i="5"/>
  <c r="AD29" i="5"/>
  <c r="AD30" i="5"/>
  <c r="AD31" i="5"/>
  <c r="AD32" i="5"/>
  <c r="AD33" i="5"/>
  <c r="AD34" i="5"/>
  <c r="AD35" i="5"/>
  <c r="AD36" i="5"/>
  <c r="AD37" i="5"/>
  <c r="AD38" i="5"/>
  <c r="AD39" i="5"/>
  <c r="AD40" i="5"/>
  <c r="AD41" i="5"/>
  <c r="AD42" i="5"/>
  <c r="AD44" i="5"/>
  <c r="AD43" i="5"/>
  <c r="AG20" i="3"/>
  <c r="AG3" i="3"/>
  <c r="AG4" i="3"/>
  <c r="AG5" i="3"/>
  <c r="AG6" i="3"/>
  <c r="AG7" i="3"/>
  <c r="AG8" i="3"/>
  <c r="AG9" i="3"/>
  <c r="AG10" i="3"/>
  <c r="AG11" i="3"/>
  <c r="AG12" i="3"/>
  <c r="AG13" i="3"/>
  <c r="AG14" i="3"/>
  <c r="AG15" i="3"/>
  <c r="AG16" i="3"/>
  <c r="AG17" i="3"/>
  <c r="AG18" i="3"/>
  <c r="AG19" i="3"/>
  <c r="AG21" i="3"/>
  <c r="AG22" i="3"/>
  <c r="AG23" i="3"/>
  <c r="AG24" i="3"/>
  <c r="AG25" i="3"/>
  <c r="AG26" i="3"/>
  <c r="AG27" i="3"/>
  <c r="AG28" i="3"/>
  <c r="AG29" i="3"/>
  <c r="AG30" i="3"/>
  <c r="AG32" i="3"/>
  <c r="AG33" i="3"/>
  <c r="AG34" i="3"/>
  <c r="AG35" i="3"/>
  <c r="AG36" i="3"/>
  <c r="AG37" i="3"/>
  <c r="AG38" i="3"/>
  <c r="AG40" i="3"/>
  <c r="AG41" i="3"/>
  <c r="AG42" i="3"/>
  <c r="AH20" i="3"/>
  <c r="AH3" i="3"/>
  <c r="AH4" i="3"/>
  <c r="AH5" i="3"/>
  <c r="AH6" i="3"/>
  <c r="AH7" i="3"/>
  <c r="AH8" i="3"/>
  <c r="AH9" i="3"/>
  <c r="AH10" i="3"/>
  <c r="AH11" i="3"/>
  <c r="AH12" i="3"/>
  <c r="AH13" i="3"/>
  <c r="AH14" i="3"/>
  <c r="AH15" i="3"/>
  <c r="AH16" i="3"/>
  <c r="AH17" i="3"/>
  <c r="AH18" i="3"/>
  <c r="AH19" i="3"/>
  <c r="AH21" i="3"/>
  <c r="AH22" i="3"/>
  <c r="AH23" i="3"/>
  <c r="AH24" i="3"/>
  <c r="AH25" i="3"/>
  <c r="AH26" i="3"/>
  <c r="AH27" i="3"/>
  <c r="AH28" i="3"/>
  <c r="AH29" i="3"/>
  <c r="AH30" i="3"/>
  <c r="AH32" i="3"/>
  <c r="AH33" i="3"/>
  <c r="AH34" i="3"/>
  <c r="AH35" i="3"/>
  <c r="AH36" i="3"/>
  <c r="AH37" i="3"/>
  <c r="AH38" i="3"/>
  <c r="AH40" i="3"/>
  <c r="AH41" i="3"/>
  <c r="AH42" i="3"/>
  <c r="AI44" i="3"/>
  <c r="AA20" i="2"/>
  <c r="AB20" i="2"/>
  <c r="AF20" i="3"/>
  <c r="AF40" i="3"/>
  <c r="AF41" i="3"/>
  <c r="AF42" i="3"/>
  <c r="AF32" i="3"/>
  <c r="AF33" i="3"/>
  <c r="AF34" i="3"/>
  <c r="AF35" i="3"/>
  <c r="AF36" i="3"/>
  <c r="AF37" i="3"/>
  <c r="AF38" i="3"/>
  <c r="AF3" i="3"/>
  <c r="AF4" i="3"/>
  <c r="AF5" i="3"/>
  <c r="AF6" i="3"/>
  <c r="AF7" i="3"/>
  <c r="AF8" i="3"/>
  <c r="AF9" i="3"/>
  <c r="AF10" i="3"/>
  <c r="AF11" i="3"/>
  <c r="AF12" i="3"/>
  <c r="AF13" i="3"/>
  <c r="AF14" i="3"/>
  <c r="AF15" i="3"/>
  <c r="AF16" i="3"/>
  <c r="AF17" i="3"/>
  <c r="AF18" i="3"/>
  <c r="AF19" i="3"/>
  <c r="AF21" i="3"/>
  <c r="AF22" i="3"/>
  <c r="AF23" i="3"/>
  <c r="AF24" i="3"/>
  <c r="AF25" i="3"/>
  <c r="AF26" i="3"/>
  <c r="AF27" i="3"/>
  <c r="AF28" i="3"/>
  <c r="AF29" i="3"/>
  <c r="AF30" i="3"/>
  <c r="U43" i="3"/>
  <c r="AA18" i="2"/>
  <c r="AA19" i="2"/>
  <c r="AA21" i="2"/>
  <c r="AA23" i="2"/>
  <c r="AA24" i="2"/>
  <c r="AA27" i="2"/>
  <c r="AA29" i="2"/>
  <c r="AA30" i="2"/>
  <c r="AA31" i="2"/>
  <c r="AA33" i="2"/>
  <c r="AA34" i="2"/>
  <c r="AA36" i="2"/>
  <c r="AA38" i="2"/>
  <c r="AA39" i="2"/>
  <c r="AA40" i="2"/>
  <c r="AA41" i="2"/>
  <c r="AA3" i="2"/>
  <c r="AA4" i="2"/>
  <c r="AA5" i="2"/>
  <c r="AA6" i="2"/>
  <c r="AA7" i="2"/>
  <c r="AA8" i="2"/>
  <c r="AA10" i="2"/>
  <c r="AA12" i="2"/>
  <c r="AA13" i="2"/>
  <c r="AA14" i="2"/>
  <c r="AA15" i="2"/>
  <c r="AA16" i="2"/>
  <c r="AA26" i="2"/>
  <c r="AA35" i="2"/>
  <c r="AA42" i="2"/>
  <c r="AA44" i="2"/>
  <c r="AB18" i="2"/>
  <c r="AB19" i="2"/>
  <c r="AB21" i="2"/>
  <c r="AB23" i="2"/>
  <c r="AB24" i="2"/>
  <c r="AB27" i="2"/>
  <c r="AB29" i="2"/>
  <c r="AB30" i="2"/>
  <c r="AB31" i="2"/>
  <c r="AB33" i="2"/>
  <c r="AB34" i="2"/>
  <c r="AB36" i="2"/>
  <c r="AB38" i="2"/>
  <c r="AB39" i="2"/>
  <c r="AB40" i="2"/>
  <c r="AB41" i="2"/>
  <c r="AB3" i="2"/>
  <c r="AB4" i="2"/>
  <c r="AB5" i="2"/>
  <c r="AB6" i="2"/>
  <c r="AB7" i="2"/>
  <c r="AB8" i="2"/>
  <c r="AB10" i="2"/>
  <c r="AB12" i="2"/>
  <c r="AB13" i="2"/>
  <c r="AB14" i="2"/>
  <c r="AB15" i="2"/>
  <c r="AB16" i="2"/>
  <c r="AB26" i="2"/>
  <c r="AB35" i="2"/>
  <c r="AB42" i="2"/>
  <c r="AC18" i="2"/>
  <c r="AC19" i="2"/>
  <c r="AC20" i="2"/>
  <c r="AC21" i="2"/>
  <c r="AC23" i="2"/>
  <c r="AC24" i="2"/>
  <c r="AC27" i="2"/>
  <c r="AC29" i="2"/>
  <c r="AC30" i="2"/>
  <c r="AC31" i="2"/>
  <c r="AC33" i="2"/>
  <c r="AC34" i="2"/>
  <c r="AC36" i="2"/>
  <c r="AC38" i="2"/>
  <c r="AC39" i="2"/>
  <c r="AC40" i="2"/>
  <c r="AC41" i="2"/>
  <c r="AC3" i="2"/>
  <c r="AC4" i="2"/>
  <c r="AC5" i="2"/>
  <c r="AC6" i="2"/>
  <c r="AC7" i="2"/>
  <c r="AC8" i="2"/>
  <c r="AC10" i="2"/>
  <c r="AC12" i="2"/>
  <c r="AC13" i="2"/>
  <c r="AC14" i="2"/>
  <c r="AC15" i="2"/>
  <c r="AC16" i="2"/>
  <c r="AC26" i="2"/>
  <c r="AC35" i="2"/>
  <c r="AC42" i="2"/>
  <c r="P21" i="3"/>
  <c r="Q21" i="3"/>
  <c r="P22" i="3"/>
  <c r="Q22" i="3"/>
  <c r="P23" i="3"/>
  <c r="Q23" i="3"/>
  <c r="P24" i="3"/>
  <c r="Q24" i="3"/>
  <c r="P25" i="3"/>
  <c r="Q25" i="3"/>
  <c r="P26" i="3"/>
  <c r="Q26" i="3"/>
  <c r="P27" i="3"/>
  <c r="Q27" i="3"/>
  <c r="P28" i="3"/>
  <c r="Q28" i="3"/>
  <c r="P29" i="3"/>
  <c r="Q29" i="3"/>
  <c r="P30" i="3"/>
  <c r="Q30" i="3"/>
  <c r="P31" i="3"/>
  <c r="Q31" i="3"/>
  <c r="P32" i="3"/>
  <c r="Q32" i="3"/>
  <c r="P33" i="3"/>
  <c r="Q33" i="3"/>
  <c r="P34" i="3"/>
  <c r="Q34" i="3"/>
  <c r="P36" i="3"/>
  <c r="Q36" i="3"/>
  <c r="P37" i="3"/>
  <c r="Q37" i="3"/>
  <c r="P38" i="3"/>
  <c r="Q38" i="3"/>
  <c r="P39" i="3"/>
  <c r="Q39" i="3"/>
  <c r="P40" i="3"/>
  <c r="Q40" i="3"/>
  <c r="P41" i="3"/>
  <c r="Q41" i="3"/>
  <c r="P42" i="3"/>
  <c r="Q42" i="3"/>
  <c r="AA39" i="1"/>
  <c r="AS39" i="1"/>
  <c r="M50" i="11"/>
  <c r="C48" i="11"/>
  <c r="D48" i="11"/>
  <c r="E48" i="11"/>
  <c r="F48" i="11"/>
  <c r="J48" i="11"/>
  <c r="K48" i="11"/>
  <c r="L48" i="11"/>
  <c r="M48" i="11"/>
  <c r="J51" i="11"/>
  <c r="K51" i="11"/>
  <c r="L51" i="11"/>
  <c r="M51" i="11"/>
  <c r="L50" i="11"/>
  <c r="K50" i="11"/>
  <c r="J50" i="11"/>
  <c r="J49" i="11"/>
  <c r="K49" i="11"/>
  <c r="L49" i="11"/>
  <c r="M49" i="11"/>
  <c r="C51" i="11"/>
  <c r="D51" i="11"/>
  <c r="E51" i="11"/>
  <c r="F51" i="11"/>
  <c r="C50" i="11"/>
  <c r="D50" i="11"/>
  <c r="E50" i="11"/>
  <c r="F50" i="11"/>
  <c r="E49" i="11"/>
  <c r="D49" i="11"/>
  <c r="C49" i="11"/>
  <c r="F49" i="11"/>
  <c r="AI43" i="3"/>
  <c r="AR3" i="1"/>
  <c r="AR4" i="1"/>
  <c r="AR5" i="1"/>
  <c r="AR6" i="1"/>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T3" i="1"/>
  <c r="AT4" i="1"/>
  <c r="AT5" i="1"/>
  <c r="AT6" i="1"/>
  <c r="AT7" i="1"/>
  <c r="AT8" i="1"/>
  <c r="AT9" i="1"/>
  <c r="AT10" i="1"/>
  <c r="AT11" i="1"/>
  <c r="AT12" i="1"/>
  <c r="AT13" i="1"/>
  <c r="AT14" i="1"/>
  <c r="AT15" i="1"/>
  <c r="AT16" i="1"/>
  <c r="AT17" i="1"/>
  <c r="AT18" i="1"/>
  <c r="AT19" i="1"/>
  <c r="AT20" i="1"/>
  <c r="AT21" i="1"/>
  <c r="AT22" i="1"/>
  <c r="AT23" i="1"/>
  <c r="AT24" i="1"/>
  <c r="AT25" i="1"/>
  <c r="AT26" i="1"/>
  <c r="AT27" i="1"/>
  <c r="AT28" i="1"/>
  <c r="AT29" i="1"/>
  <c r="AT30" i="1"/>
  <c r="AT31" i="1"/>
  <c r="AT32" i="1"/>
  <c r="AT33" i="1"/>
  <c r="AT34" i="1"/>
  <c r="AT35" i="1"/>
  <c r="AT36" i="1"/>
  <c r="AT37" i="1"/>
  <c r="AT38" i="1"/>
  <c r="AT39" i="1"/>
  <c r="AT40" i="1"/>
  <c r="AT41" i="1"/>
  <c r="AT42" i="1"/>
  <c r="AT43" i="1"/>
  <c r="AU3" i="1"/>
  <c r="AU4" i="1"/>
  <c r="AU5" i="1"/>
  <c r="AU6" i="1"/>
  <c r="AU7" i="1"/>
  <c r="AU8" i="1"/>
  <c r="AU9" i="1"/>
  <c r="AU10" i="1"/>
  <c r="AU11" i="1"/>
  <c r="AU12" i="1"/>
  <c r="AU13" i="1"/>
  <c r="AU14" i="1"/>
  <c r="AU15" i="1"/>
  <c r="AU16" i="1"/>
  <c r="AU17" i="1"/>
  <c r="AU18" i="1"/>
  <c r="AU19" i="1"/>
  <c r="AU20" i="1"/>
  <c r="AU21" i="1"/>
  <c r="AU22" i="1"/>
  <c r="AU23" i="1"/>
  <c r="AU24" i="1"/>
  <c r="AU25" i="1"/>
  <c r="AU26" i="1"/>
  <c r="AU27" i="1"/>
  <c r="AU28" i="1"/>
  <c r="AU29" i="1"/>
  <c r="AU30" i="1"/>
  <c r="AU31" i="1"/>
  <c r="AU32" i="1"/>
  <c r="AU33" i="1"/>
  <c r="AU34" i="1"/>
  <c r="AU35" i="1"/>
  <c r="AU36" i="1"/>
  <c r="AU37" i="1"/>
  <c r="AU38" i="1"/>
  <c r="AU39" i="1"/>
  <c r="AU40" i="1"/>
  <c r="AU41" i="1"/>
  <c r="AU42" i="1"/>
  <c r="AU43" i="1"/>
  <c r="AV3" i="1"/>
  <c r="AV4" i="1"/>
  <c r="AV5" i="1"/>
  <c r="AV6" i="1"/>
  <c r="AV7" i="1"/>
  <c r="AV8" i="1"/>
  <c r="AV9" i="1"/>
  <c r="AV10" i="1"/>
  <c r="AV11" i="1"/>
  <c r="AV12" i="1"/>
  <c r="AV13" i="1"/>
  <c r="AV14" i="1"/>
  <c r="AV15" i="1"/>
  <c r="AV16" i="1"/>
  <c r="AV17" i="1"/>
  <c r="AV18" i="1"/>
  <c r="AV19" i="1"/>
  <c r="AV20" i="1"/>
  <c r="AV21" i="1"/>
  <c r="AV22" i="1"/>
  <c r="AV23" i="1"/>
  <c r="AV24" i="1"/>
  <c r="AV25" i="1"/>
  <c r="AV26" i="1"/>
  <c r="AV27" i="1"/>
  <c r="AV28" i="1"/>
  <c r="AV29" i="1"/>
  <c r="AV30" i="1"/>
  <c r="AV31" i="1"/>
  <c r="AV32" i="1"/>
  <c r="AV33" i="1"/>
  <c r="AV34" i="1"/>
  <c r="AV35" i="1"/>
  <c r="AV36" i="1"/>
  <c r="AV37" i="1"/>
  <c r="AV38" i="1"/>
  <c r="AV39" i="1"/>
  <c r="AV40" i="1"/>
  <c r="AV41" i="1"/>
  <c r="AV42" i="1"/>
  <c r="AV43" i="1"/>
  <c r="AS3" i="1"/>
  <c r="AA4" i="1"/>
  <c r="AS4" i="1"/>
  <c r="AA5" i="1"/>
  <c r="AS5" i="1"/>
  <c r="AA6" i="1"/>
  <c r="AS6" i="1"/>
  <c r="AA7" i="1"/>
  <c r="AS7" i="1"/>
  <c r="AA8" i="1"/>
  <c r="AS8" i="1"/>
  <c r="AA9" i="1"/>
  <c r="AS9" i="1"/>
  <c r="AA10" i="1"/>
  <c r="AS10" i="1"/>
  <c r="AA11" i="1"/>
  <c r="AS11" i="1"/>
  <c r="AA12" i="1"/>
  <c r="AS12" i="1"/>
  <c r="AA13" i="1"/>
  <c r="AS13" i="1"/>
  <c r="AA14" i="1"/>
  <c r="AS14" i="1"/>
  <c r="AA15" i="1"/>
  <c r="AS15" i="1"/>
  <c r="AA16" i="1"/>
  <c r="AS16" i="1"/>
  <c r="AA17" i="1"/>
  <c r="AS17" i="1"/>
  <c r="AA18" i="1"/>
  <c r="AS18" i="1"/>
  <c r="AA19" i="1"/>
  <c r="AS19" i="1"/>
  <c r="AS20" i="1"/>
  <c r="AA21" i="1"/>
  <c r="AS21" i="1"/>
  <c r="AA22" i="1"/>
  <c r="AS22" i="1"/>
  <c r="AA23" i="1"/>
  <c r="AS23" i="1"/>
  <c r="AA24" i="1"/>
  <c r="AS24" i="1"/>
  <c r="AS25" i="1"/>
  <c r="AA26" i="1"/>
  <c r="AS26" i="1"/>
  <c r="AA27" i="1"/>
  <c r="AS27" i="1"/>
  <c r="AS28" i="1"/>
  <c r="AS29" i="1"/>
  <c r="AA30" i="1"/>
  <c r="AS30" i="1"/>
  <c r="AA31" i="1"/>
  <c r="AS31" i="1"/>
  <c r="AA32" i="1"/>
  <c r="AS32" i="1"/>
  <c r="AA33" i="1"/>
  <c r="AS33" i="1"/>
  <c r="AA34" i="1"/>
  <c r="AS34" i="1"/>
  <c r="AA35" i="1"/>
  <c r="AS35" i="1"/>
  <c r="AA36" i="1"/>
  <c r="AS36" i="1"/>
  <c r="AA37" i="1"/>
  <c r="AS37" i="1"/>
  <c r="AA38" i="1"/>
  <c r="AS38" i="1"/>
  <c r="AA40" i="1"/>
  <c r="AS40" i="1"/>
  <c r="AA41" i="1"/>
  <c r="AS41" i="1"/>
  <c r="AA42" i="1"/>
  <c r="AS42" i="1"/>
  <c r="AS43" i="1"/>
  <c r="AF39" i="3"/>
  <c r="AG39" i="3"/>
  <c r="AH39" i="3"/>
  <c r="AC4" i="9"/>
  <c r="AC5" i="9"/>
  <c r="AC6" i="9"/>
  <c r="K7" i="9"/>
  <c r="AC7" i="9"/>
  <c r="K8" i="9"/>
  <c r="AC8" i="9"/>
  <c r="K9" i="9"/>
  <c r="AC9" i="9"/>
  <c r="K10" i="9"/>
  <c r="AC10" i="9"/>
  <c r="K11" i="9"/>
  <c r="AC11" i="9"/>
  <c r="K12" i="9"/>
  <c r="AC12" i="9"/>
  <c r="K13" i="9"/>
  <c r="AC13" i="9"/>
  <c r="K14" i="9"/>
  <c r="AC14" i="9"/>
  <c r="K15" i="9"/>
  <c r="AC15" i="9"/>
  <c r="K16" i="9"/>
  <c r="AC16" i="9"/>
  <c r="K17" i="9"/>
  <c r="AC17" i="9"/>
  <c r="K18" i="9"/>
  <c r="AC18" i="9"/>
  <c r="K19" i="9"/>
  <c r="AC19" i="9"/>
  <c r="K20" i="9"/>
  <c r="AC20" i="9"/>
  <c r="K21" i="9"/>
  <c r="AC21" i="9"/>
  <c r="K22" i="9"/>
  <c r="AC22" i="9"/>
  <c r="K23" i="9"/>
  <c r="AC23" i="9"/>
  <c r="K24" i="9"/>
  <c r="AC24" i="9"/>
  <c r="K25" i="9"/>
  <c r="AC25" i="9"/>
  <c r="AC26" i="9"/>
  <c r="K27" i="9"/>
  <c r="AC27" i="9"/>
  <c r="AC28" i="9"/>
  <c r="AC29" i="9"/>
  <c r="K30" i="9"/>
  <c r="AC30" i="9"/>
  <c r="K31" i="9"/>
  <c r="AC31" i="9"/>
  <c r="K32" i="9"/>
  <c r="AC32" i="9"/>
  <c r="K33" i="9"/>
  <c r="AC33" i="9"/>
  <c r="K34" i="9"/>
  <c r="AC34" i="9"/>
  <c r="K35" i="9"/>
  <c r="AC35" i="9"/>
  <c r="AC36" i="9"/>
  <c r="K37" i="9"/>
  <c r="AC37" i="9"/>
  <c r="K38" i="9"/>
  <c r="AC38" i="9"/>
  <c r="AC39" i="9"/>
  <c r="K40" i="9"/>
  <c r="AC40" i="9"/>
  <c r="K41" i="9"/>
  <c r="AC41" i="9"/>
  <c r="K42" i="9"/>
  <c r="AC42" i="9"/>
  <c r="K43" i="9"/>
  <c r="AC43" i="9"/>
  <c r="AC44" i="9"/>
  <c r="AD4" i="9"/>
  <c r="AD5" i="9"/>
  <c r="AD6" i="9"/>
  <c r="AD7" i="9"/>
  <c r="AD8" i="9"/>
  <c r="AD9" i="9"/>
  <c r="AD10" i="9"/>
  <c r="AD11" i="9"/>
  <c r="AD12" i="9"/>
  <c r="AD13" i="9"/>
  <c r="AD14" i="9"/>
  <c r="AD15" i="9"/>
  <c r="AD16" i="9"/>
  <c r="AD17" i="9"/>
  <c r="AD18" i="9"/>
  <c r="AD19" i="9"/>
  <c r="AD20" i="9"/>
  <c r="AD21" i="9"/>
  <c r="AD22" i="9"/>
  <c r="AD23" i="9"/>
  <c r="AD24" i="9"/>
  <c r="AD25" i="9"/>
  <c r="AD26" i="9"/>
  <c r="AD27" i="9"/>
  <c r="AD28" i="9"/>
  <c r="AD29" i="9"/>
  <c r="AD30" i="9"/>
  <c r="AD31" i="9"/>
  <c r="AD32" i="9"/>
  <c r="AD33" i="9"/>
  <c r="AD34" i="9"/>
  <c r="AD35" i="9"/>
  <c r="AD36" i="9"/>
  <c r="AD37" i="9"/>
  <c r="AD38" i="9"/>
  <c r="AD39" i="9"/>
  <c r="AD40" i="9"/>
  <c r="AD41" i="9"/>
  <c r="AD42" i="9"/>
  <c r="AD43" i="9"/>
  <c r="AD44" i="9"/>
  <c r="AE4" i="9"/>
  <c r="AE5" i="9"/>
  <c r="AE6" i="9"/>
  <c r="AE7" i="9"/>
  <c r="AE8" i="9"/>
  <c r="AE9" i="9"/>
  <c r="AE10" i="9"/>
  <c r="AE11" i="9"/>
  <c r="AE12" i="9"/>
  <c r="AE13" i="9"/>
  <c r="AE14" i="9"/>
  <c r="AE15" i="9"/>
  <c r="AE16" i="9"/>
  <c r="AE17" i="9"/>
  <c r="AE18" i="9"/>
  <c r="AE19" i="9"/>
  <c r="AE20" i="9"/>
  <c r="AE21" i="9"/>
  <c r="AE22" i="9"/>
  <c r="AE23" i="9"/>
  <c r="AE24" i="9"/>
  <c r="AE25" i="9"/>
  <c r="AE26" i="9"/>
  <c r="AE27" i="9"/>
  <c r="AE28" i="9"/>
  <c r="AE29" i="9"/>
  <c r="AE30" i="9"/>
  <c r="AE31" i="9"/>
  <c r="AE32" i="9"/>
  <c r="AE33" i="9"/>
  <c r="AE34" i="9"/>
  <c r="AE35" i="9"/>
  <c r="AE36" i="9"/>
  <c r="AE37" i="9"/>
  <c r="AE38" i="9"/>
  <c r="AE39" i="9"/>
  <c r="AE40" i="9"/>
  <c r="AE41" i="9"/>
  <c r="AE42" i="9"/>
  <c r="AE43" i="9"/>
  <c r="AE44" i="9"/>
  <c r="AF4" i="9"/>
  <c r="AF5" i="9"/>
  <c r="AF6" i="9"/>
  <c r="AF7" i="9"/>
  <c r="AF8" i="9"/>
  <c r="AF9" i="9"/>
  <c r="AF10" i="9"/>
  <c r="AF11" i="9"/>
  <c r="AF12" i="9"/>
  <c r="AF13" i="9"/>
  <c r="AF14" i="9"/>
  <c r="AF15" i="9"/>
  <c r="AF16" i="9"/>
  <c r="AF17" i="9"/>
  <c r="AF18" i="9"/>
  <c r="AF19" i="9"/>
  <c r="AF20" i="9"/>
  <c r="AF21" i="9"/>
  <c r="AF22" i="9"/>
  <c r="AF23" i="9"/>
  <c r="AF24" i="9"/>
  <c r="AF25" i="9"/>
  <c r="AF26" i="9"/>
  <c r="AF27" i="9"/>
  <c r="AF28" i="9"/>
  <c r="AF29" i="9"/>
  <c r="AF30" i="9"/>
  <c r="AF31" i="9"/>
  <c r="AF32" i="9"/>
  <c r="AF33" i="9"/>
  <c r="AF34" i="9"/>
  <c r="AF35" i="9"/>
  <c r="AF36" i="9"/>
  <c r="AF37" i="9"/>
  <c r="AF38" i="9"/>
  <c r="AF39" i="9"/>
  <c r="AF40" i="9"/>
  <c r="AF41" i="9"/>
  <c r="AF42" i="9"/>
  <c r="AF43" i="9"/>
  <c r="AF44" i="9"/>
  <c r="AB4" i="9"/>
  <c r="AB5" i="9"/>
  <c r="AB6" i="9"/>
  <c r="AB7" i="9"/>
  <c r="AB8" i="9"/>
  <c r="AB9" i="9"/>
  <c r="AB10" i="9"/>
  <c r="AB11" i="9"/>
  <c r="AB12" i="9"/>
  <c r="AB13" i="9"/>
  <c r="AB14" i="9"/>
  <c r="AB15" i="9"/>
  <c r="AB16" i="9"/>
  <c r="AB17" i="9"/>
  <c r="AB18" i="9"/>
  <c r="AB19" i="9"/>
  <c r="AB20" i="9"/>
  <c r="AB21" i="9"/>
  <c r="AB22" i="9"/>
  <c r="AB23" i="9"/>
  <c r="AB24" i="9"/>
  <c r="AB25" i="9"/>
  <c r="AB26" i="9"/>
  <c r="AB27" i="9"/>
  <c r="AB28" i="9"/>
  <c r="AB29" i="9"/>
  <c r="AB30" i="9"/>
  <c r="AB31" i="9"/>
  <c r="AB32" i="9"/>
  <c r="AB33" i="9"/>
  <c r="AB34" i="9"/>
  <c r="AB35" i="9"/>
  <c r="AB36" i="9"/>
  <c r="AB37" i="9"/>
  <c r="AB38" i="9"/>
  <c r="AB39" i="9"/>
  <c r="AB40" i="9"/>
  <c r="AB41" i="9"/>
  <c r="AB42" i="9"/>
  <c r="AB43" i="9"/>
  <c r="AB44" i="9"/>
  <c r="AF31" i="3"/>
  <c r="AG31" i="3"/>
  <c r="AH31" i="3"/>
  <c r="AG43" i="3"/>
  <c r="M47" i="3"/>
  <c r="N46" i="3"/>
  <c r="AG44" i="3"/>
  <c r="M46" i="3"/>
  <c r="N45" i="3"/>
  <c r="AF43" i="3"/>
  <c r="AH44" i="3"/>
  <c r="M45" i="3"/>
  <c r="N47" i="3"/>
  <c r="AE44" i="8"/>
  <c r="AD43" i="8"/>
  <c r="AC44" i="8"/>
  <c r="AC44" i="2"/>
  <c r="AC43" i="2"/>
  <c r="AA43" i="2"/>
  <c r="L45" i="2"/>
  <c r="AB43" i="2"/>
  <c r="K46" i="2"/>
  <c r="AB44" i="2"/>
  <c r="K45" i="2"/>
  <c r="L47" i="2"/>
  <c r="AF44" i="3"/>
  <c r="AH43" i="3"/>
  <c r="AX53" i="8"/>
  <c r="S4" i="13"/>
  <c r="S3" i="13"/>
  <c r="S5" i="13"/>
  <c r="R6" i="13"/>
  <c r="S6" i="13"/>
  <c r="J3" i="13"/>
  <c r="K3" i="13"/>
  <c r="M3" i="13"/>
  <c r="K4" i="13"/>
  <c r="L3" i="13"/>
  <c r="R3" i="13"/>
  <c r="J4" i="13"/>
  <c r="C4" i="13"/>
  <c r="K5" i="13"/>
  <c r="J5" i="13"/>
  <c r="M5" i="13"/>
  <c r="L4" i="13"/>
  <c r="M4" i="13"/>
  <c r="L5" i="13"/>
  <c r="Q3" i="13"/>
  <c r="Q5" i="13"/>
  <c r="Q4" i="13"/>
  <c r="R5" i="13"/>
  <c r="R4" i="13"/>
  <c r="Q6" i="13"/>
  <c r="E5" i="13"/>
  <c r="C5" i="13"/>
  <c r="D5" i="13"/>
  <c r="F4" i="13"/>
  <c r="F5" i="13"/>
  <c r="C3" i="13"/>
  <c r="D3" i="13"/>
  <c r="E3" i="13"/>
  <c r="E4" i="13"/>
  <c r="D4" i="13"/>
  <c r="F3" i="13"/>
</calcChain>
</file>

<file path=xl/sharedStrings.xml><?xml version="1.0" encoding="utf-8"?>
<sst xmlns="http://schemas.openxmlformats.org/spreadsheetml/2006/main" count="3165" uniqueCount="1113">
  <si>
    <t>Participant Code</t>
  </si>
  <si>
    <t>MC Order</t>
  </si>
  <si>
    <t>W Language</t>
  </si>
  <si>
    <t xml:space="preserve">Age </t>
  </si>
  <si>
    <t>Height</t>
  </si>
  <si>
    <t>Sex</t>
  </si>
  <si>
    <t>Nationality</t>
  </si>
  <si>
    <t>HCLE</t>
  </si>
  <si>
    <t>Tech</t>
  </si>
  <si>
    <t>ERR</t>
  </si>
  <si>
    <t>Robot Name (RN)</t>
  </si>
  <si>
    <t>RN known</t>
  </si>
  <si>
    <t>RN Type</t>
  </si>
  <si>
    <t>G-I: Natural</t>
  </si>
  <si>
    <t>G-I: Humanlike</t>
  </si>
  <si>
    <t>G-I: Conscious</t>
  </si>
  <si>
    <t>G-I: Lifelike</t>
  </si>
  <si>
    <t>G-I: Moving Elegantly</t>
  </si>
  <si>
    <t>G-II: Alive</t>
  </si>
  <si>
    <t>G-II: Lively</t>
  </si>
  <si>
    <t>G-II: Organic</t>
  </si>
  <si>
    <t>G-II: Lifelike</t>
  </si>
  <si>
    <t>G-II: Interactive</t>
  </si>
  <si>
    <t>G-II: Responsive</t>
  </si>
  <si>
    <t>G-III: Likeable</t>
  </si>
  <si>
    <t>G-III: Friendly</t>
  </si>
  <si>
    <t>G-III: Kind</t>
  </si>
  <si>
    <t>G-III: Pleasant</t>
  </si>
  <si>
    <t>G-III: Nice</t>
  </si>
  <si>
    <t>G-IV: Competent</t>
  </si>
  <si>
    <t>G-IV: Knowledgeable</t>
  </si>
  <si>
    <t>G-IV: Responsible</t>
  </si>
  <si>
    <t>G-IV: Intelligent</t>
  </si>
  <si>
    <t>G-IV: Sensible</t>
  </si>
  <si>
    <t>G-V: Relaxed</t>
  </si>
  <si>
    <t>G-V: Calm</t>
  </si>
  <si>
    <t>G-V: Quiescent</t>
  </si>
  <si>
    <t>Comfortable</t>
  </si>
  <si>
    <t>RN G-I</t>
  </si>
  <si>
    <t>RN G-II</t>
  </si>
  <si>
    <t>RN G-III</t>
  </si>
  <si>
    <t>RN G-IV</t>
  </si>
  <si>
    <t>RN G-V</t>
  </si>
  <si>
    <t>(years)</t>
  </si>
  <si>
    <t>(m)</t>
  </si>
  <si>
    <t>(cm)</t>
  </si>
  <si>
    <t>m/f</t>
  </si>
  <si>
    <t>yes/no</t>
  </si>
  <si>
    <t>(h/week)</t>
  </si>
  <si>
    <t>1 to 5</t>
  </si>
  <si>
    <t>P1</t>
  </si>
  <si>
    <r>
      <rPr>
        <b/>
        <sz val="12"/>
        <color theme="1"/>
        <rFont val="Calibri"/>
        <family val="2"/>
        <scheme val="minor"/>
      </rPr>
      <t>D</t>
    </r>
    <r>
      <rPr>
        <sz val="12"/>
        <color theme="1"/>
        <rFont val="Calibri"/>
        <family val="2"/>
        <charset val="204"/>
        <scheme val="minor"/>
      </rPr>
      <t>LES</t>
    </r>
  </si>
  <si>
    <t>P2</t>
  </si>
  <si>
    <t>DLSE</t>
  </si>
  <si>
    <t>P3</t>
  </si>
  <si>
    <t>DESL</t>
  </si>
  <si>
    <t>P4</t>
  </si>
  <si>
    <t>DELS</t>
  </si>
  <si>
    <t>P5</t>
  </si>
  <si>
    <t>DSLE</t>
  </si>
  <si>
    <t>DE</t>
  </si>
  <si>
    <t>m</t>
  </si>
  <si>
    <t>UEco &amp; UArt</t>
  </si>
  <si>
    <t>yes</t>
  </si>
  <si>
    <t>Can pick something and give it to me</t>
  </si>
  <si>
    <t>Infeneon exhibition</t>
  </si>
  <si>
    <t>Ind</t>
  </si>
  <si>
    <t>P6</t>
  </si>
  <si>
    <t>DSEL</t>
  </si>
  <si>
    <t>P7</t>
  </si>
  <si>
    <t>DLES</t>
  </si>
  <si>
    <t>P8</t>
  </si>
  <si>
    <t>P9</t>
  </si>
  <si>
    <t>P10</t>
  </si>
  <si>
    <t>P11</t>
  </si>
  <si>
    <t>P12</t>
  </si>
  <si>
    <t>P13</t>
  </si>
  <si>
    <t>P14</t>
  </si>
  <si>
    <t>P15</t>
  </si>
  <si>
    <t>P16</t>
  </si>
  <si>
    <t>P17</t>
  </si>
  <si>
    <t>P18</t>
  </si>
  <si>
    <t>P19</t>
  </si>
  <si>
    <r>
      <rPr>
        <b/>
        <sz val="12"/>
        <color theme="1"/>
        <rFont val="Calibri"/>
        <family val="2"/>
        <scheme val="minor"/>
      </rPr>
      <t>S</t>
    </r>
    <r>
      <rPr>
        <sz val="12"/>
        <color theme="1"/>
        <rFont val="Calibri"/>
        <family val="2"/>
        <charset val="204"/>
        <scheme val="minor"/>
      </rPr>
      <t>DLE</t>
    </r>
  </si>
  <si>
    <t>P20</t>
  </si>
  <si>
    <t>SDEL</t>
  </si>
  <si>
    <t>UEng</t>
  </si>
  <si>
    <t>Article</t>
  </si>
  <si>
    <t>P21</t>
  </si>
  <si>
    <t>SLED</t>
  </si>
  <si>
    <t>P22</t>
  </si>
  <si>
    <t>SLDE</t>
  </si>
  <si>
    <t>SEDL</t>
  </si>
  <si>
    <t>P24</t>
  </si>
  <si>
    <t>SELD</t>
  </si>
  <si>
    <t>P25</t>
  </si>
  <si>
    <r>
      <rPr>
        <sz val="12"/>
        <color theme="1"/>
        <rFont val="Calibri"/>
        <family val="2"/>
        <charset val="204"/>
        <scheme val="minor"/>
      </rPr>
      <t>S</t>
    </r>
    <r>
      <rPr>
        <sz val="12"/>
        <color theme="1"/>
        <rFont val="Calibri"/>
        <family val="2"/>
        <charset val="204"/>
        <scheme val="minor"/>
      </rPr>
      <t>DLE</t>
    </r>
  </si>
  <si>
    <t>P26</t>
  </si>
  <si>
    <t>P27</t>
  </si>
  <si>
    <t>P28</t>
  </si>
  <si>
    <t>P29</t>
  </si>
  <si>
    <t>P30</t>
  </si>
  <si>
    <t>P31</t>
  </si>
  <si>
    <r>
      <rPr>
        <b/>
        <sz val="12"/>
        <color theme="1"/>
        <rFont val="Calibri"/>
        <family val="2"/>
        <scheme val="minor"/>
      </rPr>
      <t>E</t>
    </r>
    <r>
      <rPr>
        <sz val="12"/>
        <color theme="1"/>
        <rFont val="Calibri"/>
        <family val="2"/>
        <charset val="204"/>
        <scheme val="minor"/>
      </rPr>
      <t>SDL</t>
    </r>
  </si>
  <si>
    <t>P32</t>
  </si>
  <si>
    <t>ESLD</t>
  </si>
  <si>
    <t>P33</t>
  </si>
  <si>
    <t>EDLS</t>
  </si>
  <si>
    <t>P34</t>
  </si>
  <si>
    <t>P37</t>
  </si>
  <si>
    <r>
      <rPr>
        <b/>
        <sz val="12"/>
        <color theme="1"/>
        <rFont val="Calibri"/>
        <family val="2"/>
        <scheme val="minor"/>
      </rPr>
      <t>L</t>
    </r>
    <r>
      <rPr>
        <sz val="12"/>
        <color theme="1"/>
        <rFont val="Calibri"/>
        <family val="2"/>
        <charset val="204"/>
        <scheme val="minor"/>
      </rPr>
      <t>ESD</t>
    </r>
  </si>
  <si>
    <t>P38</t>
  </si>
  <si>
    <t>LEDS</t>
  </si>
  <si>
    <t>P39</t>
  </si>
  <si>
    <t>LSDE</t>
  </si>
  <si>
    <t>P41</t>
  </si>
  <si>
    <t>LDES</t>
  </si>
  <si>
    <t>QS 1</t>
  </si>
  <si>
    <t>MC seen?</t>
  </si>
  <si>
    <t>QS 2&amp;3</t>
  </si>
  <si>
    <t>Int. understood?</t>
  </si>
  <si>
    <t>MC_DWV Leg.</t>
  </si>
  <si>
    <t>MC_DWV Pred.</t>
  </si>
  <si>
    <t>MC_DWV G-I</t>
  </si>
  <si>
    <t>MC_DWV G-III</t>
  </si>
  <si>
    <t>MC_DWV G-V</t>
  </si>
  <si>
    <t>Incidents</t>
  </si>
  <si>
    <t>Transcript</t>
  </si>
  <si>
    <t>0 to 10 (cm)</t>
  </si>
  <si>
    <t>-</t>
  </si>
  <si>
    <t>Participant took too long to stand up. Discart for DWV!</t>
  </si>
  <si>
    <t>MC Time_i</t>
  </si>
  <si>
    <t>MC Time_f</t>
  </si>
  <si>
    <t>MC_FD G-I</t>
  </si>
  <si>
    <t>MC_FD G-III</t>
  </si>
  <si>
    <t>MC_FD G-V</t>
  </si>
  <si>
    <t>Adequate?</t>
  </si>
  <si>
    <t>Change?</t>
  </si>
  <si>
    <t>Accepted change?</t>
  </si>
  <si>
    <t>(sec)</t>
  </si>
  <si>
    <t>D</t>
  </si>
  <si>
    <t>HL</t>
  </si>
  <si>
    <t>no</t>
  </si>
  <si>
    <t>S</t>
  </si>
  <si>
    <t>When the participant said he preferred Stop earlier, 1° Wrong MC was launched. 2° Wifi-Problem. 3° worked well!</t>
  </si>
  <si>
    <t>MC_2 G-I</t>
  </si>
  <si>
    <t>MC_2 G-III</t>
  </si>
  <si>
    <t>MC_2 G-V</t>
  </si>
  <si>
    <t>Transcription</t>
  </si>
  <si>
    <t>MC_3 G-I</t>
  </si>
  <si>
    <t>MC_3 G-III</t>
  </si>
  <si>
    <t>MC_3 G-V</t>
  </si>
  <si>
    <t>Transciption</t>
  </si>
  <si>
    <t>L</t>
  </si>
  <si>
    <t>E</t>
  </si>
  <si>
    <t>MC_4 G-I</t>
  </si>
  <si>
    <t>MC_4 G-III</t>
  </si>
  <si>
    <t>MC_4 G-V</t>
  </si>
  <si>
    <t>HL/ML/lon/sho</t>
  </si>
  <si>
    <t>MC_LT G-I</t>
  </si>
  <si>
    <t>MC_LT G-III</t>
  </si>
  <si>
    <t>MC_LT G-V</t>
  </si>
  <si>
    <t>LT?</t>
  </si>
  <si>
    <t>ML</t>
  </si>
  <si>
    <t>QS 10</t>
  </si>
  <si>
    <t>Other incidents</t>
  </si>
  <si>
    <t>Categories</t>
  </si>
  <si>
    <t>Light</t>
  </si>
  <si>
    <t>Back-off-evade but to the right, so that the person can take the inner curve.</t>
  </si>
  <si>
    <t>BR G-I</t>
  </si>
  <si>
    <t>BR G-II</t>
  </si>
  <si>
    <t>BR G-III</t>
  </si>
  <si>
    <t>BR G-IV</t>
  </si>
  <si>
    <t>BR G-V</t>
  </si>
  <si>
    <t>So:Beeping</t>
  </si>
  <si>
    <t>So:Speaking</t>
  </si>
  <si>
    <t>Di:Direction Arrows</t>
  </si>
  <si>
    <t>Di:Goal of Journey</t>
  </si>
  <si>
    <t>Di:Reason of Existence</t>
  </si>
  <si>
    <t>Di:Face</t>
  </si>
  <si>
    <t>Mo:Head</t>
  </si>
  <si>
    <t>Mo:Eyes</t>
  </si>
  <si>
    <t>Mo:Face</t>
  </si>
  <si>
    <t>Mo:Arms</t>
  </si>
  <si>
    <t>Li:Projected arrows</t>
  </si>
  <si>
    <t>Li:Blinker</t>
  </si>
  <si>
    <t>Sound (So)</t>
  </si>
  <si>
    <t>Display (Di)</t>
  </si>
  <si>
    <t>Movement (Mo)</t>
  </si>
  <si>
    <t>Light (Li)</t>
  </si>
  <si>
    <t>Other</t>
  </si>
  <si>
    <t>Which other?</t>
  </si>
  <si>
    <t>y</t>
  </si>
  <si>
    <t>n</t>
  </si>
  <si>
    <t>Communication with other devices (smartphone/car etc)</t>
  </si>
  <si>
    <t>MC</t>
  </si>
  <si>
    <t>Movement Cue</t>
  </si>
  <si>
    <t>W</t>
  </si>
  <si>
    <t>Workshop</t>
  </si>
  <si>
    <t>Language in which the workshop was carried out</t>
  </si>
  <si>
    <t>N</t>
  </si>
  <si>
    <t>Native</t>
  </si>
  <si>
    <t>Highest completed level of education</t>
  </si>
  <si>
    <t>Experience with robots in reality</t>
  </si>
  <si>
    <t>G</t>
  </si>
  <si>
    <t xml:space="preserve">Godspeed, where 1 is the minimum value and 5 the maximum value for the mentioned characteristic </t>
  </si>
  <si>
    <t>Where 0 means unsure and 10 totally sure</t>
  </si>
  <si>
    <t>MC Dodge</t>
  </si>
  <si>
    <t>MC Stop</t>
  </si>
  <si>
    <t>MC Back-off-Linear</t>
  </si>
  <si>
    <t>MC Back-off-Evade</t>
  </si>
  <si>
    <t>O</t>
  </si>
  <si>
    <t>MC Other (Designed movement)</t>
  </si>
  <si>
    <t>i=initial (first time the MC was launched). Time since the word "go" is said until the participant puts one foot in B</t>
  </si>
  <si>
    <t>f=final (last time the MC was launched).  Time since the word "go" is said until the participant puts one foot in B</t>
  </si>
  <si>
    <t>Humanlike</t>
  </si>
  <si>
    <t>Machinelike</t>
  </si>
  <si>
    <t>Lon</t>
  </si>
  <si>
    <t>Longer</t>
  </si>
  <si>
    <t>Sho</t>
  </si>
  <si>
    <t>Shorter</t>
  </si>
  <si>
    <t>Q_D</t>
  </si>
  <si>
    <t>Questionnaire demographics pg.1-2</t>
  </si>
  <si>
    <t>Q_DVW</t>
  </si>
  <si>
    <t>Questionnaire Door With Visibility pg.3</t>
  </si>
  <si>
    <t>Q_FD</t>
  </si>
  <si>
    <t>Questionnaire free design pg.4</t>
  </si>
  <si>
    <t>Q_LC</t>
  </si>
  <si>
    <t>Questionnaire legible cue pg.5-7</t>
  </si>
  <si>
    <t>Q_LT_LT</t>
  </si>
  <si>
    <t>Questionnaire legible cue long-term pg.8</t>
  </si>
  <si>
    <t>Other MC</t>
  </si>
  <si>
    <t>Answer to QS 10: Can you think of any other movement to solve the situation CWOV?</t>
  </si>
  <si>
    <t>Q_BR</t>
  </si>
  <si>
    <t>Questionnaire Beam Robot pg.9</t>
  </si>
  <si>
    <t>Q_O</t>
  </si>
  <si>
    <t>Questionnaire other robot functionalities pg.10</t>
  </si>
  <si>
    <t>So</t>
  </si>
  <si>
    <t>Sound</t>
  </si>
  <si>
    <t>Di</t>
  </si>
  <si>
    <t>Display</t>
  </si>
  <si>
    <t>Mo</t>
  </si>
  <si>
    <t>Movement</t>
  </si>
  <si>
    <t>Li</t>
  </si>
  <si>
    <t>PCE</t>
  </si>
  <si>
    <t>Primary Compulsory Education</t>
  </si>
  <si>
    <t>SCE</t>
  </si>
  <si>
    <t>Secondary Compulsory Education</t>
  </si>
  <si>
    <t>HSE</t>
  </si>
  <si>
    <t>Higher Secondary Education (abitur)</t>
  </si>
  <si>
    <t>University: Engineering</t>
  </si>
  <si>
    <t>UNS</t>
  </si>
  <si>
    <t>University: Natural Science</t>
  </si>
  <si>
    <t>UEco</t>
  </si>
  <si>
    <t>University: Economics</t>
  </si>
  <si>
    <t>UArt</t>
  </si>
  <si>
    <t>University: Arts</t>
  </si>
  <si>
    <t>Oth</t>
  </si>
  <si>
    <t>HCLE Other</t>
  </si>
  <si>
    <t>Industrial Robot</t>
  </si>
  <si>
    <t>SC</t>
  </si>
  <si>
    <t>Science Fiction Robot</t>
  </si>
  <si>
    <t>Int.</t>
  </si>
  <si>
    <t>Intention</t>
  </si>
  <si>
    <t>Leg.</t>
  </si>
  <si>
    <t>Legible</t>
  </si>
  <si>
    <t>Pred.</t>
  </si>
  <si>
    <t>Predictable</t>
  </si>
  <si>
    <t>What did the robot do?</t>
  </si>
  <si>
    <t>Why did it do that? What was its intention?</t>
  </si>
  <si>
    <t>f</t>
  </si>
  <si>
    <t>SF</t>
  </si>
  <si>
    <t>1º MC was an error, but the participant was told to stop quickly, so it didn't affect the experiment.</t>
  </si>
  <si>
    <t>Unk</t>
  </si>
  <si>
    <t>Unknown</t>
  </si>
  <si>
    <t>It just did like cars do, as if there were two lanes. I know I walk in my lane and it knows it goes on its lane.</t>
  </si>
  <si>
    <t>That was an intelligent choice, that it has made from the beginning.</t>
  </si>
  <si>
    <t>Long-Term and Back-off-Linear was repeated. No innovation</t>
  </si>
  <si>
    <t>Only with bird camera. Mob camera failed.</t>
  </si>
  <si>
    <t>yes=5/probably=4/unk=3/probably not=2/no=1</t>
  </si>
  <si>
    <t>0 or 1</t>
  </si>
  <si>
    <t>It moved towards me and then made space for me.</t>
  </si>
  <si>
    <t>I am more important than the robot.</t>
  </si>
  <si>
    <t>I think, that it realised, that I am there.</t>
  </si>
  <si>
    <t>I think, it wanted to greet me.</t>
  </si>
  <si>
    <t>It came towards me and then it stopped in front of me.</t>
  </si>
  <si>
    <t>So that we don't collide.</t>
  </si>
  <si>
    <t>It stopped</t>
  </si>
  <si>
    <t>So that we don't crash.</t>
  </si>
  <si>
    <t>It has seen, that I am comming from the other directionand that it should move out of my way.</t>
  </si>
  <si>
    <t>Now it just stopped again</t>
  </si>
  <si>
    <t>It has seen me and wanted to make space for me.</t>
  </si>
  <si>
    <t>It stopped and went backwards a little bit.</t>
  </si>
  <si>
    <t>To show me, that it is not going to go further forwards. It has given me a sure signal, that it is not going to bump into me.</t>
  </si>
  <si>
    <t>As it saw me, it has really made space for me. I liked that a lot.</t>
  </si>
  <si>
    <t xml:space="preserve">So that I am not surprised and so that it doesn't occupy my space. It just nicely made space for me, so that I can dodge it. </t>
  </si>
  <si>
    <t>It stopped, then went backwards , but it has turned extra.</t>
  </si>
  <si>
    <t>I don't know. It has not given me a better indication, than as it stopped (before). Actually (it has given me) a worst indication.</t>
  </si>
  <si>
    <t>It just went a little backwards.</t>
  </si>
  <si>
    <t>To show me, that it has recognized me and that it will not keep on moving forwards.</t>
  </si>
  <si>
    <t>It has not stopped and has directly taken the outer curve.</t>
  </si>
  <si>
    <t>So that we don't touch each other, (so that) we don't crash. It has done that, because it knew that I was comming.</t>
  </si>
  <si>
    <t>It hasn't done anything. It just went here (show the outer curve with the finger)</t>
  </si>
  <si>
    <t>Long-Term with lower velocity, when it sees me.</t>
  </si>
  <si>
    <t>It (the robot) should give some kind of signal that I can dodge it. Ex. a light that turns on when I can pass or something like that.</t>
  </si>
  <si>
    <t>Back-off-Evade to the right</t>
  </si>
  <si>
    <t xml:space="preserve">(The robot) has given way by going backwards and a little to the side. </t>
  </si>
  <si>
    <t xml:space="preserve">It has made space for me. It lets others walk earlier. </t>
  </si>
  <si>
    <t>DT</t>
  </si>
  <si>
    <t>RO</t>
  </si>
  <si>
    <t>DT/EN/RO/ES</t>
  </si>
  <si>
    <t>The robot could talk with people and it was a kind of mentor for the people.</t>
  </si>
  <si>
    <t>Film Star Wars</t>
  </si>
  <si>
    <t>Robot in the reception of a hotel.</t>
  </si>
  <si>
    <t>Sonny from I-Robot film</t>
  </si>
  <si>
    <t>Film I-Robot</t>
  </si>
  <si>
    <t>y=1 / n=0</t>
  </si>
  <si>
    <t>(The robot) stopped.</t>
  </si>
  <si>
    <t>I had the impression that I shouldn't continue walking. You have seen that I have stood still.</t>
  </si>
  <si>
    <t>It went backbards and made space for me.</t>
  </si>
  <si>
    <t>It made space for me.</t>
  </si>
  <si>
    <t xml:space="preserve">It stopped and went a little bit backwards. Then it balanced a little. </t>
  </si>
  <si>
    <t>To give me again the impression that I am important.</t>
  </si>
  <si>
    <t>It has driven conformal to the rules on the road.</t>
  </si>
  <si>
    <t>It knows the rules, how people on the street walk.</t>
  </si>
  <si>
    <t>1 (only from right)</t>
  </si>
  <si>
    <t>Robot was not responding for 5min. It was solved without influencing the esperiment.</t>
  </si>
  <si>
    <t>Human support in accident cases</t>
  </si>
  <si>
    <t>It came towards me</t>
  </si>
  <si>
    <t>To identify me, to see me.</t>
  </si>
  <si>
    <t>DT/EN/ES/CA</t>
  </si>
  <si>
    <t>Optimum Prime from Transformers</t>
  </si>
  <si>
    <t>Film Transformers</t>
  </si>
  <si>
    <t>1 or 0</t>
  </si>
  <si>
    <t>FD?</t>
  </si>
  <si>
    <t>BR</t>
  </si>
  <si>
    <t>Beam Robot</t>
  </si>
  <si>
    <t>BR-Hear?</t>
  </si>
  <si>
    <t>BR-See?</t>
  </si>
  <si>
    <t>BR-Smell?</t>
  </si>
  <si>
    <t>BR-Touch?</t>
  </si>
  <si>
    <t>BR-Sound?</t>
  </si>
  <si>
    <t>BR-Other?</t>
  </si>
  <si>
    <t xml:space="preserve">Movements on the floor in any way, show things on the screen (information, me), take fotos, speak, react to me. </t>
  </si>
  <si>
    <t>It has made my decision easier,…</t>
  </si>
  <si>
    <t>So that I can choose,…</t>
  </si>
  <si>
    <t>It just stopped, right?</t>
  </si>
  <si>
    <t>So that I dodge (the robot)</t>
  </si>
  <si>
    <t>Very good. It has made space for me from the beginning.</t>
  </si>
  <si>
    <t>Because it is expected that everybody will cut the edge. The comfrontation then doesn't even come up.</t>
  </si>
  <si>
    <t>Long-Term with stop when it sees me</t>
  </si>
  <si>
    <t>LT+S</t>
  </si>
  <si>
    <t>R2D2</t>
  </si>
  <si>
    <t>Movie</t>
  </si>
  <si>
    <t>It came towards me and then it evaded me.</t>
  </si>
  <si>
    <t>To let me go through (to you).</t>
  </si>
  <si>
    <t>Move and show videos.</t>
  </si>
  <si>
    <t>It stopped and has let me go through.</t>
  </si>
  <si>
    <t>So that I pass. It wanted to show me, that I can pass.</t>
  </si>
  <si>
    <t>It stopped an then went a bit backewards.</t>
  </si>
  <si>
    <t>So that I can dodge it. It wanted to show me that I can pass.</t>
  </si>
  <si>
    <t>To show me that I can dodge it and to make space for me.</t>
  </si>
  <si>
    <t>It went, where I wasn't walking, so in the outer part.</t>
  </si>
  <si>
    <t>So that we do not come to the same way.</t>
  </si>
  <si>
    <t>CN</t>
  </si>
  <si>
    <t>ZH</t>
  </si>
  <si>
    <t>Iron Man</t>
  </si>
  <si>
    <t>Film</t>
  </si>
  <si>
    <t xml:space="preserve">The participant moved to the right, so behind the robot. </t>
  </si>
  <si>
    <t>DWV used?</t>
  </si>
  <si>
    <t>Move, recognise people, faces, people's voice and things, recognise emergency situations and call</t>
  </si>
  <si>
    <t>D_ML was designed.</t>
  </si>
  <si>
    <t>It when backwards. It waited.</t>
  </si>
  <si>
    <t>It stays there all the time.It has waited.</t>
  </si>
  <si>
    <t>We met, then it turned.Like men do, let the other person dodge you.</t>
  </si>
  <si>
    <t>It wants (to say to me) "continue walking"</t>
  </si>
  <si>
    <t>It just stopped.</t>
  </si>
  <si>
    <t>(The robot though) "I wait for him (to dodge me)"</t>
  </si>
  <si>
    <t>Always right, where the wall</t>
  </si>
  <si>
    <t>Always stay near the wall. Like the car drivers.</t>
  </si>
  <si>
    <t>The participant started very differently (not always after 3, 2, 1, go. Sometimes earlier, sometimes later. This had an influence in his decision.</t>
  </si>
  <si>
    <t>90º right + stop</t>
  </si>
  <si>
    <t>Blackboard: 90º to the right, so that the person just passes.</t>
  </si>
  <si>
    <t>Humanoid Lola</t>
  </si>
  <si>
    <t>Robot at the Chair for applied mechanics, TUM</t>
  </si>
  <si>
    <t>Move autonomously, implement logic (ex. Simple comands, if I say I'm tired, then it says you should )</t>
  </si>
  <si>
    <t xml:space="preserve">It just stopped. </t>
  </si>
  <si>
    <t>Similar to before (back-off-linear). To let me choose where I want to go. To not be in the way…</t>
  </si>
  <si>
    <t xml:space="preserve">It evaded me. </t>
  </si>
  <si>
    <t>To make space for me, so that I can pass.</t>
  </si>
  <si>
    <t>IR</t>
  </si>
  <si>
    <t>UF</t>
  </si>
  <si>
    <t>Ueng</t>
  </si>
  <si>
    <t>TV</t>
  </si>
  <si>
    <t>I think he wanted to say welcome</t>
  </si>
  <si>
    <t>I think he wanted to say welcome, but it was a fast movement,  so he couldn't recognise that well</t>
  </si>
  <si>
    <t xml:space="preserve">The participant stood up too quickly. </t>
  </si>
  <si>
    <t>Laugh, sounds (ex. "oops")</t>
  </si>
  <si>
    <t>The robot waited. I moved and then he (the robot) gave his movement and then he continued his movement. And if I have to rate this one, I find this one better than the other one.</t>
  </si>
  <si>
    <t>Respect. I think my comfort. He stayed, normally it's like that. He considers comfort of the other person.</t>
  </si>
  <si>
    <t>The robot kept its movement. (The robot) stood in its positions, without changing any directions and also trying to keep the distance with the right side and in order to give me pass on the right side.</t>
  </si>
  <si>
    <t>The robot looked at me, because I appeared there, it did one step bakcwards, then I had some space to go.</t>
  </si>
  <si>
    <t>I think it was caring to give me more space. I think, I'm not sure.</t>
  </si>
  <si>
    <t>The robot detected me, it knew I was coming from the right side, so it chose the (his) right side.</t>
  </si>
  <si>
    <t>I have more space to walk without changing the direction</t>
  </si>
  <si>
    <t>Taking a photo of user, then making a human logo (with respect to the photo) and showing the direction according to the path. It makes the process more friendly.</t>
  </si>
  <si>
    <t>ES</t>
  </si>
  <si>
    <t>Terminator</t>
  </si>
  <si>
    <t>Cinema/Film</t>
  </si>
  <si>
    <t>To not come towards me, or not? Keep distance, so that nothing happens to me.</t>
  </si>
  <si>
    <t>Move, identify people.</t>
  </si>
  <si>
    <t>It stayed still, waiting for me to pass.</t>
  </si>
  <si>
    <t>MC seen (QS1)?</t>
  </si>
  <si>
    <t>MC seen (video)?</t>
  </si>
  <si>
    <t>That I pass. Wait until I pass.</t>
  </si>
  <si>
    <t>It stayed still, it didn't move.</t>
  </si>
  <si>
    <t>The same as before (in Back-off-Linear), let me pass, but without moving backwards, simply let me pass.</t>
  </si>
  <si>
    <t>It has moved away, waiting for me to pass.</t>
  </si>
  <si>
    <t xml:space="preserve">Be more empathic, interact better with the person, be more likeable. Be more humanlike, don't hurt me. </t>
  </si>
  <si>
    <t>When I got to the corner, it was already there (point to the right).</t>
  </si>
  <si>
    <t>The intention that I pass and that is it.</t>
  </si>
  <si>
    <t>1° MC Order (1=D, 2=S, 3=L, 4=E)</t>
  </si>
  <si>
    <t>1º MC</t>
  </si>
  <si>
    <t>2º MC</t>
  </si>
  <si>
    <t>3ºMC</t>
  </si>
  <si>
    <t>4º MC</t>
  </si>
  <si>
    <t>Chosen variant</t>
  </si>
  <si>
    <t>0=N / 1=sho,HL,ear / 2=lon,ML,lat</t>
  </si>
  <si>
    <t>Change in 1º &amp; 2º Order?</t>
  </si>
  <si>
    <t>2° MC Order (1=D, 2=S, 3=L, 4=E)</t>
  </si>
  <si>
    <t>LT - v_low near human</t>
  </si>
  <si>
    <t>E-Right</t>
  </si>
  <si>
    <t>Code MC Dodge</t>
  </si>
  <si>
    <t>Code MC Stop</t>
  </si>
  <si>
    <t>Code MC Back-Off-Linear</t>
  </si>
  <si>
    <t>Code MC Back-Off-Evade</t>
  </si>
  <si>
    <t>CA</t>
  </si>
  <si>
    <t>A robot that picks something and brings it somewhere else.</t>
  </si>
  <si>
    <t>Technology exhibition</t>
  </si>
  <si>
    <t>The robot has turned left. It has seen me, it was going to go forwards, but it didn't because I was there.</t>
  </si>
  <si>
    <t>It stayed still.</t>
  </si>
  <si>
    <t>That I pass. It has let me pass.</t>
  </si>
  <si>
    <t xml:space="preserve">It stopped and went a little backwards to allow me to take the decision. </t>
  </si>
  <si>
    <t>In case I need more space right? Allow me more space in case I am carrying a trolley.</t>
  </si>
  <si>
    <t>This one is what I have said before. It got out of my way.</t>
  </si>
  <si>
    <t>What I said before, it has moved out of my way in case I has a trolley or I needed more space. To not collide against me, it has moved to a side.</t>
  </si>
  <si>
    <t>It has passed by. It has openned more, so that I -that was comming- didn't collide against him.</t>
  </si>
  <si>
    <t>It suposes that when I turn a place, I always walk more attached to the right, so then it opens to the left to let me pass.</t>
  </si>
  <si>
    <t>Detect smoke/heat</t>
  </si>
  <si>
    <t>LT &amp; when it detects me Back-off-evade tot he right.</t>
  </si>
  <si>
    <t>LT + E when seen</t>
  </si>
  <si>
    <t>It stopped.</t>
  </si>
  <si>
    <t>So that I dodge it (the robot)</t>
  </si>
  <si>
    <t>It went a little backwards as it saw me, then I had to dodge it. It didn't move to the side.</t>
  </si>
  <si>
    <t>First to give me a little space and time for me to react. If it only stays still, then I have to do a bigger evasion movement.</t>
  </si>
  <si>
    <t>The robot evaded me. So it evaded me backwards.</t>
  </si>
  <si>
    <t>So that I can dodge it better.</t>
  </si>
  <si>
    <t>The robot went in the other (…), so went further out.</t>
  </si>
  <si>
    <t>That I can without stopping, without dodging, walk further my way.</t>
  </si>
  <si>
    <t xml:space="preserve">It was standing in front of me, then I went towards it and then it went to the side, so that I can continue walking. </t>
  </si>
  <si>
    <t xml:space="preserve">(So that I can) continue walking. </t>
  </si>
  <si>
    <t>Navigate, react to me, show things on the display.</t>
  </si>
  <si>
    <t>Probably it saw me with the camera and (the camera) showed that it should evade me.</t>
  </si>
  <si>
    <t>0 to 9,6 (cm)</t>
  </si>
  <si>
    <t xml:space="preserve">Move, internet connection </t>
  </si>
  <si>
    <t>It just stayed still.</t>
  </si>
  <si>
    <t>Also to let me pass but without making space, but just stayed still.</t>
  </si>
  <si>
    <t>It waited until I passed by or did he also go back? I don't think so.</t>
  </si>
  <si>
    <t>Now he backed off with small turn, it gave me a little more space and then he stayed still.</t>
  </si>
  <si>
    <t>It gave me a little more space and then he stayed still.</t>
  </si>
  <si>
    <t>It went right to dodge me.5</t>
  </si>
  <si>
    <t>It new that I was coming or it knew that I always take the shortest path and then it took the longest.</t>
  </si>
  <si>
    <t>180º to the right and move backwards.</t>
  </si>
  <si>
    <t>180º right + S</t>
  </si>
  <si>
    <t>Wall-E</t>
  </si>
  <si>
    <t xml:space="preserve">It came towards me, then it stopped and moved back a little bit. </t>
  </si>
  <si>
    <t>Probably beacause it has seen me, that someone comes and it has stopped its movement.</t>
  </si>
  <si>
    <t>This time, it has stopped.</t>
  </si>
  <si>
    <t>Maybe it wanted to tell me, that it's not going to continue forwards, that it is only going to stay still.</t>
  </si>
  <si>
    <t>Ich think, it stayed still, so that I can dodge it.</t>
  </si>
  <si>
    <t>It made space for me and it went to the side somehow.</t>
  </si>
  <si>
    <t>Maybe to show me, that it does space that way.</t>
  </si>
  <si>
    <t>It went far outside (of the curve), it has left space.</t>
  </si>
  <si>
    <t>Because I would normally take the inner curve, and this way it leaves space.</t>
  </si>
  <si>
    <t>The person took too long to stand up and then wanted to return back, exactly when the robot started going.</t>
  </si>
  <si>
    <t>Only screen</t>
  </si>
  <si>
    <t>Move, show pictures, videos.</t>
  </si>
  <si>
    <t>It waited. It stopped.</t>
  </si>
  <si>
    <t>Because it saw me and was surprised.</t>
  </si>
  <si>
    <t>It stopped and went a little backwards.</t>
  </si>
  <si>
    <t>It wanted to make a little bit of space for me.</t>
  </si>
  <si>
    <t>It stopped and waited, (to see) what I do. Before it continues.</t>
  </si>
  <si>
    <t>It went a little backwards and to the side.</t>
  </si>
  <si>
    <t>It let me go first.</t>
  </si>
  <si>
    <t>It went on another path.</t>
  </si>
  <si>
    <t>None. It just went on the other side.</t>
  </si>
  <si>
    <t>CZ</t>
  </si>
  <si>
    <t>Sophia</t>
  </si>
  <si>
    <t>Youtube, news</t>
  </si>
  <si>
    <t xml:space="preserve">He is working. Maybe he was waiting for my movement. </t>
  </si>
  <si>
    <t>I don't know</t>
  </si>
  <si>
    <t>Maybe</t>
  </si>
  <si>
    <t>Recognise someone, choose best trajectory to reach a point.</t>
  </si>
  <si>
    <t>He changed the trajectory. When he saw me, he changed the trajectory.</t>
  </si>
  <si>
    <t>Working normal without pausing or anything.</t>
  </si>
  <si>
    <t>It dodged me.</t>
  </si>
  <si>
    <t>He stopped completely and waited for my procedure.</t>
  </si>
  <si>
    <t>It was just letting me pass. I don't know.</t>
  </si>
  <si>
    <t>He stopped, went behind, but to the side.</t>
  </si>
  <si>
    <t>Maybe for leaving me more space.</t>
  </si>
  <si>
    <t>He didn't go on my same trajectory.</t>
  </si>
  <si>
    <t>Maybe he imagined the situation and solved it preventively.</t>
  </si>
  <si>
    <t>In D (repetition) in crashed a little against the wall, after the situation had been solved.</t>
  </si>
  <si>
    <t>IT</t>
  </si>
  <si>
    <t>Maybe its name is Maro. It is a robot for old people.</t>
  </si>
  <si>
    <t>Ind conference</t>
  </si>
  <si>
    <t>Cleaning robot</t>
  </si>
  <si>
    <t>Not yet seen in (…)</t>
  </si>
  <si>
    <t>It just stopped and waited until I had gone passt it.</t>
  </si>
  <si>
    <t>It just stopped and waited until I went passt it.</t>
  </si>
  <si>
    <t>It went a bit backwards and has waited until I went passt it.</t>
  </si>
  <si>
    <t>Similar to before. Let me pass. And that I better check it, by going backwards shortly.</t>
  </si>
  <si>
    <t>It has turned sideways and has waited until I go passt it.</t>
  </si>
  <si>
    <t>Its a selfstatus, that it gives me priority.</t>
  </si>
  <si>
    <t>The robot was now in the inner side, further away and a little in the opposite side.</t>
  </si>
  <si>
    <t>It's the dought, either it knew that someone was comming in the opposite direction or not. It was on the right from the beginning and then it has realized, that we can both pass side to side.</t>
  </si>
  <si>
    <t>Short-term then turn to the left. "This way I am sure, that it is not going to bump into me".</t>
  </si>
  <si>
    <t>ST + 90º left</t>
  </si>
  <si>
    <t>It went backwards. It was standing in the middle of my way and then it went backwards.</t>
  </si>
  <si>
    <t>It has realized that I want to go through, therefore it has made space.</t>
  </si>
  <si>
    <t>Visual information on the display, navigate.</t>
  </si>
  <si>
    <t>Ruler</t>
  </si>
  <si>
    <t>0 to x (cm)</t>
  </si>
  <si>
    <t>P43</t>
  </si>
  <si>
    <t>P44</t>
  </si>
  <si>
    <t>SDLE</t>
  </si>
  <si>
    <t>P45</t>
  </si>
  <si>
    <t>Lego Mind Storms</t>
  </si>
  <si>
    <t>childhood/ advertisement</t>
  </si>
  <si>
    <t>Move, show something on screen, augmented reality, measure space, food sensors</t>
  </si>
  <si>
    <t>Beep before the curve (like cars)</t>
  </si>
  <si>
    <t>HG</t>
  </si>
  <si>
    <t>Looked like a vacuum cleaner with a monitor at eye-hight, pink-colored</t>
  </si>
  <si>
    <t>University cafeteria</t>
  </si>
  <si>
    <t>Move (roll), display on screen, records, bend parts of it</t>
  </si>
  <si>
    <t>It went to the side to dodge me.</t>
  </si>
  <si>
    <t>That I walk on the right side. One goes on the right side. It has realized that it was on the wrong side, then it had to take the other one.</t>
  </si>
  <si>
    <t>The MC was stopped shortly, to avoid collision. The participant was on the robots path.</t>
  </si>
  <si>
    <t xml:space="preserve">He waited until I do everything. But he backed off a bit. </t>
  </si>
  <si>
    <t>That we certainly don't collide. As if it was scared of me.</t>
  </si>
  <si>
    <t>Not fully on video.</t>
  </si>
  <si>
    <t>Nothing. He stopped.</t>
  </si>
  <si>
    <t>So that I understand, OK it doesn't do anything, so that I can understand the situation somehow.</t>
  </si>
  <si>
    <t>The camera failed. It turned off, without notice. When I realized, I saw on the camera "The data is damaged".</t>
  </si>
  <si>
    <t>Yes, nothing. He went on the right.</t>
  </si>
  <si>
    <t xml:space="preserve">One would then assume that one always goes on the right side of the road. That was it. It is less likely that somebody comes on that side. Then, there is space. </t>
  </si>
  <si>
    <t>Dog robot &amp; cleaning robot</t>
  </si>
  <si>
    <t>Publicity &amp; Friends</t>
  </si>
  <si>
    <t>Move, react to my movements, make some sound depending on the signal received, interact through the screen</t>
  </si>
  <si>
    <t>It let me pass, much more elegantly. It has gone back like this (shows evade movement)</t>
  </si>
  <si>
    <t>So that I can pass first, giving me space.</t>
  </si>
  <si>
    <t xml:space="preserve">This time he was little more weird. He moved away but to the other side, so he crossed my way.   </t>
  </si>
  <si>
    <t>It intended to pass me. Man, I don't expect the robot to give itself priority.</t>
  </si>
  <si>
    <t xml:space="preserve">Well, it went outside the whole time. </t>
  </si>
  <si>
    <t>So that it avoids let's say to move, to wait.</t>
  </si>
  <si>
    <t>Stetics (Soft?-humanlike)</t>
  </si>
  <si>
    <t>Suddenly it was in front of me and dodged me. Then it has made space, it went further to the side</t>
  </si>
  <si>
    <t>So that it is not in my way</t>
  </si>
  <si>
    <t>Now he changed side and went practically on the outside.</t>
  </si>
  <si>
    <t>To give me space on my trajectory. But it wasn't quite good because it crossed my path.</t>
  </si>
  <si>
    <t>Now he just backed off straight, and it can be that it was further to the middle of the wall.</t>
  </si>
  <si>
    <t>That I don't know for sure, to make space that would be to go a little more to the side. It was similar to waiting at the beginning, maybe it wanted to avoid that we collide if I may be too fast.</t>
  </si>
  <si>
    <t xml:space="preserve">Now it came to the side. </t>
  </si>
  <si>
    <t>So that it gives me more space and allows me to pass it.</t>
  </si>
  <si>
    <t xml:space="preserve">It drove on the right side right from the beginning. As I said in the beginning , it always drove in a humanlike manner on the right side. </t>
  </si>
  <si>
    <t xml:space="preserve">So that it is not on the same trajectory like me. This way, he foresees that I go rather right and goes left. </t>
  </si>
  <si>
    <t>CR</t>
  </si>
  <si>
    <t>CR/DT</t>
  </si>
  <si>
    <t xml:space="preserve">KUKA-vehicul testing roboter </t>
  </si>
  <si>
    <t>University</t>
  </si>
  <si>
    <t>Move, display things.</t>
  </si>
  <si>
    <t>Small coallision, no evaluation.</t>
  </si>
  <si>
    <t>SY</t>
  </si>
  <si>
    <t>AR</t>
  </si>
  <si>
    <t>A machine that is able to move mechanically like a human.</t>
  </si>
  <si>
    <t>Media</t>
  </si>
  <si>
    <t>Move, show pictures.</t>
  </si>
  <si>
    <t>EN</t>
  </si>
  <si>
    <t>More detailed movements.</t>
  </si>
  <si>
    <t>Robots in pharmacies.</t>
  </si>
  <si>
    <t>Internship in a robotics enterprise.</t>
  </si>
  <si>
    <t>Move</t>
  </si>
  <si>
    <t>LT with sharp turn -&gt; picture</t>
  </si>
  <si>
    <t>I Robot helping robot.</t>
  </si>
  <si>
    <t>Movie I Robot</t>
  </si>
  <si>
    <t>Drive around, register my movements.</t>
  </si>
  <si>
    <t>It has dodged me, so it went backwards and then it stopped as came towards him.</t>
  </si>
  <si>
    <t>It did not want him to crash me. I tried (…) see if it reacts. He did not want me to chrash me. It wanted to go to where I was coming from.</t>
  </si>
  <si>
    <t>Well I didn't notice. I think he was already standing there, I don't know if it came towards me or if it was already there, and it was me who went towards it. Well, then he went away.</t>
  </si>
  <si>
    <t xml:space="preserve">It waited until I went by. </t>
  </si>
  <si>
    <t>It came towards me.</t>
  </si>
  <si>
    <t>It didn't want to collide against me.</t>
  </si>
  <si>
    <t>Similar to the second (L). I would say priority to pass.</t>
  </si>
  <si>
    <t>It stopped. It hasn't moved at all.</t>
  </si>
  <si>
    <t>Maybe it has waited for me to pass. It has given me priority to pass.</t>
  </si>
  <si>
    <t>It went backwards again, but a little oriented (show E movement with the hand).</t>
  </si>
  <si>
    <t>Again priority to pass. But a bit more obvious the sign, that I have priority to pass.</t>
  </si>
  <si>
    <t>It just went outside (the curve).</t>
  </si>
  <si>
    <t>Turn to the left in curve</t>
  </si>
  <si>
    <t xml:space="preserve">Mob_cam failed. </t>
  </si>
  <si>
    <t>Camera failed to start tapping in the right moment, due to bad communication between smartphone and camera.</t>
  </si>
  <si>
    <t>Show something and interact through the screen</t>
  </si>
  <si>
    <t xml:space="preserve">It went away, right? </t>
  </si>
  <si>
    <t>So that we don't collide against each other. So that I have space.</t>
  </si>
  <si>
    <t>Move, evade me, show me something on the screen.</t>
  </si>
  <si>
    <t>It wanted to let me pass.</t>
  </si>
  <si>
    <t>A step backwards.</t>
  </si>
  <si>
    <t>That it wanted to let me pass. I don't like it that much, because it doen't give me more space. It was a defensive movement, a step backwards from me.</t>
  </si>
  <si>
    <t>It faced me.</t>
  </si>
  <si>
    <t>That it does more space, that it evades me, so that I can pass beside it better.</t>
  </si>
  <si>
    <t>It went completely outside (the curve).</t>
  </si>
  <si>
    <t>That is what I have already said. When I go on a street or path,I go right, because I drive with the car right. If I don't know if someone comes, then I go right, so I can cut this curve. Then we don't have to interact much.</t>
  </si>
  <si>
    <t>D with 90º turn.</t>
  </si>
  <si>
    <t>D 90º</t>
  </si>
  <si>
    <t>Move, make light, show something on display.</t>
  </si>
  <si>
    <t>HSCE</t>
  </si>
  <si>
    <t>In restaurant</t>
  </si>
  <si>
    <t>Robot server</t>
  </si>
  <si>
    <t xml:space="preserve">It wanted to pass and it hat made a bit of space for me. </t>
  </si>
  <si>
    <t>It was like it wanted to come to me and then it has made space for me.</t>
  </si>
  <si>
    <t>The robot's movement was stopped to avoid collision. No evaluation.</t>
  </si>
  <si>
    <t xml:space="preserve">It went one step backwards. </t>
  </si>
  <si>
    <t>It has recognized a person and sometimes the person is not so conscious about the situation with the robot. So it does a little step backwards and then the person goes a little to the side.</t>
  </si>
  <si>
    <t>It went a little backwards and turned.</t>
  </si>
  <si>
    <t>It has made a little bit more space for me. Like a person would do.</t>
  </si>
  <si>
    <t>The robot didn't go so near to the wall.</t>
  </si>
  <si>
    <t>Then the robot has more time (…) it can see and recognise earlier the other objects.</t>
  </si>
  <si>
    <t>The robot could follow the person that goes in the sam direction as him/her.</t>
  </si>
  <si>
    <t>Follow strategy</t>
  </si>
  <si>
    <t>Robot collided against the wall when dodge HL was repeated.</t>
  </si>
  <si>
    <t>It gave me space to move to you.</t>
  </si>
  <si>
    <t>To give me enough space to move. It kind of felt like I need more private space.</t>
  </si>
  <si>
    <t>It did move around me, so that I could pass.</t>
  </si>
  <si>
    <t>To let me pass.</t>
  </si>
  <si>
    <t>It stopped earlier I would say and it went a little back.</t>
  </si>
  <si>
    <t xml:space="preserve"> To tell me it saw me.</t>
  </si>
  <si>
    <t xml:space="preserve">The robot moved back and to the side. </t>
  </si>
  <si>
    <t>To give me even more space to move around and this way it was more clear that I should be passing.</t>
  </si>
  <si>
    <t>Go on the side (pointing at the outer curve) so that I could go on the side (pointing at the inner path).</t>
  </si>
  <si>
    <t>So it was byased, I would say. It felt like this way might be narrow so it would be safer for the robot to go on this side (pointing at outer curve). I don't think the robot saw me and then went to the side, but it was on the side when we met. So I already have space to walk. To give the people space to move around.</t>
  </si>
  <si>
    <t>Reaction to person - D or S. Addtional</t>
  </si>
  <si>
    <t>Robot that imitates the movements of the person.</t>
  </si>
  <si>
    <t>TV (videoclip from a song)</t>
  </si>
  <si>
    <t>Move around, speak.</t>
  </si>
  <si>
    <t>Imitate, show things.</t>
  </si>
  <si>
    <t>It even got out of the way. How well educated!</t>
  </si>
  <si>
    <t>To give me priority to pass.</t>
  </si>
  <si>
    <t>Stop and go a little backwards.</t>
  </si>
  <si>
    <t>Do so that I don't have to move out of the way. Deviate from its trajectory so that I can continue mine.</t>
  </si>
  <si>
    <t>How smart! It went on the other line and that is it. There was no collision/meeting.</t>
  </si>
  <si>
    <t>To avoid the actuat interaction and avoid the collision/meeting. Avoid in case someone is comming, this meeting.</t>
  </si>
  <si>
    <t>Order repetition wrong. EDLS instead of EDSL! No influence.</t>
  </si>
  <si>
    <t>Due to WIFI problems, the robot stopped after the person was seen.</t>
  </si>
  <si>
    <t>CM</t>
  </si>
  <si>
    <t>Germany</t>
  </si>
  <si>
    <t>China</t>
  </si>
  <si>
    <t>Spain</t>
  </si>
  <si>
    <t>Chec Republic</t>
  </si>
  <si>
    <t>Syria</t>
  </si>
  <si>
    <t>Italy</t>
  </si>
  <si>
    <t>German</t>
  </si>
  <si>
    <t>Chinese</t>
  </si>
  <si>
    <t>Spanish</t>
  </si>
  <si>
    <t>Chec</t>
  </si>
  <si>
    <t>Italian</t>
  </si>
  <si>
    <t>Nationalities:</t>
  </si>
  <si>
    <t>Languages:</t>
  </si>
  <si>
    <t>Cameroon</t>
  </si>
  <si>
    <t>FR</t>
  </si>
  <si>
    <t>French</t>
  </si>
  <si>
    <t>Croatia</t>
  </si>
  <si>
    <t>Croatian</t>
  </si>
  <si>
    <t>Cimena</t>
  </si>
  <si>
    <t>It went to the door. It made space for me, so that I can come.</t>
  </si>
  <si>
    <t>Actually, I have throught, that you have controlled it or was it automatical?</t>
  </si>
  <si>
    <t>Turn on the light in the room, also the heating system.</t>
  </si>
  <si>
    <t>It has seen me and it has made space for me.</t>
  </si>
  <si>
    <t>So that I can continue walking. It evaded me.</t>
  </si>
  <si>
    <t>It has seen me and it has paused and then went a little bit backwards.</t>
  </si>
  <si>
    <t>So that I don't stop my movement or so that I don't abruptly stop my movement. But slowly and then the robot kann go to the side and then I go.</t>
  </si>
  <si>
    <t xml:space="preserve">It hast just stopped, but it has also made more space. </t>
  </si>
  <si>
    <t>So that I have more space to pass it.</t>
  </si>
  <si>
    <t>The robot moves on the left.</t>
  </si>
  <si>
    <t>The robot goes on one side, I simply o on the other side, like cars do.</t>
  </si>
  <si>
    <t>Long-Term with stop when the robot sees the person, because it is narrow.</t>
  </si>
  <si>
    <t>LT + S when seen</t>
  </si>
  <si>
    <t>The second time D HL the robot collided a little against the wall.</t>
  </si>
  <si>
    <t>Rear camera</t>
  </si>
  <si>
    <t>To not collide against me, don't know.</t>
  </si>
  <si>
    <t>Well it looked at me and it moved a little randomly. A little backwards.</t>
  </si>
  <si>
    <t>So that I can continue mi present trajectory.</t>
  </si>
  <si>
    <t>It evaded me.</t>
  </si>
  <si>
    <t>To notify me that I can go, that it is going to wait until I go by.</t>
  </si>
  <si>
    <t>It went backwards.</t>
  </si>
  <si>
    <t>A sign that it lets me priority to walk.</t>
  </si>
  <si>
    <t>It went backwards and it let me more space.</t>
  </si>
  <si>
    <t>Maybe it has more visibility. It can see me earlier from there and it knows that the human movement tends to take the corner optimally.</t>
  </si>
  <si>
    <t>It has automatically taken the bigger radius.</t>
  </si>
  <si>
    <t>To dodge me maybe</t>
  </si>
  <si>
    <t>It went a little backwards. The rest I am not sure.</t>
  </si>
  <si>
    <t>Maybe it wanted to tell me, that I can go out of the way.</t>
  </si>
  <si>
    <t>The robot has wabbled a little, forwards and backwards.</t>
  </si>
  <si>
    <t>That it gives me the possibility, to do what I want.</t>
  </si>
  <si>
    <t>It went backwards and to the side, so that I can dodge it better.</t>
  </si>
  <si>
    <t>So that I have space.</t>
  </si>
  <si>
    <t>So that it doesn't collide against people that turn the curve.</t>
  </si>
  <si>
    <t>It simply went a bigger radius in the curve.</t>
  </si>
  <si>
    <t>Video of LT HL missing.</t>
  </si>
  <si>
    <t>E-Right &amp; No Stop (continue on right side)</t>
  </si>
  <si>
    <t>Back-off-evade to the right and don't wait for the person to pass.</t>
  </si>
  <si>
    <t>He was quite friendly and polite. He evaded me.</t>
  </si>
  <si>
    <t xml:space="preserve"> </t>
  </si>
  <si>
    <t xml:space="preserve">Roboter arm that sets welding points on a body work. </t>
  </si>
  <si>
    <t>BMW Internship/ factory tour</t>
  </si>
  <si>
    <t>Lawn mower robot</t>
  </si>
  <si>
    <t>Saw it.</t>
  </si>
  <si>
    <t>It stopped and moved backwards.</t>
  </si>
  <si>
    <t>It has seen that I walk on the way on which it would have crossed me, so that we don't crash.</t>
  </si>
  <si>
    <t>It wanted to dodge me but I was too quick for it. For me it stopped and if I had known, I would have stopped, finished, it would drive around me, and it's fine.</t>
  </si>
  <si>
    <t>It wanted to go around me so that I can continue walking normally without changing my trajectory.</t>
  </si>
  <si>
    <t>It went out of my way and waited until I pass.</t>
  </si>
  <si>
    <t>It waited until I pass.</t>
  </si>
  <si>
    <t>It drove back and waited until I pass.</t>
  </si>
  <si>
    <t xml:space="preserve">It went backwards and has waited until I go by. </t>
  </si>
  <si>
    <t>Yes, so that we don't crash, if the curve simply (…), so more space in the curve I think.</t>
  </si>
  <si>
    <t>Now it drove outside.</t>
  </si>
  <si>
    <t>I don't know, so that it has more time to see or better path maybe. We have right traffic, maybe also because of that.</t>
  </si>
  <si>
    <t>Gleam, different lights for indicating if robot goes forwards, backwards or stays still.</t>
  </si>
  <si>
    <t>Asimo</t>
  </si>
  <si>
    <t>News/ articles</t>
  </si>
  <si>
    <t>Move, speak, inform, ask for information.</t>
  </si>
  <si>
    <t>In order to let me pass.</t>
  </si>
  <si>
    <t>It went to the side. Or maybe it left space, it went backwards.</t>
  </si>
  <si>
    <t>To let me pass and to give me more space.</t>
  </si>
  <si>
    <t>It moved out of the way, but then it did the (sign with the hand of went quickly forwards) and it has crashed me again.</t>
  </si>
  <si>
    <t>I don't know. To mark territory. Well it made a mistake, I guess.</t>
  </si>
  <si>
    <t>Queue was stopped to avoid coallision two times.</t>
  </si>
  <si>
    <t>Good. It went on the other side.</t>
  </si>
  <si>
    <t>Well, to give visibility. So that I see it earlier.</t>
  </si>
  <si>
    <t>LT with evade when it sees me. Depends, D with evade in case the person is in the middle. I could also talk "Ey i am coming".</t>
  </si>
  <si>
    <t>Adapt movement, sound.</t>
  </si>
  <si>
    <t>The participant tried out what happened, when he was in the robot's path. So MC was stopped and repeated.</t>
  </si>
  <si>
    <t>Uart</t>
  </si>
  <si>
    <t>Sophie</t>
  </si>
  <si>
    <t>Via Youtube</t>
  </si>
  <si>
    <t xml:space="preserve">I went towards it und it drove backwards. </t>
  </si>
  <si>
    <t xml:space="preserve">It recognized me, that I was there and it made space. </t>
  </si>
  <si>
    <t>Show pictures, move.</t>
  </si>
  <si>
    <t xml:space="preserve">It drove backwards a bit. </t>
  </si>
  <si>
    <t xml:space="preserve">Not to represent an obsticle for me. </t>
  </si>
  <si>
    <t xml:space="preserve">It dodged me. </t>
  </si>
  <si>
    <t xml:space="preserve">I could imagine that it wanted to make the path as easy as possible for me. </t>
  </si>
  <si>
    <t>It stood still until I moved.</t>
  </si>
  <si>
    <t xml:space="preserve">It simply wanted to evaluate the situation, no idea. </t>
  </si>
  <si>
    <t xml:space="preserve">It wasn't in my way at all. </t>
  </si>
  <si>
    <t xml:space="preserve">It thought about the possibility that someone could come across the path before. </t>
  </si>
  <si>
    <t xml:space="preserve">Dodge step by step. LT plus Stop if it sees me. </t>
  </si>
  <si>
    <t>Adapt movement.</t>
  </si>
  <si>
    <t>Robot that helps children with illness. It helps those children to communicate with the world.</t>
  </si>
  <si>
    <t>Move, show something on screen.</t>
  </si>
  <si>
    <t>Colided shortly.</t>
  </si>
  <si>
    <t>Roomba</t>
  </si>
  <si>
    <t xml:space="preserve">I own one. </t>
  </si>
  <si>
    <t xml:space="preserve">It moved forward and then backwards. </t>
  </si>
  <si>
    <t>Say hello and then it goes away, I don't know.</t>
  </si>
  <si>
    <t>Move, video/ images</t>
  </si>
  <si>
    <t xml:space="preserve">It moved out of the way. It stopped and moved out of the way. </t>
  </si>
  <si>
    <t xml:space="preserve">To give me more space and to not make me feel uncomfortable. </t>
  </si>
  <si>
    <t xml:space="preserve">I guess that, also its intention, would be (…), well maybe, its intention was to pass and that I had to  (…), yes. </t>
  </si>
  <si>
    <t xml:space="preserve">It stopped and went backwards. </t>
  </si>
  <si>
    <t xml:space="preserve">I guess the same as before. Going away a little bit to let me pass. </t>
  </si>
  <si>
    <t>He passed me on the side, yes, outside.</t>
  </si>
  <si>
    <t xml:space="preserve">I think that people usually tend to cut the path and therefore always passes inside. So if it passes outside, it surely doesn't crash. </t>
  </si>
  <si>
    <t>Roomba cleaning robot</t>
  </si>
  <si>
    <t xml:space="preserve">My mother has one. </t>
  </si>
  <si>
    <t>Show something on screen, light.</t>
  </si>
  <si>
    <t>Adjust movement.</t>
  </si>
  <si>
    <t>I don't know, like giving me (…), like receive me, something like that.</t>
  </si>
  <si>
    <t xml:space="preserve">When I came, like it went towards me, afterwards it went away, when I went away, it went away. </t>
  </si>
  <si>
    <t>It went a little backwards but it didn't go away. It merely moved backwards.</t>
  </si>
  <si>
    <t xml:space="preserve">The same as before, to let me pass, I understand. It should be closer to me so that I can take the curve better. </t>
  </si>
  <si>
    <t>It went a litte backwards in order to let me pass, right?</t>
  </si>
  <si>
    <t xml:space="preserve">I think it was to give me more space, to let me pass. Like it came more from the other direction. </t>
  </si>
  <si>
    <t>It moved out of the way and then it went to the other side.</t>
  </si>
  <si>
    <t>So that I pass on this side (shows his right side).</t>
  </si>
  <si>
    <t xml:space="preserve">It already went outside. I guess, it was expecting somebody to come. </t>
  </si>
  <si>
    <t xml:space="preserve">Well, not to disturb if there was somebody on the other side of the corner. </t>
  </si>
  <si>
    <t xml:space="preserve">It thought that I would stop or it stopped so that I pass on the other side let's say. </t>
  </si>
  <si>
    <t>Train. Industrial robot.</t>
  </si>
  <si>
    <t>Public transportation. University</t>
  </si>
  <si>
    <t>It went out of my way.</t>
  </si>
  <si>
    <t>To free the path.</t>
  </si>
  <si>
    <t>Answer (say something), react to commands.</t>
  </si>
  <si>
    <t>It stopped, went back a little bit and hat waited.</t>
  </si>
  <si>
    <t xml:space="preserve">To go a little to the side, to free the path and then to show ok I leave my path, somehow. </t>
  </si>
  <si>
    <t xml:space="preserve">It stopped. </t>
  </si>
  <si>
    <t>To show that it stops and I can like choose my way.</t>
  </si>
  <si>
    <t>It went a little backwards, then a little forwards.</t>
  </si>
  <si>
    <t>It has seen me and it wanted to show me first that it goes back. But then forwards again, I don't know.</t>
  </si>
  <si>
    <t xml:space="preserve">It stopped first, then backwards, but then somehow it went forwards, towards me. </t>
  </si>
  <si>
    <t>To frighten me, so that I go backwards.</t>
  </si>
  <si>
    <t>The MC was stopped to avoid collision.</t>
  </si>
  <si>
    <t>I think that it wanted to open (in the curve). It wanted to open (in the curve) and it started to open (in the curve) also.</t>
  </si>
  <si>
    <t>So I think it wanted to evade me and because I have also evaded it, we confronted each other.</t>
  </si>
  <si>
    <t xml:space="preserve">It has stopped, exactly opposite to where I wanted to go. </t>
  </si>
  <si>
    <t>It was like it was balancing a little forwards and backwardsand I didn't know. I am not sure if it wanted to go past me or (…)</t>
  </si>
  <si>
    <t>It was a little like before right? It stopped and it didn't (…) it didn't go backwards. I found it similar to the second time, right?</t>
  </si>
  <si>
    <t>Maybe wait to see what I do, which way I take.</t>
  </si>
  <si>
    <t>Well it has stopped, I think when it saw me. It has stopped and it has waited until I pass. So it has not continued going forwards.</t>
  </si>
  <si>
    <t>I guess that it has seen me and it didn't want to collide against me. It has behaved very well. Very well educated.</t>
  </si>
  <si>
    <t>E but 90º or turn body towards the left wall.</t>
  </si>
  <si>
    <t xml:space="preserve">The robot stopped working for 5min during the repetition ST. Was solved without influencing the results of the experiment. </t>
  </si>
  <si>
    <t>E-Right. Speach "Attention. I am comming".</t>
  </si>
  <si>
    <t>PCE/SCE/HSE/UEng/UNS/UEco/UArt/UOth</t>
  </si>
  <si>
    <t>I-Robot</t>
  </si>
  <si>
    <t>To follow me. Because it has heard steps, that someone was comming towards it.</t>
  </si>
  <si>
    <t>Dance, zoom, move around me. Dialog</t>
  </si>
  <si>
    <t>Consider / Take into account the people that are walking around.</t>
  </si>
  <si>
    <t>A little backwards and even to the side.</t>
  </si>
  <si>
    <t>Considerate to the people that come.</t>
  </si>
  <si>
    <t>It stopped. It didn't move at all. It has expected that I react.</t>
  </si>
  <si>
    <t>To test how I react</t>
  </si>
  <si>
    <t>It went in the middle of my way.</t>
  </si>
  <si>
    <t>To block my way.</t>
  </si>
  <si>
    <t>The MC was stopped to avoid collision. The participant was too near to the robot as it wanted to continue straight to A.</t>
  </si>
  <si>
    <t>It went outside the curve.</t>
  </si>
  <si>
    <t>Because it thought, that someone is comming from the corner.</t>
  </si>
  <si>
    <t>It could move in stages, a little forward then stop, a little forward… Like when cars do a Stop.</t>
  </si>
  <si>
    <t>S in stages</t>
  </si>
  <si>
    <t>UOth</t>
  </si>
  <si>
    <t>Took too long to stand up. The robot was see after it has stopped the evasive movement.</t>
  </si>
  <si>
    <t>Only mec. Parts</t>
  </si>
  <si>
    <t>Move, bring a person somewhere, control very well it movements and distances, communicate.</t>
  </si>
  <si>
    <t>Ok, this is similar to what I had referred to before. That it turns a little more. It has not just went backwards, but it has also rotated to give me more space.</t>
  </si>
  <si>
    <t>Let me pass.</t>
  </si>
  <si>
    <t>It gave me the feeling that as it saw a person, to not collide it goes (show right then left). It is clear that when you meet, there is generally a person that gives in and another that doesn't give in. I had that impression. It wanted me to pass in the inner (curve) and it in the outer (curve).</t>
  </si>
  <si>
    <t>The MC was stopped to avoid collision. The participant stopped but too near to the robot.</t>
  </si>
  <si>
    <t>During the interaction: "Are you going to move out of the way? It not moving out of the way, I'll have to evade it." Stop me and be in the midle of my path. Stay there in the middle of my way.</t>
  </si>
  <si>
    <t xml:space="preserve">That I have total freedom to choose my evasion movement. </t>
  </si>
  <si>
    <t xml:space="preserve">Go always parallel to the corner. </t>
  </si>
  <si>
    <t>I think when the people take the outer curve, then you are going to definitely see them and if you go in the inner curve, you are not going to see him. If you are going to take the inner curve, it is not going to be a problem, because you will have time to see the robot and if you are going to take the inner curve, the robot is in the outer curve, so you are not going to collide against it.</t>
  </si>
  <si>
    <t>Cozmo</t>
  </si>
  <si>
    <t>Internet (youtube, etc)</t>
  </si>
  <si>
    <t>It went around. First, it stopped, then it went backwards and went out of my way.</t>
  </si>
  <si>
    <t>Because it has seen, that I am in its way, so as I moved forwards, then it has (show movement forwards). It has given me priority to pass.</t>
  </si>
  <si>
    <t>Navigate, show images, interaction interface, it doesn't feel touch but if I push it hard, then it would feel it.</t>
  </si>
  <si>
    <t>It simply stopped.</t>
  </si>
  <si>
    <t>When it stays, its shows that it has seen me and apart from that, it doesn't have anything else in mind/planned.</t>
  </si>
  <si>
    <t>It went around me, a little.</t>
  </si>
  <si>
    <t>That is well known, when people go around (show with both hands, one left, the other right), so one goes like this (to the right).</t>
  </si>
  <si>
    <t>It politely went out of the way.</t>
  </si>
  <si>
    <t xml:space="preserve">It wasn't in the way at all. </t>
  </si>
  <si>
    <t>It went in the outer curve, because humans always cut the curve and that is why it goes from the beginning, to avoid, that the situation happens.</t>
  </si>
  <si>
    <t>Active interactions interface</t>
  </si>
  <si>
    <t>Only if messed out with</t>
  </si>
  <si>
    <t>Show information on display, speak</t>
  </si>
  <si>
    <t>It stopped. Then it went away.</t>
  </si>
  <si>
    <t>Because you told it.</t>
  </si>
  <si>
    <t>MC worked?</t>
  </si>
  <si>
    <t>1=yes, 0=no (stopped/collided)</t>
  </si>
  <si>
    <t>MC without collision?</t>
  </si>
  <si>
    <t>1=yes, 0=no (collision)</t>
  </si>
  <si>
    <t>1=y, 0=n</t>
  </si>
  <si>
    <t>It has waited, until I have walked by it.</t>
  </si>
  <si>
    <t>So that it doesn't drive into me.</t>
  </si>
  <si>
    <t>So that I go away and then it knows, that it can continue.</t>
  </si>
  <si>
    <t>It went to the side.</t>
  </si>
  <si>
    <t>Failed, problem with wifi. Collided against the participant.</t>
  </si>
  <si>
    <t>He was shy. First it stepped away from me, then when… (Unk)</t>
  </si>
  <si>
    <t xml:space="preserve">Damaged video. Only can be seen until half of the aswer to QS1. </t>
  </si>
  <si>
    <t>He just stopped there.</t>
  </si>
  <si>
    <t>To go to A. If he was a human and stood there, I would know he wants me to go left. But with the robot, I didn't feel he wanted (me) to go to the left side, nor right side. He wanted me to avoid him, but it is not so clear.</t>
  </si>
  <si>
    <t>He went back a bit.</t>
  </si>
  <si>
    <t>I don't know. Nobody does that. I don't know. It was supposed to make space, while I'm walking but but it was just weird. If he wants to go left he doesn't have to make space, because I'm leaving.</t>
  </si>
  <si>
    <t>He kept his pace towards me and he went like this (show the evasion movement with teh body).</t>
  </si>
  <si>
    <t>That's more obvious that he wants me to go right.</t>
  </si>
  <si>
    <t xml:space="preserve">That was normal! He went a different way. That wasn't any kind of reaction or communication. </t>
  </si>
  <si>
    <t xml:space="preserve">He assumed someone is going to be walking that way. So he went already to the right side. </t>
  </si>
  <si>
    <t>S + turn lef, then the human knows it wants to turn left (only if the robot sees the human early in the corner)</t>
  </si>
  <si>
    <t xml:space="preserve">It stopped and has turned a little bit. It has made space for me, but not so quite. </t>
  </si>
  <si>
    <t xml:space="preserve">Just stop, it recognises the human and lets it pass first. It stops and turns very quickly. </t>
  </si>
  <si>
    <t>It went a little backwards, but this time it has not moved to the side, so it wasn't so clear, if it was letting me pass or not.</t>
  </si>
  <si>
    <t>Maybe avoid collision and that I pass.</t>
  </si>
  <si>
    <t>It wanted to go around me.</t>
  </si>
  <si>
    <t>Considerations:</t>
  </si>
  <si>
    <t>Stop QS1</t>
  </si>
  <si>
    <t>Wrong answer or unknown.</t>
  </si>
  <si>
    <t>Stop QS2&amp;3</t>
  </si>
  <si>
    <r>
      <t xml:space="preserve">So that we don't </t>
    </r>
    <r>
      <rPr>
        <b/>
        <sz val="12"/>
        <color theme="1"/>
        <rFont val="Calibri"/>
        <family val="2"/>
        <scheme val="minor"/>
      </rPr>
      <t>collide</t>
    </r>
    <r>
      <rPr>
        <sz val="12"/>
        <color theme="1"/>
        <rFont val="Calibri"/>
        <family val="2"/>
        <charset val="204"/>
        <scheme val="minor"/>
      </rPr>
      <t>.</t>
    </r>
  </si>
  <si>
    <r>
      <t xml:space="preserve">To let me </t>
    </r>
    <r>
      <rPr>
        <b/>
        <sz val="12"/>
        <color theme="1"/>
        <rFont val="Calibri"/>
        <family val="2"/>
        <scheme val="minor"/>
      </rPr>
      <t>pass</t>
    </r>
    <r>
      <rPr>
        <sz val="12"/>
        <color theme="1"/>
        <rFont val="Calibri"/>
        <family val="2"/>
        <charset val="204"/>
        <scheme val="minor"/>
      </rPr>
      <t>.</t>
    </r>
  </si>
  <si>
    <r>
      <t xml:space="preserve">To give me the </t>
    </r>
    <r>
      <rPr>
        <b/>
        <sz val="12"/>
        <color theme="1"/>
        <rFont val="Calibri"/>
        <family val="2"/>
        <scheme val="minor"/>
      </rPr>
      <t>freedom</t>
    </r>
    <r>
      <rPr>
        <sz val="12"/>
        <color theme="1"/>
        <rFont val="Calibri"/>
        <family val="2"/>
        <charset val="204"/>
        <scheme val="minor"/>
      </rPr>
      <t xml:space="preserve"> to </t>
    </r>
    <r>
      <rPr>
        <b/>
        <sz val="12"/>
        <color theme="1"/>
        <rFont val="Calibri"/>
        <family val="2"/>
        <scheme val="minor"/>
      </rPr>
      <t>decide</t>
    </r>
    <r>
      <rPr>
        <sz val="12"/>
        <color theme="1"/>
        <rFont val="Calibri"/>
        <family val="2"/>
        <charset val="204"/>
        <scheme val="minor"/>
      </rPr>
      <t xml:space="preserve"> what I want to do.</t>
    </r>
  </si>
  <si>
    <t>Dodge QS1</t>
  </si>
  <si>
    <r>
      <t xml:space="preserve">To let me go in the </t>
    </r>
    <r>
      <rPr>
        <b/>
        <sz val="12"/>
        <color theme="1"/>
        <rFont val="Calibri"/>
        <family val="2"/>
        <scheme val="minor"/>
      </rPr>
      <t>inner</t>
    </r>
    <r>
      <rPr>
        <sz val="12"/>
        <color theme="1"/>
        <rFont val="Calibri"/>
        <family val="2"/>
        <charset val="204"/>
        <scheme val="minor"/>
      </rPr>
      <t xml:space="preserve"> curve.</t>
    </r>
  </si>
  <si>
    <t>To let me stay in my path / way.</t>
  </si>
  <si>
    <r>
      <t xml:space="preserve">So that we don't </t>
    </r>
    <r>
      <rPr>
        <b/>
        <sz val="12"/>
        <color theme="1"/>
        <rFont val="Calibri"/>
        <family val="2"/>
        <scheme val="minor"/>
      </rPr>
      <t>collide</t>
    </r>
  </si>
  <si>
    <t>Dodge QS2&amp;3</t>
  </si>
  <si>
    <r>
      <t xml:space="preserve">It </t>
    </r>
    <r>
      <rPr>
        <b/>
        <sz val="12"/>
        <color theme="1"/>
        <rFont val="Calibri"/>
        <family val="2"/>
        <scheme val="minor"/>
      </rPr>
      <t>dodged</t>
    </r>
    <r>
      <rPr>
        <sz val="12"/>
        <color theme="1"/>
        <rFont val="Calibri"/>
        <family val="2"/>
        <charset val="204"/>
        <scheme val="minor"/>
      </rPr>
      <t xml:space="preserve"> /</t>
    </r>
    <r>
      <rPr>
        <b/>
        <sz val="12"/>
        <color theme="1"/>
        <rFont val="Calibri"/>
        <family val="2"/>
        <scheme val="minor"/>
      </rPr>
      <t>evaded</t>
    </r>
    <r>
      <rPr>
        <sz val="12"/>
        <color theme="1"/>
        <rFont val="Calibri"/>
        <family val="2"/>
        <charset val="204"/>
        <scheme val="minor"/>
      </rPr>
      <t xml:space="preserve"> me.</t>
    </r>
  </si>
  <si>
    <r>
      <t xml:space="preserve">It made the / my </t>
    </r>
    <r>
      <rPr>
        <b/>
        <sz val="12"/>
        <color theme="1"/>
        <rFont val="Calibri"/>
        <family val="2"/>
        <scheme val="minor"/>
      </rPr>
      <t>path free</t>
    </r>
    <r>
      <rPr>
        <sz val="12"/>
        <color theme="1"/>
        <rFont val="Calibri"/>
        <family val="2"/>
        <charset val="204"/>
        <scheme val="minor"/>
      </rPr>
      <t>.</t>
    </r>
  </si>
  <si>
    <r>
      <t xml:space="preserve">The robot </t>
    </r>
    <r>
      <rPr>
        <b/>
        <sz val="12"/>
        <color theme="1"/>
        <rFont val="Calibri"/>
        <family val="2"/>
        <scheme val="minor"/>
      </rPr>
      <t>stopped</t>
    </r>
    <r>
      <rPr>
        <sz val="12"/>
        <color theme="1"/>
        <rFont val="Calibri"/>
        <family val="2"/>
        <charset val="204"/>
        <scheme val="minor"/>
      </rPr>
      <t xml:space="preserve">/ </t>
    </r>
    <r>
      <rPr>
        <b/>
        <sz val="12"/>
        <color theme="1"/>
        <rFont val="Calibri"/>
        <family val="2"/>
        <scheme val="minor"/>
      </rPr>
      <t>waited</t>
    </r>
    <r>
      <rPr>
        <sz val="12"/>
        <color theme="1"/>
        <rFont val="Calibri"/>
        <family val="2"/>
        <charset val="204"/>
        <scheme val="minor"/>
      </rPr>
      <t>.</t>
    </r>
  </si>
  <si>
    <t>Back-Off-Linear QS1</t>
  </si>
  <si>
    <t>Back-Off-Linear QS2&amp;3</t>
  </si>
  <si>
    <r>
      <t>Avoid collision in case I am comming very</t>
    </r>
    <r>
      <rPr>
        <b/>
        <sz val="12"/>
        <color theme="1"/>
        <rFont val="Calibri"/>
        <family val="2"/>
        <scheme val="minor"/>
      </rPr>
      <t xml:space="preserve"> fast</t>
    </r>
    <r>
      <rPr>
        <sz val="12"/>
        <color theme="1"/>
        <rFont val="Calibri"/>
        <family val="2"/>
        <charset val="204"/>
        <scheme val="minor"/>
      </rPr>
      <t xml:space="preserve"> / with</t>
    </r>
    <r>
      <rPr>
        <b/>
        <sz val="12"/>
        <color theme="1"/>
        <rFont val="Calibri"/>
        <family val="2"/>
        <scheme val="minor"/>
      </rPr>
      <t xml:space="preserve"> inertia</t>
    </r>
    <r>
      <rPr>
        <sz val="12"/>
        <color theme="1"/>
        <rFont val="Calibri"/>
        <family val="2"/>
        <charset val="204"/>
        <scheme val="minor"/>
      </rPr>
      <t>.</t>
    </r>
  </si>
  <si>
    <r>
      <t>Give</t>
    </r>
    <r>
      <rPr>
        <b/>
        <sz val="12"/>
        <color theme="1"/>
        <rFont val="Calibri"/>
        <family val="2"/>
        <scheme val="minor"/>
      </rPr>
      <t xml:space="preserve"> space</t>
    </r>
    <r>
      <rPr>
        <sz val="12"/>
        <color theme="1"/>
        <rFont val="Calibri"/>
        <family val="2"/>
        <charset val="204"/>
        <scheme val="minor"/>
      </rPr>
      <t xml:space="preserve"> for me to turn and dodge it.</t>
    </r>
  </si>
  <si>
    <t>Back-Off-Evade QS1</t>
  </si>
  <si>
    <t>To make space for me to pass / evade me.</t>
  </si>
  <si>
    <t>Back-Off-Evade QS2&amp;3</t>
  </si>
  <si>
    <r>
      <t>It went to the</t>
    </r>
    <r>
      <rPr>
        <b/>
        <sz val="12"/>
        <color theme="1"/>
        <rFont val="Calibri"/>
        <family val="2"/>
        <scheme val="minor"/>
      </rPr>
      <t xml:space="preserve"> right</t>
    </r>
    <r>
      <rPr>
        <sz val="12"/>
        <color theme="1"/>
        <rFont val="Calibri"/>
        <family val="2"/>
        <charset val="204"/>
        <scheme val="minor"/>
      </rPr>
      <t xml:space="preserve"> / </t>
    </r>
    <r>
      <rPr>
        <b/>
        <sz val="12"/>
        <color theme="1"/>
        <rFont val="Calibri"/>
        <family val="2"/>
        <scheme val="minor"/>
      </rPr>
      <t>other</t>
    </r>
    <r>
      <rPr>
        <sz val="12"/>
        <color theme="1"/>
        <rFont val="Calibri"/>
        <family val="2"/>
        <charset val="204"/>
        <scheme val="minor"/>
      </rPr>
      <t xml:space="preserve"> side /around me.</t>
    </r>
  </si>
  <si>
    <t xml:space="preserve">For the participant to have the points, it must have said at least one of the words in bold. Non-verbal forms of communication (movement with the hand or body) will also be accepted when relevant. </t>
  </si>
  <si>
    <t>DWV: Back-Off-Evade QS1</t>
  </si>
  <si>
    <t>DWV: Back-Off-Evade QS2&amp;3</t>
  </si>
  <si>
    <t>Long-Term Planning QS1</t>
  </si>
  <si>
    <t>Long-Term Planning QS2&amp;3</t>
  </si>
  <si>
    <r>
      <t xml:space="preserve">The robot moved backwards and to the </t>
    </r>
    <r>
      <rPr>
        <b/>
        <sz val="12"/>
        <color theme="1"/>
        <rFont val="Calibri"/>
        <family val="2"/>
        <scheme val="minor"/>
      </rPr>
      <t>side</t>
    </r>
  </si>
  <si>
    <r>
      <t xml:space="preserve">The robot moved </t>
    </r>
    <r>
      <rPr>
        <b/>
        <sz val="12"/>
        <color theme="1"/>
        <rFont val="Calibri"/>
        <family val="2"/>
        <scheme val="minor"/>
      </rPr>
      <t>backwards</t>
    </r>
    <r>
      <rPr>
        <sz val="12"/>
        <color theme="1"/>
        <rFont val="Calibri"/>
        <family val="2"/>
        <charset val="204"/>
        <scheme val="minor"/>
      </rPr>
      <t>.</t>
    </r>
  </si>
  <si>
    <r>
      <t xml:space="preserve">The robot went </t>
    </r>
    <r>
      <rPr>
        <b/>
        <sz val="12"/>
        <color theme="1"/>
        <rFont val="Calibri"/>
        <family val="2"/>
        <scheme val="minor"/>
      </rPr>
      <t>backwards</t>
    </r>
    <r>
      <rPr>
        <sz val="12"/>
        <color theme="1"/>
        <rFont val="Calibri"/>
        <family val="2"/>
        <charset val="204"/>
        <scheme val="minor"/>
      </rPr>
      <t>.</t>
    </r>
  </si>
  <si>
    <t>Linearly / Straight</t>
  </si>
  <si>
    <r>
      <t xml:space="preserve">Backwards and to the </t>
    </r>
    <r>
      <rPr>
        <b/>
        <sz val="12"/>
        <color theme="1"/>
        <rFont val="Calibri"/>
        <family val="2"/>
        <scheme val="minor"/>
      </rPr>
      <t>side</t>
    </r>
    <r>
      <rPr>
        <sz val="12"/>
        <color theme="1"/>
        <rFont val="Calibri"/>
        <family val="2"/>
        <charset val="204"/>
        <scheme val="minor"/>
      </rPr>
      <t>.</t>
    </r>
  </si>
  <si>
    <r>
      <t xml:space="preserve">Backwards and </t>
    </r>
    <r>
      <rPr>
        <b/>
        <sz val="12"/>
        <color theme="1"/>
        <rFont val="Calibri"/>
        <family val="2"/>
        <scheme val="minor"/>
      </rPr>
      <t>turned</t>
    </r>
    <r>
      <rPr>
        <sz val="12"/>
        <color theme="1"/>
        <rFont val="Calibri"/>
        <family val="2"/>
        <charset val="204"/>
        <scheme val="minor"/>
      </rPr>
      <t xml:space="preserve"> (its body)</t>
    </r>
  </si>
  <si>
    <r>
      <t xml:space="preserve">The robot went </t>
    </r>
    <r>
      <rPr>
        <b/>
        <sz val="12"/>
        <color theme="1"/>
        <rFont val="Calibri"/>
        <family val="2"/>
        <scheme val="minor"/>
      </rPr>
      <t>backwards.</t>
    </r>
  </si>
  <si>
    <r>
      <t xml:space="preserve">To make </t>
    </r>
    <r>
      <rPr>
        <b/>
        <sz val="12"/>
        <color theme="1"/>
        <rFont val="Calibri"/>
        <family val="2"/>
        <scheme val="minor"/>
      </rPr>
      <t>space</t>
    </r>
    <r>
      <rPr>
        <sz val="12"/>
        <color theme="1"/>
        <rFont val="Calibri"/>
        <family val="2"/>
        <charset val="204"/>
        <scheme val="minor"/>
      </rPr>
      <t xml:space="preserve"> for me to pass / evade me.</t>
    </r>
  </si>
  <si>
    <r>
      <t>To</t>
    </r>
    <r>
      <rPr>
        <b/>
        <sz val="12"/>
        <color theme="1"/>
        <rFont val="Calibri"/>
        <family val="2"/>
        <scheme val="minor"/>
      </rPr>
      <t xml:space="preserve"> free</t>
    </r>
    <r>
      <rPr>
        <sz val="12"/>
        <color theme="1"/>
        <rFont val="Calibri"/>
        <family val="2"/>
        <charset val="204"/>
        <scheme val="minor"/>
      </rPr>
      <t xml:space="preserve"> the / my way.</t>
    </r>
  </si>
  <si>
    <r>
      <t xml:space="preserve">It went </t>
    </r>
    <r>
      <rPr>
        <b/>
        <sz val="12"/>
        <color theme="1"/>
        <rFont val="Calibri"/>
        <family val="2"/>
        <scheme val="minor"/>
      </rPr>
      <t>another</t>
    </r>
    <r>
      <rPr>
        <sz val="12"/>
        <color theme="1"/>
        <rFont val="Calibri"/>
        <family val="2"/>
        <charset val="204"/>
        <scheme val="minor"/>
      </rPr>
      <t xml:space="preserve">/different </t>
    </r>
    <r>
      <rPr>
        <b/>
        <sz val="12"/>
        <color theme="1"/>
        <rFont val="Calibri"/>
        <family val="2"/>
        <scheme val="minor"/>
      </rPr>
      <t xml:space="preserve">way </t>
    </r>
    <r>
      <rPr>
        <sz val="12"/>
        <color theme="1"/>
        <rFont val="Calibri"/>
        <family val="2"/>
        <charset val="204"/>
        <scheme val="minor"/>
      </rPr>
      <t>/ path</t>
    </r>
  </si>
  <si>
    <r>
      <t xml:space="preserve">It went in the </t>
    </r>
    <r>
      <rPr>
        <b/>
        <sz val="12"/>
        <color theme="1"/>
        <rFont val="Calibri"/>
        <family val="2"/>
        <scheme val="minor"/>
      </rPr>
      <t>outer</t>
    </r>
    <r>
      <rPr>
        <sz val="12"/>
        <color theme="1"/>
        <rFont val="Calibri"/>
        <family val="2"/>
        <charset val="204"/>
        <scheme val="minor"/>
      </rPr>
      <t xml:space="preserve"> curve / </t>
    </r>
    <r>
      <rPr>
        <b/>
        <sz val="12"/>
        <color theme="1"/>
        <rFont val="Calibri"/>
        <family val="2"/>
        <scheme val="minor"/>
      </rPr>
      <t>right</t>
    </r>
    <r>
      <rPr>
        <sz val="12"/>
        <color theme="1"/>
        <rFont val="Calibri"/>
        <family val="2"/>
        <charset val="204"/>
        <scheme val="minor"/>
      </rPr>
      <t xml:space="preserve"> /</t>
    </r>
    <r>
      <rPr>
        <b/>
        <sz val="12"/>
        <color theme="1"/>
        <rFont val="Calibri"/>
        <family val="2"/>
        <scheme val="minor"/>
      </rPr>
      <t xml:space="preserve"> left</t>
    </r>
    <r>
      <rPr>
        <sz val="12"/>
        <color theme="1"/>
        <rFont val="Calibri"/>
        <family val="2"/>
        <charset val="204"/>
        <scheme val="minor"/>
      </rPr>
      <t>.</t>
    </r>
  </si>
  <si>
    <r>
      <t xml:space="preserve">It </t>
    </r>
    <r>
      <rPr>
        <b/>
        <sz val="12"/>
        <color theme="1"/>
        <rFont val="Calibri"/>
        <family val="2"/>
        <scheme val="minor"/>
      </rPr>
      <t>planned</t>
    </r>
    <r>
      <rPr>
        <sz val="12"/>
        <color theme="1"/>
        <rFont val="Calibri"/>
        <family val="2"/>
        <charset val="204"/>
        <scheme val="minor"/>
      </rPr>
      <t xml:space="preserve"> in advance.</t>
    </r>
  </si>
  <si>
    <r>
      <rPr>
        <b/>
        <sz val="12"/>
        <color theme="1"/>
        <rFont val="Calibri"/>
        <family val="2"/>
        <scheme val="minor"/>
      </rPr>
      <t>See/Visibility</t>
    </r>
    <r>
      <rPr>
        <sz val="12"/>
        <color theme="1"/>
        <rFont val="Calibri"/>
        <family val="2"/>
        <charset val="204"/>
        <scheme val="minor"/>
      </rPr>
      <t xml:space="preserve"> is higher/earlier.</t>
    </r>
  </si>
  <si>
    <t>To give me the possibility to go, where I want to go, where the path is free.</t>
  </si>
  <si>
    <t>It just stayed (parallel) to the wall.</t>
  </si>
  <si>
    <t>It stays (parallel) to the wall, stays away, so that we don't collide. It looks at the corner…</t>
  </si>
  <si>
    <t>It came towards me… With the robot there was an interaction and that is why it came towards me. I haven't understod exactly what it was doing.</t>
  </si>
  <si>
    <t>Maybe it wanted to receive a command… That I order something, I don't know.</t>
  </si>
  <si>
    <t xml:space="preserve">Classified acccording to the IFR. </t>
  </si>
  <si>
    <t>Science Fiction</t>
  </si>
  <si>
    <t>Service Robot for Professional Use</t>
  </si>
  <si>
    <t>S Prof</t>
  </si>
  <si>
    <t>S Dom</t>
  </si>
  <si>
    <t>Service Robot for Domestic Use</t>
  </si>
  <si>
    <t>Ser</t>
  </si>
  <si>
    <t>Service Robot (unspecified)</t>
  </si>
  <si>
    <t>SF/ Ser/ Prof/ Dom</t>
  </si>
  <si>
    <t>Follow me. It can feel my presence.</t>
  </si>
  <si>
    <t>Communicate.</t>
  </si>
  <si>
    <t>Move. Produce pictures with the display. Make videos.</t>
  </si>
  <si>
    <t>Navigate, adjust to not collide, interpret and react to movements.</t>
  </si>
  <si>
    <t>To evade me, to not colide against anything.</t>
  </si>
  <si>
    <r>
      <t xml:space="preserve">So that we don't </t>
    </r>
    <r>
      <rPr>
        <b/>
        <sz val="12"/>
        <color theme="1"/>
        <rFont val="Calibri"/>
        <family val="2"/>
        <scheme val="minor"/>
      </rPr>
      <t xml:space="preserve">collide/ </t>
    </r>
    <r>
      <rPr>
        <sz val="12"/>
        <color theme="1"/>
        <rFont val="Calibri"/>
        <family val="2"/>
        <charset val="204"/>
        <scheme val="minor"/>
      </rPr>
      <t>Nothing happens to me.</t>
    </r>
  </si>
  <si>
    <t>It evaded me and went backwards first.</t>
  </si>
  <si>
    <t>To free/ Get out of the / my way.</t>
  </si>
  <si>
    <t>That it clearly goes out of the way, then gives space, for the small curve. So make my trajectory easier.</t>
  </si>
  <si>
    <t>0, 1 or 2</t>
  </si>
  <si>
    <t>1&amp;2</t>
  </si>
  <si>
    <t>I think it was caring to give me more space for the right side and give me freedom to walk on my left side.</t>
  </si>
  <si>
    <r>
      <t xml:space="preserve">Clear </t>
    </r>
    <r>
      <rPr>
        <b/>
        <sz val="12"/>
        <color theme="1"/>
        <rFont val="Calibri"/>
        <family val="2"/>
        <scheme val="minor"/>
      </rPr>
      <t>sign / Told me</t>
    </r>
    <r>
      <rPr>
        <sz val="12"/>
        <color theme="1"/>
        <rFont val="Calibri"/>
        <family val="2"/>
        <charset val="204"/>
        <scheme val="minor"/>
      </rPr>
      <t>, that it is not going to continue going forwards / it has seen me.</t>
    </r>
  </si>
  <si>
    <t>It was scared when it saw me. This was I felt (…), I liked the other one more. This one is like saying "pum", you know like when you (nearly) collide. Like reaction that you had not expected it (the other person) so you go backwards.</t>
  </si>
  <si>
    <t>Move out of the way...him (this time).</t>
  </si>
  <si>
    <t>I don't know. The robot has started to turn, it went crazy. It went a little backwards, it wanted to let me through here (show with the hand the inner curve.)</t>
  </si>
  <si>
    <t>It drove into me.</t>
  </si>
  <si>
    <t>It knows/ expects that people cut the edge.</t>
  </si>
  <si>
    <r>
      <rPr>
        <b/>
        <sz val="12"/>
        <color theme="1"/>
        <rFont val="Calibri"/>
        <family val="2"/>
        <scheme val="minor"/>
      </rPr>
      <t xml:space="preserve">Avoid </t>
    </r>
    <r>
      <rPr>
        <sz val="12"/>
        <color theme="1"/>
        <rFont val="Calibri"/>
        <family val="2"/>
        <charset val="204"/>
        <scheme val="minor"/>
      </rPr>
      <t>the situation from before / Leave space to walk.</t>
    </r>
  </si>
  <si>
    <t>It wanted to be already on the right/correct side</t>
  </si>
  <si>
    <t>Participant_Code</t>
  </si>
  <si>
    <t>MC_Order</t>
  </si>
  <si>
    <t>Authorise_Fotos</t>
  </si>
  <si>
    <t>W_Language</t>
  </si>
  <si>
    <t>Shoulder_width</t>
  </si>
  <si>
    <t>N_Language</t>
  </si>
  <si>
    <t xml:space="preserve">Tech_t </t>
  </si>
  <si>
    <t>RN_Type</t>
  </si>
  <si>
    <t>IND</t>
  </si>
  <si>
    <t>ACAD</t>
  </si>
  <si>
    <t>SER</t>
  </si>
  <si>
    <t>Chosen Variant</t>
  </si>
  <si>
    <t>Nº Participants</t>
  </si>
  <si>
    <t>2&amp;1</t>
  </si>
  <si>
    <t>1º</t>
  </si>
  <si>
    <t>2º</t>
  </si>
  <si>
    <t>3º</t>
  </si>
  <si>
    <t>4º</t>
  </si>
  <si>
    <t>%</t>
  </si>
  <si>
    <t>For the characteristics of the robot (hear, see, etc.) a "maybe" was given as a no and a "only some parts" was given as a yes.</t>
  </si>
  <si>
    <t>MC was stopped to avoid collision.</t>
  </si>
  <si>
    <t>(Order not correctly executed. Given "1,5,1,4".)</t>
  </si>
  <si>
    <t>Mean</t>
  </si>
  <si>
    <t>SD</t>
  </si>
  <si>
    <t>QS2&amp;3</t>
  </si>
  <si>
    <t>QS1</t>
  </si>
  <si>
    <t>Leg (%)</t>
  </si>
  <si>
    <t>Pred (%))</t>
  </si>
  <si>
    <t>Pred (%)</t>
  </si>
  <si>
    <r>
      <t xml:space="preserve">So that we don't </t>
    </r>
    <r>
      <rPr>
        <b/>
        <sz val="12"/>
        <color theme="1"/>
        <rFont val="Calibri"/>
        <family val="2"/>
        <scheme val="minor"/>
      </rPr>
      <t>collide.</t>
    </r>
  </si>
  <si>
    <t>To make space for me to pass (evade me).</t>
  </si>
  <si>
    <t>To free (get out of) the way.</t>
  </si>
  <si>
    <t>Intention Understood</t>
  </si>
  <si>
    <t>N° Participants</t>
  </si>
  <si>
    <t>Dodge</t>
  </si>
  <si>
    <t>Stop</t>
  </si>
  <si>
    <t>Back-Off-Linear</t>
  </si>
  <si>
    <t>Back-Off-Evade</t>
  </si>
  <si>
    <t>Long-Term</t>
  </si>
  <si>
    <t>Order of</t>
  </si>
  <si>
    <t>Preference</t>
  </si>
  <si>
    <t>Movement Cue in Short-Term</t>
  </si>
  <si>
    <t>Change in 1° MC</t>
  </si>
  <si>
    <t>% Participants</t>
  </si>
  <si>
    <t>Normal</t>
  </si>
  <si>
    <t>Earlier</t>
  </si>
  <si>
    <t>Later</t>
  </si>
  <si>
    <t>Participants that gave an answer to QS10</t>
  </si>
  <si>
    <t>No changes</t>
  </si>
  <si>
    <t>One Change</t>
  </si>
  <si>
    <t>Two Changes</t>
  </si>
  <si>
    <t>Three Changes</t>
  </si>
  <si>
    <t>Four Changes</t>
  </si>
  <si>
    <t>Five Changes</t>
  </si>
  <si>
    <t>Asked changes per participant</t>
  </si>
  <si>
    <t>Full Intention</t>
  </si>
  <si>
    <t>Fundamental Intention</t>
  </si>
  <si>
    <t>No Intention</t>
  </si>
  <si>
    <t>Fully Perceived</t>
  </si>
  <si>
    <t>Fundamentally Perceived</t>
  </si>
  <si>
    <t>Not perceived</t>
  </si>
  <si>
    <t>Not Perceived</t>
  </si>
  <si>
    <t>No or wrong Intention</t>
  </si>
  <si>
    <t>Industrial</t>
  </si>
  <si>
    <t>Service</t>
  </si>
  <si>
    <t>Academic</t>
  </si>
  <si>
    <t>Speak</t>
  </si>
  <si>
    <t>Screen</t>
  </si>
  <si>
    <t>Identify People</t>
  </si>
  <si>
    <t>Turn-Left</t>
  </si>
  <si>
    <t xml:space="preserve">Reaction to person's behaviour: If I move  to the left, then S. If I stay still then D (after 2-3 sec). The robot doesn't have a face, so maybe a message that tells me that the robot has seen me, to know that everything is safe.  </t>
  </si>
  <si>
    <t>6,11</t>
  </si>
  <si>
    <t>5,52</t>
  </si>
  <si>
    <t>6,26</t>
  </si>
  <si>
    <t>5,08</t>
  </si>
  <si>
    <t>Perceived Legibility</t>
  </si>
  <si>
    <t>Perceived Predictability</t>
  </si>
  <si>
    <t>Observed Legibility</t>
  </si>
  <si>
    <t>DWV_Leg_Norm</t>
  </si>
  <si>
    <t>Prelegibility</t>
  </si>
  <si>
    <t>Postlegibility</t>
  </si>
  <si>
    <t>N° Changes Tried</t>
  </si>
  <si>
    <t>N° Changes Accepted</t>
  </si>
  <si>
    <t>Accepted changes per participant</t>
  </si>
  <si>
    <t>Conformist</t>
  </si>
  <si>
    <t>Nonconformist</t>
  </si>
  <si>
    <t>Order of Preference</t>
  </si>
  <si>
    <t>in Short-Term</t>
  </si>
  <si>
    <t>1°</t>
  </si>
  <si>
    <t>2°</t>
  </si>
  <si>
    <t>3°</t>
  </si>
  <si>
    <t>4°</t>
  </si>
  <si>
    <t>Long-Term Planning</t>
  </si>
  <si>
    <t>That the problem does not… That we don't encounter each other.If it takes the outer curve, the situation does not happen at all.</t>
  </si>
  <si>
    <t>It separated from me, right? When I went infront of it. I think, now it went that way, I don't know why. I think it wants to leave.</t>
  </si>
  <si>
    <t>Maybe it wanted to repeat the same surprise that I have experienced when I saw it. I don't know, it (the robot) doesn't feel sure.</t>
  </si>
  <si>
    <t>N° Changes Asked</t>
  </si>
  <si>
    <t>QS-2&amp;3: Observed Legibility</t>
  </si>
  <si>
    <r>
      <t xml:space="preserve">To make </t>
    </r>
    <r>
      <rPr>
        <b/>
        <sz val="12"/>
        <color theme="1"/>
        <rFont val="Calibri"/>
        <family val="2"/>
        <scheme val="minor"/>
      </rPr>
      <t>space</t>
    </r>
    <r>
      <rPr>
        <sz val="12"/>
        <color theme="1"/>
        <rFont val="Calibri"/>
        <family val="2"/>
        <charset val="204"/>
        <scheme val="minor"/>
      </rPr>
      <t xml:space="preserve"> for me to pass / </t>
    </r>
    <r>
      <rPr>
        <b/>
        <sz val="12"/>
        <color theme="1"/>
        <rFont val="Calibri"/>
        <family val="2"/>
        <scheme val="minor"/>
      </rPr>
      <t>evade</t>
    </r>
    <r>
      <rPr>
        <sz val="12"/>
        <color theme="1"/>
        <rFont val="Calibri"/>
        <family val="2"/>
        <charset val="204"/>
        <scheme val="minor"/>
      </rPr>
      <t xml:space="preserve"> me.</t>
    </r>
  </si>
  <si>
    <r>
      <t xml:space="preserve">To </t>
    </r>
    <r>
      <rPr>
        <b/>
        <sz val="12"/>
        <color theme="1"/>
        <rFont val="Calibri"/>
        <family val="2"/>
        <scheme val="minor"/>
      </rPr>
      <t>free</t>
    </r>
    <r>
      <rPr>
        <sz val="12"/>
        <color theme="1"/>
        <rFont val="Calibri"/>
        <family val="2"/>
        <charset val="204"/>
        <scheme val="minor"/>
      </rPr>
      <t xml:space="preserve">/ Get </t>
    </r>
    <r>
      <rPr>
        <b/>
        <sz val="12"/>
        <color theme="1"/>
        <rFont val="Calibri"/>
        <family val="2"/>
        <scheme val="minor"/>
      </rPr>
      <t>out</t>
    </r>
    <r>
      <rPr>
        <sz val="12"/>
        <color theme="1"/>
        <rFont val="Calibri"/>
        <family val="2"/>
        <charset val="204"/>
        <scheme val="minor"/>
      </rPr>
      <t xml:space="preserve"> of the / my </t>
    </r>
    <r>
      <rPr>
        <b/>
        <sz val="12"/>
        <color theme="1"/>
        <rFont val="Calibri"/>
        <family val="2"/>
        <scheme val="minor"/>
      </rPr>
      <t>way</t>
    </r>
    <r>
      <rPr>
        <sz val="12"/>
        <color theme="1"/>
        <rFont val="Calibri"/>
        <family val="2"/>
        <charset val="204"/>
        <scheme val="minor"/>
      </rPr>
      <t>.</t>
    </r>
  </si>
  <si>
    <t>Answered Intention</t>
  </si>
  <si>
    <t>Wrong or no answer or unknown</t>
  </si>
  <si>
    <t>Wrong Intention 0%</t>
  </si>
  <si>
    <t>Fundamental Intention 50%</t>
  </si>
  <si>
    <t>Full Intention 100%</t>
  </si>
  <si>
    <t>Fundamental Intention 50% (exception stop -100%)</t>
  </si>
  <si>
    <r>
      <t xml:space="preserve">So that we don't </t>
    </r>
    <r>
      <rPr>
        <b/>
        <sz val="10"/>
        <color theme="1"/>
        <rFont val="Arial"/>
      </rPr>
      <t>collide</t>
    </r>
  </si>
  <si>
    <r>
      <t xml:space="preserve">So that we don't </t>
    </r>
    <r>
      <rPr>
        <b/>
        <sz val="10"/>
        <color theme="1"/>
        <rFont val="Arial"/>
      </rPr>
      <t>collide</t>
    </r>
    <r>
      <rPr>
        <sz val="10"/>
        <color theme="1"/>
        <rFont val="Arial"/>
      </rPr>
      <t>.</t>
    </r>
  </si>
  <si>
    <r>
      <t xml:space="preserve">To let me </t>
    </r>
    <r>
      <rPr>
        <b/>
        <sz val="10"/>
        <color theme="1"/>
        <rFont val="Arial"/>
      </rPr>
      <t>pass</t>
    </r>
    <r>
      <rPr>
        <sz val="10"/>
        <color theme="1"/>
        <rFont val="Arial"/>
      </rPr>
      <t>.</t>
    </r>
  </si>
  <si>
    <r>
      <t xml:space="preserve">To give me the </t>
    </r>
    <r>
      <rPr>
        <b/>
        <sz val="10"/>
        <color theme="1"/>
        <rFont val="Arial"/>
      </rPr>
      <t>freedom</t>
    </r>
    <r>
      <rPr>
        <sz val="10"/>
        <color theme="1"/>
        <rFont val="Arial"/>
      </rPr>
      <t xml:space="preserve"> to </t>
    </r>
    <r>
      <rPr>
        <b/>
        <sz val="10"/>
        <color theme="1"/>
        <rFont val="Arial"/>
      </rPr>
      <t>decide</t>
    </r>
    <r>
      <rPr>
        <sz val="10"/>
        <color theme="1"/>
        <rFont val="Arial"/>
      </rPr>
      <t xml:space="preserve"> what I want to do.</t>
    </r>
  </si>
  <si>
    <r>
      <t xml:space="preserve">To let me go in the </t>
    </r>
    <r>
      <rPr>
        <b/>
        <sz val="10"/>
        <color theme="1"/>
        <rFont val="Arial"/>
      </rPr>
      <t>inner</t>
    </r>
    <r>
      <rPr>
        <sz val="10"/>
        <color theme="1"/>
        <rFont val="Arial"/>
      </rPr>
      <t xml:space="preserve"> curve.</t>
    </r>
  </si>
  <si>
    <r>
      <t xml:space="preserve">Clear </t>
    </r>
    <r>
      <rPr>
        <b/>
        <sz val="10"/>
        <color theme="1"/>
        <rFont val="Arial"/>
      </rPr>
      <t>sign / Told me</t>
    </r>
    <r>
      <rPr>
        <sz val="10"/>
        <color theme="1"/>
        <rFont val="Arial"/>
      </rPr>
      <t>, that it is not going to continue going forwards / it has seen me.</t>
    </r>
  </si>
  <si>
    <r>
      <t xml:space="preserve">To make </t>
    </r>
    <r>
      <rPr>
        <b/>
        <sz val="10"/>
        <color theme="1"/>
        <rFont val="Arial"/>
      </rPr>
      <t>space</t>
    </r>
    <r>
      <rPr>
        <sz val="10"/>
        <color theme="1"/>
        <rFont val="Arial"/>
      </rPr>
      <t xml:space="preserve"> for me to pass / evade me.</t>
    </r>
  </si>
  <si>
    <r>
      <t xml:space="preserve">It </t>
    </r>
    <r>
      <rPr>
        <b/>
        <sz val="10"/>
        <color theme="1"/>
        <rFont val="Arial"/>
      </rPr>
      <t>planned</t>
    </r>
    <r>
      <rPr>
        <sz val="10"/>
        <color theme="1"/>
        <rFont val="Arial"/>
      </rPr>
      <t xml:space="preserve"> in advance.</t>
    </r>
  </si>
  <si>
    <r>
      <t>Give</t>
    </r>
    <r>
      <rPr>
        <b/>
        <sz val="10"/>
        <color theme="1"/>
        <rFont val="Arial"/>
      </rPr>
      <t xml:space="preserve"> space</t>
    </r>
    <r>
      <rPr>
        <sz val="10"/>
        <color theme="1"/>
        <rFont val="Arial"/>
      </rPr>
      <t xml:space="preserve"> for me to turn and dodge it.</t>
    </r>
  </si>
  <si>
    <r>
      <t>To</t>
    </r>
    <r>
      <rPr>
        <b/>
        <sz val="10"/>
        <color theme="1"/>
        <rFont val="Arial"/>
      </rPr>
      <t xml:space="preserve"> free</t>
    </r>
    <r>
      <rPr>
        <sz val="10"/>
        <color theme="1"/>
        <rFont val="Arial"/>
      </rPr>
      <t xml:space="preserve"> the / my way.</t>
    </r>
  </si>
  <si>
    <r>
      <rPr>
        <b/>
        <sz val="10"/>
        <color theme="1"/>
        <rFont val="Arial"/>
      </rPr>
      <t>See/Visibility</t>
    </r>
    <r>
      <rPr>
        <sz val="10"/>
        <color theme="1"/>
        <rFont val="Arial"/>
      </rPr>
      <t xml:space="preserve"> is higher/earlier.</t>
    </r>
  </si>
  <si>
    <r>
      <t>Avoid collision in case I am comming very</t>
    </r>
    <r>
      <rPr>
        <b/>
        <sz val="10"/>
        <color theme="1"/>
        <rFont val="Arial"/>
      </rPr>
      <t xml:space="preserve"> fast</t>
    </r>
    <r>
      <rPr>
        <sz val="10"/>
        <color theme="1"/>
        <rFont val="Arial"/>
      </rPr>
      <t xml:space="preserve"> / with</t>
    </r>
    <r>
      <rPr>
        <b/>
        <sz val="10"/>
        <color theme="1"/>
        <rFont val="Arial"/>
      </rPr>
      <t xml:space="preserve"> inertia</t>
    </r>
    <r>
      <rPr>
        <sz val="10"/>
        <color theme="1"/>
        <rFont val="Arial"/>
      </rPr>
      <t>.</t>
    </r>
  </si>
  <si>
    <r>
      <rPr>
        <b/>
        <sz val="10"/>
        <color theme="1"/>
        <rFont val="Arial"/>
      </rPr>
      <t xml:space="preserve">Avoid </t>
    </r>
    <r>
      <rPr>
        <sz val="10"/>
        <color theme="1"/>
        <rFont val="Arial"/>
      </rPr>
      <t>the situation from before / Leave space to walk.</t>
    </r>
  </si>
  <si>
    <t>P42</t>
  </si>
  <si>
    <t>PO41</t>
  </si>
  <si>
    <t>PO42</t>
  </si>
  <si>
    <t>LDSE</t>
  </si>
  <si>
    <t>It went backwards and let me pass</t>
  </si>
  <si>
    <t>Because it saw that someone was coming</t>
  </si>
  <si>
    <t>Move, turn in circles, pay atention to me</t>
  </si>
  <si>
    <t>It stopped, when it saw me. It stopped and when I moved, it went away.</t>
  </si>
  <si>
    <t>To evade me</t>
  </si>
  <si>
    <t>Detect things, move, be programmed</t>
  </si>
  <si>
    <t>It went to the side, it let me pass and it has continued going</t>
  </si>
  <si>
    <t>Be calm, you can pass</t>
  </si>
  <si>
    <t>So that I continue the path and it lets me pass</t>
  </si>
  <si>
    <t>It stopped when it saw me</t>
  </si>
  <si>
    <t>Let me pass and avoid collision</t>
  </si>
  <si>
    <t>It stopped and went a little backwards</t>
  </si>
  <si>
    <t>That I pass first and then it</t>
  </si>
  <si>
    <t>When it saw me it went backwards</t>
  </si>
  <si>
    <t>So that I have more space to pass</t>
  </si>
  <si>
    <t>It stopped when it saw me and went backwards and to the side to let me have more space</t>
  </si>
  <si>
    <t>So that I have a lot more space</t>
  </si>
  <si>
    <t>It went backwards to not collide</t>
  </si>
  <si>
    <t>To let me pass first to not collide</t>
  </si>
  <si>
    <t>It saw me, it did not stop and went</t>
  </si>
  <si>
    <t>What a normal person would do- To let me have more space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</si>
</sst>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charset val="204"/>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family val="2"/>
      <scheme val="minor"/>
    </font>
    <font>
      <sz val="12"/>
      <name val="Calibri"/>
      <family val="2"/>
      <scheme val="minor"/>
    </font>
    <font>
      <b/>
      <sz val="10"/>
      <color theme="1"/>
      <name val="Arial"/>
    </font>
    <font>
      <sz val="10"/>
      <color theme="1"/>
      <name val="Arial"/>
    </font>
  </fonts>
  <fills count="9">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theme="5"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diagonal/>
    </border>
    <border>
      <left/>
      <right/>
      <top style="medium">
        <color auto="1"/>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s>
  <cellStyleXfs count="56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9">
    <xf numFmtId="0" fontId="0" fillId="0" borderId="0" xfId="0"/>
    <xf numFmtId="0" fontId="1" fillId="0" borderId="0" xfId="0" applyFont="1" applyAlignment="1">
      <alignment horizontal="left"/>
    </xf>
    <xf numFmtId="0" fontId="1" fillId="0" borderId="1" xfId="0" applyFont="1" applyBorder="1"/>
    <xf numFmtId="0" fontId="1" fillId="0" borderId="1" xfId="0" applyFont="1" applyBorder="1" applyAlignment="1">
      <alignment horizontal="left"/>
    </xf>
    <xf numFmtId="0" fontId="0" fillId="0" borderId="1" xfId="0" applyBorder="1"/>
    <xf numFmtId="0" fontId="4" fillId="0" borderId="1" xfId="0" applyFont="1" applyBorder="1"/>
    <xf numFmtId="0" fontId="1" fillId="0" borderId="0" xfId="0" applyFont="1"/>
    <xf numFmtId="0" fontId="1" fillId="2" borderId="1" xfId="0" applyFont="1" applyFill="1" applyBorder="1"/>
    <xf numFmtId="0" fontId="1" fillId="2" borderId="1" xfId="0" applyFont="1" applyFill="1" applyBorder="1" applyAlignment="1">
      <alignment horizontal="left"/>
    </xf>
    <xf numFmtId="0" fontId="1" fillId="0" borderId="1" xfId="0" applyFont="1" applyFill="1" applyBorder="1" applyAlignment="1">
      <alignment horizontal="left"/>
    </xf>
    <xf numFmtId="16" fontId="1" fillId="0" borderId="1" xfId="0" applyNumberFormat="1" applyFont="1" applyBorder="1" applyAlignment="1">
      <alignment horizontal="left"/>
    </xf>
    <xf numFmtId="16" fontId="1" fillId="2" borderId="1" xfId="0" applyNumberFormat="1" applyFont="1" applyFill="1" applyBorder="1" applyAlignment="1">
      <alignment horizontal="left"/>
    </xf>
    <xf numFmtId="0" fontId="1" fillId="2" borderId="2" xfId="0" applyFont="1" applyFill="1" applyBorder="1"/>
    <xf numFmtId="0" fontId="0" fillId="0" borderId="2" xfId="0" applyBorder="1"/>
    <xf numFmtId="0" fontId="1" fillId="0" borderId="1" xfId="0" applyFont="1" applyFill="1" applyBorder="1"/>
    <xf numFmtId="0" fontId="0" fillId="0" borderId="1" xfId="0" applyFill="1" applyBorder="1"/>
    <xf numFmtId="0" fontId="5" fillId="0" borderId="1" xfId="0" applyFont="1" applyBorder="1"/>
    <xf numFmtId="0" fontId="5" fillId="0" borderId="3" xfId="0" applyFont="1" applyBorder="1"/>
    <xf numFmtId="0" fontId="0" fillId="0" borderId="4" xfId="0" applyFill="1" applyBorder="1"/>
    <xf numFmtId="0" fontId="5" fillId="3" borderId="2" xfId="0" applyFont="1" applyFill="1" applyBorder="1"/>
    <xf numFmtId="0" fontId="5" fillId="3" borderId="5" xfId="0" applyFont="1" applyFill="1" applyBorder="1"/>
    <xf numFmtId="0" fontId="4" fillId="0" borderId="0" xfId="0" applyFont="1"/>
    <xf numFmtId="0" fontId="4" fillId="0" borderId="2" xfId="0" applyFont="1" applyBorder="1"/>
    <xf numFmtId="0" fontId="4" fillId="0" borderId="5" xfId="0" applyFont="1" applyBorder="1"/>
    <xf numFmtId="0" fontId="4" fillId="0" borderId="1" xfId="0" applyFont="1" applyFill="1" applyBorder="1"/>
    <xf numFmtId="0" fontId="4" fillId="0" borderId="4" xfId="0" applyFont="1" applyFill="1" applyBorder="1"/>
    <xf numFmtId="0" fontId="1" fillId="0" borderId="1" xfId="0" applyNumberFormat="1" applyFont="1" applyBorder="1" applyAlignment="1">
      <alignment horizontal="left"/>
    </xf>
    <xf numFmtId="0" fontId="1" fillId="2" borderId="1" xfId="0" applyNumberFormat="1" applyFont="1" applyFill="1" applyBorder="1" applyAlignment="1">
      <alignment horizontal="left"/>
    </xf>
    <xf numFmtId="0" fontId="0" fillId="4" borderId="1" xfId="0" applyFill="1" applyBorder="1"/>
    <xf numFmtId="0" fontId="0" fillId="5" borderId="1" xfId="0" applyFill="1" applyBorder="1"/>
    <xf numFmtId="0" fontId="4" fillId="4" borderId="1" xfId="0" applyFont="1" applyFill="1" applyBorder="1"/>
    <xf numFmtId="0" fontId="0" fillId="6" borderId="1" xfId="0" applyFill="1" applyBorder="1"/>
    <xf numFmtId="0" fontId="6" fillId="6" borderId="1" xfId="0" applyFont="1" applyFill="1" applyBorder="1"/>
    <xf numFmtId="0" fontId="5" fillId="3" borderId="1" xfId="0" applyFont="1" applyFill="1" applyBorder="1"/>
    <xf numFmtId="0" fontId="1" fillId="2" borderId="0" xfId="0" applyFont="1" applyFill="1"/>
    <xf numFmtId="0" fontId="1" fillId="8" borderId="1" xfId="0" applyFont="1" applyFill="1" applyBorder="1" applyAlignment="1">
      <alignment horizontal="center"/>
    </xf>
    <xf numFmtId="0" fontId="0" fillId="0" borderId="1" xfId="0" applyFont="1" applyBorder="1"/>
    <xf numFmtId="0" fontId="1" fillId="8" borderId="1" xfId="0" applyFont="1" applyFill="1" applyBorder="1"/>
    <xf numFmtId="0" fontId="0" fillId="0" borderId="6" xfId="0" applyFont="1" applyBorder="1"/>
    <xf numFmtId="0" fontId="0" fillId="0" borderId="6" xfId="0" applyBorder="1"/>
    <xf numFmtId="0" fontId="1" fillId="8" borderId="1" xfId="0" applyFont="1" applyFill="1" applyBorder="1" applyAlignment="1">
      <alignment horizontal="center" vertical="center"/>
    </xf>
    <xf numFmtId="0" fontId="6" fillId="5" borderId="1" xfId="0" applyFont="1" applyFill="1" applyBorder="1"/>
    <xf numFmtId="0" fontId="1" fillId="2" borderId="1" xfId="0" applyFont="1" applyFill="1" applyBorder="1" applyAlignment="1">
      <alignment horizontal="center"/>
    </xf>
    <xf numFmtId="0" fontId="1" fillId="8" borderId="1" xfId="0" applyFont="1" applyFill="1" applyBorder="1" applyAlignment="1">
      <alignment horizontal="center"/>
    </xf>
    <xf numFmtId="0" fontId="1" fillId="0" borderId="1" xfId="0" applyFont="1" applyBorder="1" applyAlignment="1">
      <alignment horizontal="center"/>
    </xf>
    <xf numFmtId="0" fontId="1" fillId="0" borderId="1" xfId="0" applyFont="1" applyFill="1" applyBorder="1" applyAlignment="1"/>
    <xf numFmtId="0" fontId="1" fillId="0" borderId="3" xfId="0" applyFont="1" applyFill="1" applyBorder="1" applyAlignment="1"/>
    <xf numFmtId="0" fontId="0" fillId="0" borderId="9" xfId="0" applyBorder="1" applyAlignment="1">
      <alignment horizontal="center"/>
    </xf>
    <xf numFmtId="0" fontId="0" fillId="0" borderId="10" xfId="0" applyFont="1" applyBorder="1"/>
    <xf numFmtId="0" fontId="0" fillId="0" borderId="10" xfId="0" applyBorder="1"/>
    <xf numFmtId="0" fontId="0" fillId="0" borderId="11" xfId="0" applyBorder="1" applyAlignment="1">
      <alignment horizontal="center"/>
    </xf>
    <xf numFmtId="0" fontId="0" fillId="0" borderId="12" xfId="0" applyBorder="1"/>
    <xf numFmtId="0" fontId="0" fillId="0" borderId="3" xfId="0" applyFont="1" applyBorder="1"/>
    <xf numFmtId="0" fontId="0" fillId="0" borderId="3" xfId="0" applyBorder="1"/>
    <xf numFmtId="0" fontId="0" fillId="0" borderId="1" xfId="0" applyFill="1" applyBorder="1" applyAlignment="1">
      <alignment horizontal="center"/>
    </xf>
    <xf numFmtId="0" fontId="1" fillId="0" borderId="3" xfId="0" applyFont="1" applyBorder="1" applyAlignment="1">
      <alignment horizontal="center"/>
    </xf>
    <xf numFmtId="0" fontId="1" fillId="0" borderId="0" xfId="0" applyFont="1" applyBorder="1" applyAlignment="1">
      <alignment horizontal="center"/>
    </xf>
    <xf numFmtId="0" fontId="0" fillId="0" borderId="0" xfId="0" applyBorder="1"/>
    <xf numFmtId="0" fontId="1" fillId="0" borderId="3" xfId="0" applyFont="1" applyFill="1" applyBorder="1" applyAlignment="1">
      <alignment horizontal="center"/>
    </xf>
    <xf numFmtId="0" fontId="0" fillId="0" borderId="14" xfId="0" applyFill="1" applyBorder="1"/>
    <xf numFmtId="0" fontId="1" fillId="2" borderId="15" xfId="0" applyFont="1" applyFill="1" applyBorder="1"/>
    <xf numFmtId="0" fontId="0" fillId="0" borderId="17" xfId="0" applyBorder="1"/>
    <xf numFmtId="0" fontId="0" fillId="0" borderId="7" xfId="0" applyBorder="1"/>
    <xf numFmtId="0" fontId="0" fillId="0" borderId="18" xfId="0" applyBorder="1"/>
    <xf numFmtId="0" fontId="0" fillId="0" borderId="8" xfId="0" applyBorder="1"/>
    <xf numFmtId="0" fontId="0" fillId="0" borderId="9" xfId="0" applyBorder="1"/>
    <xf numFmtId="0" fontId="0" fillId="0" borderId="11" xfId="0" applyBorder="1"/>
    <xf numFmtId="0" fontId="0" fillId="0" borderId="19" xfId="0" applyBorder="1"/>
    <xf numFmtId="2" fontId="0" fillId="0" borderId="1" xfId="0" applyNumberFormat="1" applyBorder="1"/>
    <xf numFmtId="2" fontId="0" fillId="0" borderId="10" xfId="0" applyNumberFormat="1" applyBorder="1"/>
    <xf numFmtId="2" fontId="0" fillId="0" borderId="19" xfId="0" applyNumberFormat="1" applyBorder="1"/>
    <xf numFmtId="2" fontId="0" fillId="0" borderId="12" xfId="0" applyNumberFormat="1" applyBorder="1"/>
    <xf numFmtId="0" fontId="1" fillId="0" borderId="7" xfId="0" applyFont="1" applyBorder="1"/>
    <xf numFmtId="0" fontId="1" fillId="0" borderId="18" xfId="0" applyFont="1" applyBorder="1"/>
    <xf numFmtId="0" fontId="1" fillId="0" borderId="8" xfId="0" applyFont="1" applyBorder="1"/>
    <xf numFmtId="0" fontId="0" fillId="0" borderId="19" xfId="0" applyFill="1" applyBorder="1"/>
    <xf numFmtId="0" fontId="1" fillId="0" borderId="16" xfId="0" applyFont="1" applyBorder="1"/>
    <xf numFmtId="20" fontId="0" fillId="0" borderId="1" xfId="0" applyNumberFormat="1" applyBorder="1"/>
    <xf numFmtId="45" fontId="0" fillId="0" borderId="0" xfId="0" applyNumberFormat="1"/>
    <xf numFmtId="9" fontId="0" fillId="0" borderId="0" xfId="0" applyNumberFormat="1"/>
    <xf numFmtId="2" fontId="0" fillId="0" borderId="0" xfId="0" applyNumberFormat="1"/>
    <xf numFmtId="1" fontId="0" fillId="0" borderId="0" xfId="0" applyNumberFormat="1"/>
    <xf numFmtId="0" fontId="0" fillId="0" borderId="0" xfId="0" applyAlignment="1">
      <alignment vertical="top"/>
    </xf>
    <xf numFmtId="0" fontId="0" fillId="0" borderId="0" xfId="0" applyBorder="1" applyAlignment="1">
      <alignment horizontal="left"/>
    </xf>
    <xf numFmtId="9" fontId="0" fillId="0" borderId="0" xfId="0" applyNumberFormat="1" applyBorder="1" applyAlignment="1">
      <alignment horizontal="left"/>
    </xf>
    <xf numFmtId="0" fontId="0" fillId="0" borderId="0" xfId="0" applyFont="1" applyBorder="1" applyAlignment="1">
      <alignment horizontal="left"/>
    </xf>
    <xf numFmtId="0" fontId="7" fillId="0" borderId="0" xfId="0" applyFont="1" applyBorder="1" applyAlignment="1">
      <alignment horizontal="left"/>
    </xf>
    <xf numFmtId="0" fontId="7" fillId="0" borderId="0" xfId="0" applyFont="1"/>
    <xf numFmtId="9" fontId="7" fillId="0" borderId="0" xfId="0" applyNumberFormat="1" applyFont="1" applyBorder="1" applyAlignment="1">
      <alignment horizontal="left"/>
    </xf>
    <xf numFmtId="0" fontId="8" fillId="0" borderId="0" xfId="0" applyFont="1" applyBorder="1" applyAlignment="1">
      <alignment horizontal="left"/>
    </xf>
    <xf numFmtId="0" fontId="8" fillId="0" borderId="1" xfId="0" applyFont="1" applyBorder="1"/>
    <xf numFmtId="0" fontId="8" fillId="0" borderId="0" xfId="0" applyFont="1"/>
    <xf numFmtId="0" fontId="8" fillId="0" borderId="1" xfId="0" applyFont="1" applyFill="1" applyBorder="1"/>
    <xf numFmtId="0" fontId="1" fillId="2" borderId="1" xfId="0" applyFont="1" applyFill="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1" fillId="0" borderId="1" xfId="0" applyFont="1" applyBorder="1" applyAlignment="1">
      <alignment horizontal="center"/>
    </xf>
    <xf numFmtId="0" fontId="1" fillId="0" borderId="6" xfId="0" applyFont="1" applyBorder="1" applyAlignment="1">
      <alignment horizontal="center" vertical="center"/>
    </xf>
    <xf numFmtId="0" fontId="1" fillId="0" borderId="4" xfId="0" applyFont="1" applyBorder="1" applyAlignment="1">
      <alignment horizontal="center" vertical="center"/>
    </xf>
    <xf numFmtId="0" fontId="1" fillId="0" borderId="13" xfId="0" applyFont="1" applyBorder="1" applyAlignment="1">
      <alignment horizontal="center" vertical="center"/>
    </xf>
    <xf numFmtId="9" fontId="7" fillId="0" borderId="0" xfId="0" applyNumberFormat="1" applyFont="1" applyBorder="1" applyAlignment="1">
      <alignment horizontal="center" vertical="center"/>
    </xf>
    <xf numFmtId="0" fontId="1" fillId="7" borderId="1" xfId="0" applyFont="1" applyFill="1" applyBorder="1" applyAlignment="1">
      <alignment horizontal="center"/>
    </xf>
    <xf numFmtId="0" fontId="1" fillId="7" borderId="7" xfId="0" applyFont="1" applyFill="1" applyBorder="1" applyAlignment="1">
      <alignment horizontal="left"/>
    </xf>
    <xf numFmtId="0" fontId="1" fillId="7" borderId="8" xfId="0" applyFont="1" applyFill="1" applyBorder="1" applyAlignment="1">
      <alignment horizontal="left"/>
    </xf>
    <xf numFmtId="0" fontId="1" fillId="7" borderId="1" xfId="0" applyFont="1" applyFill="1" applyBorder="1" applyAlignment="1">
      <alignment horizontal="left"/>
    </xf>
    <xf numFmtId="0" fontId="1" fillId="8" borderId="1" xfId="0" applyFont="1" applyFill="1" applyBorder="1" applyAlignment="1">
      <alignment horizontal="center"/>
    </xf>
    <xf numFmtId="0" fontId="0" fillId="0" borderId="1" xfId="0" applyFill="1" applyBorder="1" applyAlignment="1">
      <alignment horizontal="center" vertical="center"/>
    </xf>
    <xf numFmtId="0" fontId="0" fillId="8" borderId="1" xfId="0" applyFill="1" applyBorder="1" applyAlignment="1">
      <alignment horizontal="center"/>
    </xf>
    <xf numFmtId="9" fontId="0" fillId="0" borderId="0" xfId="0" applyNumberFormat="1" applyBorder="1" applyAlignment="1">
      <alignment horizontal="left" vertical="center"/>
    </xf>
  </cellXfs>
  <cellStyles count="561">
    <cellStyle name="Followed Hyperlink" xfId="10" builtinId="9" hidden="1"/>
    <cellStyle name="Followed Hyperlink" xfId="12" builtinId="9" hidden="1"/>
    <cellStyle name="Followed Hyperlink" xfId="6" builtinId="9" hidden="1"/>
    <cellStyle name="Followed Hyperlink" xfId="4" builtinId="9" hidden="1"/>
    <cellStyle name="Followed Hyperlink" xfId="8" builtinId="9" hidden="1"/>
    <cellStyle name="Followed Hyperlink" xfId="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22" builtinId="9" hidden="1"/>
    <cellStyle name="Followed Hyperlink" xfId="24" builtinId="9" hidden="1"/>
    <cellStyle name="Followed Hyperlink" xfId="38" builtinId="9" hidden="1"/>
    <cellStyle name="Followed Hyperlink" xfId="26" builtinId="9" hidden="1"/>
    <cellStyle name="Followed Hyperlink" xfId="52" builtinId="9" hidden="1"/>
    <cellStyle name="Followed Hyperlink" xfId="56" builtinId="9" hidden="1"/>
    <cellStyle name="Followed Hyperlink" xfId="46" builtinId="9" hidden="1"/>
    <cellStyle name="Followed Hyperlink" xfId="48" builtinId="9" hidden="1"/>
    <cellStyle name="Followed Hyperlink" xfId="44" builtinId="9" hidden="1"/>
    <cellStyle name="Followed Hyperlink" xfId="50" builtinId="9" hidden="1"/>
    <cellStyle name="Followed Hyperlink" xfId="54" builtinId="9" hidden="1"/>
    <cellStyle name="Followed Hyperlink" xfId="42"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Hyperlink" xfId="13" builtinId="8" hidden="1"/>
    <cellStyle name="Hyperlink" xfId="45" builtinId="8" hidden="1"/>
    <cellStyle name="Hyperlink" xfId="9" builtinId="8" hidden="1"/>
    <cellStyle name="Hyperlink" xfId="35" builtinId="8" hidden="1"/>
    <cellStyle name="Hyperlink" xfId="5" builtinId="8" hidden="1"/>
    <cellStyle name="Hyperlink" xfId="51" builtinId="8" hidden="1"/>
    <cellStyle name="Hyperlink" xfId="1" builtinId="8" hidden="1"/>
    <cellStyle name="Hyperlink" xfId="15" builtinId="8" hidden="1"/>
    <cellStyle name="Hyperlink" xfId="17" builtinId="8" hidden="1"/>
    <cellStyle name="Hyperlink" xfId="25" builtinId="8" hidden="1"/>
    <cellStyle name="Hyperlink" xfId="31" builtinId="8" hidden="1"/>
    <cellStyle name="Hyperlink" xfId="39" builtinId="8" hidden="1"/>
    <cellStyle name="Hyperlink" xfId="19" builtinId="8" hidden="1"/>
    <cellStyle name="Hyperlink" xfId="33" builtinId="8" hidden="1"/>
    <cellStyle name="Hyperlink" xfId="53" builtinId="8" hidden="1"/>
    <cellStyle name="Hyperlink" xfId="21" builtinId="8" hidden="1"/>
    <cellStyle name="Hyperlink" xfId="27" builtinId="8" hidden="1"/>
    <cellStyle name="Hyperlink" xfId="7" builtinId="8" hidden="1"/>
    <cellStyle name="Hyperlink" xfId="49" builtinId="8" hidden="1"/>
    <cellStyle name="Hyperlink" xfId="23" builtinId="8" hidden="1"/>
    <cellStyle name="Hyperlink" xfId="41" builtinId="8" hidden="1"/>
    <cellStyle name="Hyperlink" xfId="43" builtinId="8" hidden="1"/>
    <cellStyle name="Hyperlink" xfId="3" builtinId="8" hidden="1"/>
    <cellStyle name="Hyperlink" xfId="55" builtinId="8" hidden="1"/>
    <cellStyle name="Hyperlink" xfId="37" builtinId="8" hidden="1"/>
    <cellStyle name="Hyperlink" xfId="11" builtinId="8" hidden="1"/>
    <cellStyle name="Hyperlink" xfId="29" builtinId="8" hidden="1"/>
    <cellStyle name="Hyperlink" xfId="47"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de-DE"/>
              <a:t>Initial Conception of what is a Robot</a:t>
            </a:r>
          </a:p>
        </c:rich>
      </c:tx>
      <c:overlay val="0"/>
      <c:spPr>
        <a:noFill/>
        <a:ln>
          <a:noFill/>
        </a:ln>
        <a:effectLst/>
      </c:sp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2618-4C23-B10C-C1BAA2D5E226}"/>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2618-4C23-B10C-C1BAA2D5E226}"/>
              </c:ext>
            </c:extLst>
          </c:dPt>
          <c:dPt>
            <c:idx val="2"/>
            <c:bubble3D val="0"/>
            <c:spPr>
              <a:solidFill>
                <a:schemeClr val="accent3"/>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5-2618-4C23-B10C-C1BAA2D5E226}"/>
              </c:ext>
            </c:extLst>
          </c:dPt>
          <c:dPt>
            <c:idx val="3"/>
            <c:bubble3D val="0"/>
            <c:spPr>
              <a:solidFill>
                <a:schemeClr val="accent4"/>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7-2618-4C23-B10C-C1BAA2D5E22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Q_Dem!$Q$44:$Q$47</c:f>
              <c:strCache>
                <c:ptCount val="4"/>
                <c:pt idx="0">
                  <c:v>Science Fiction</c:v>
                </c:pt>
                <c:pt idx="1">
                  <c:v>Industrial</c:v>
                </c:pt>
                <c:pt idx="2">
                  <c:v>Service</c:v>
                </c:pt>
                <c:pt idx="3">
                  <c:v>Academic</c:v>
                </c:pt>
              </c:strCache>
            </c:strRef>
          </c:cat>
          <c:val>
            <c:numRef>
              <c:f>Q_Dem!$R$44:$R$47</c:f>
              <c:numCache>
                <c:formatCode>General</c:formatCode>
                <c:ptCount val="4"/>
                <c:pt idx="0">
                  <c:v>14.0</c:v>
                </c:pt>
                <c:pt idx="1">
                  <c:v>6.0</c:v>
                </c:pt>
                <c:pt idx="2">
                  <c:v>14.0</c:v>
                </c:pt>
                <c:pt idx="3">
                  <c:v>5.0</c:v>
                </c:pt>
              </c:numCache>
            </c:numRef>
          </c:val>
          <c:extLst xmlns:c16r2="http://schemas.microsoft.com/office/drawing/2015/06/chart">
            <c:ext xmlns:c16="http://schemas.microsoft.com/office/drawing/2014/chart" uri="{C3380CC4-5D6E-409C-BE32-E72D297353CC}">
              <c16:uniqueId val="{00000000-2BAF-4F34-BC32-41EC6B7BE1C2}"/>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bg1">
            <a:lumMod val="95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de-DE"/>
              <a:t>Dodge chosen Variant</a:t>
            </a:r>
          </a:p>
        </c:rich>
      </c:tx>
      <c:overlay val="0"/>
      <c:spPr>
        <a:noFill/>
        <a:ln>
          <a:noFill/>
        </a:ln>
        <a:effectLst/>
      </c:sp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2-9141-43CB-A0C5-A4CFB0B6F63E}"/>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9141-43CB-A0C5-A4CFB0B6F63E}"/>
              </c:ext>
            </c:extLst>
          </c:dPt>
          <c:dPt>
            <c:idx val="2"/>
            <c:bubble3D val="0"/>
            <c:spPr>
              <a:solidFill>
                <a:schemeClr val="accent3"/>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9141-43CB-A0C5-A4CFB0B6F63E}"/>
              </c:ext>
            </c:extLst>
          </c:dPt>
          <c:dLbls>
            <c:dLbl>
              <c:idx val="0"/>
              <c:tx>
                <c:rich>
                  <a:bodyPr/>
                  <a:lstStyle/>
                  <a:p>
                    <a:r>
                      <a:rPr lang="en-US"/>
                      <a:t>4</a:t>
                    </a:r>
                  </a:p>
                </c:rich>
              </c:tx>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2-9141-43CB-A0C5-A4CFB0B6F63E}"/>
                </c:ext>
              </c:extLst>
            </c:dLbl>
            <c:dLbl>
              <c:idx val="1"/>
              <c:tx>
                <c:rich>
                  <a:bodyPr/>
                  <a:lstStyle/>
                  <a:p>
                    <a:r>
                      <a:rPr lang="en-US"/>
                      <a:t>33</a:t>
                    </a:r>
                  </a:p>
                </c:rich>
              </c:tx>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3-9141-43CB-A0C5-A4CFB0B6F63E}"/>
                </c:ext>
              </c:extLst>
            </c:dLbl>
            <c:dLbl>
              <c:idx val="2"/>
              <c:tx>
                <c:rich>
                  <a:bodyPr/>
                  <a:lstStyle/>
                  <a:p>
                    <a:r>
                      <a:rPr lang="en-US"/>
                      <a:t>3</a:t>
                    </a:r>
                  </a:p>
                </c:rich>
              </c:tx>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1-9141-43CB-A0C5-A4CFB0B6F63E}"/>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'1. Dodge'!$AJ$45:$AJ$47</c:f>
              <c:strCache>
                <c:ptCount val="3"/>
                <c:pt idx="0">
                  <c:v>Normal</c:v>
                </c:pt>
                <c:pt idx="1">
                  <c:v>Humanlike</c:v>
                </c:pt>
                <c:pt idx="2">
                  <c:v>Machinelike</c:v>
                </c:pt>
              </c:strCache>
            </c:strRef>
          </c:cat>
          <c:val>
            <c:numRef>
              <c:f>'1. Dodge'!$AL$45:$AL$47</c:f>
              <c:numCache>
                <c:formatCode>General</c:formatCode>
                <c:ptCount val="3"/>
                <c:pt idx="0">
                  <c:v>4.0</c:v>
                </c:pt>
                <c:pt idx="1">
                  <c:v>33.0</c:v>
                </c:pt>
                <c:pt idx="2">
                  <c:v>3.0</c:v>
                </c:pt>
              </c:numCache>
            </c:numRef>
          </c:val>
          <c:extLst xmlns:c16r2="http://schemas.microsoft.com/office/drawing/2015/06/chart">
            <c:ext xmlns:c16="http://schemas.microsoft.com/office/drawing/2014/chart" uri="{C3380CC4-5D6E-409C-BE32-E72D297353CC}">
              <c16:uniqueId val="{00000000-9141-43CB-A0C5-A4CFB0B6F63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bg1">
            <a:lumMod val="95000"/>
          </a:schemeClr>
        </a:solidFill>
        <a:ln>
          <a:noFill/>
        </a:ln>
        <a:effectLst/>
      </c:spPr>
      <c:txPr>
        <a:bodyPr rot="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de-DE"/>
              <a:t>Dodge Perceivability</a:t>
            </a:r>
          </a:p>
        </c:rich>
      </c:tx>
      <c:overlay val="0"/>
      <c:spPr>
        <a:noFill/>
        <a:ln>
          <a:noFill/>
        </a:ln>
        <a:effectLst/>
      </c:sp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C103-4243-83AA-AA892E53E792}"/>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C103-4243-83AA-AA892E53E79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'1. Dodge'!$E$46:$E$47</c:f>
              <c:strCache>
                <c:ptCount val="2"/>
                <c:pt idx="0">
                  <c:v>Fully Perceived</c:v>
                </c:pt>
                <c:pt idx="1">
                  <c:v>Not Perceived</c:v>
                </c:pt>
              </c:strCache>
            </c:strRef>
          </c:cat>
          <c:val>
            <c:numRef>
              <c:f>'1. Dodge'!$I$46:$I$47</c:f>
              <c:numCache>
                <c:formatCode>General</c:formatCode>
                <c:ptCount val="2"/>
                <c:pt idx="0">
                  <c:v>15.0</c:v>
                </c:pt>
                <c:pt idx="1">
                  <c:v>4.0</c:v>
                </c:pt>
              </c:numCache>
            </c:numRef>
          </c:val>
          <c:extLst xmlns:c16r2="http://schemas.microsoft.com/office/drawing/2015/06/chart">
            <c:ext xmlns:c16="http://schemas.microsoft.com/office/drawing/2014/chart" uri="{C3380CC4-5D6E-409C-BE32-E72D297353CC}">
              <c16:uniqueId val="{00000000-FD41-462C-A36F-0404B3B0D85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bg1">
            <a:lumMod val="95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de-DE"/>
              <a:t>Dodge Observed Legibility</a:t>
            </a:r>
          </a:p>
        </c:rich>
      </c:tx>
      <c:overlay val="0"/>
      <c:spPr>
        <a:noFill/>
        <a:ln>
          <a:noFill/>
        </a:ln>
        <a:effectLst/>
      </c:sp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A443-45CA-A2A0-7AE5C8A2A88C}"/>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A443-45CA-A2A0-7AE5C8A2A88C}"/>
              </c:ext>
            </c:extLst>
          </c:dPt>
          <c:dPt>
            <c:idx val="2"/>
            <c:bubble3D val="0"/>
            <c:spPr>
              <a:solidFill>
                <a:schemeClr val="accent3"/>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5-A443-45CA-A2A0-7AE5C8A2A88C}"/>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'1. Dodge'!$O$45:$O$47</c:f>
              <c:strCache>
                <c:ptCount val="3"/>
                <c:pt idx="0">
                  <c:v>Full Intention</c:v>
                </c:pt>
                <c:pt idx="1">
                  <c:v>Fundamental Intention</c:v>
                </c:pt>
                <c:pt idx="2">
                  <c:v>No or wrong Intention</c:v>
                </c:pt>
              </c:strCache>
            </c:strRef>
          </c:cat>
          <c:val>
            <c:numRef>
              <c:f>'1. Dodge'!$P$45:$P$47</c:f>
              <c:numCache>
                <c:formatCode>General</c:formatCode>
                <c:ptCount val="3"/>
                <c:pt idx="0">
                  <c:v>11.0</c:v>
                </c:pt>
                <c:pt idx="1">
                  <c:v>3.0</c:v>
                </c:pt>
                <c:pt idx="2">
                  <c:v>5.0</c:v>
                </c:pt>
              </c:numCache>
            </c:numRef>
          </c:val>
          <c:extLst xmlns:c16r2="http://schemas.microsoft.com/office/drawing/2015/06/chart">
            <c:ext xmlns:c16="http://schemas.microsoft.com/office/drawing/2014/chart" uri="{C3380CC4-5D6E-409C-BE32-E72D297353CC}">
              <c16:uniqueId val="{00000000-084A-422C-82C9-C288111E48A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bg1">
            <a:lumMod val="95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Dodge: Perceived Prelegibility and Postlegibility</a:t>
            </a:r>
          </a:p>
        </c:rich>
      </c:tx>
      <c:overlay val="0"/>
      <c:spPr>
        <a:noFill/>
        <a:ln>
          <a:noFill/>
        </a:ln>
        <a:effectLst/>
      </c:spPr>
    </c:title>
    <c:autoTitleDeleted val="0"/>
    <c:plotArea>
      <c:layout/>
      <c:barChart>
        <c:barDir val="col"/>
        <c:grouping val="clustered"/>
        <c:varyColors val="0"/>
        <c:ser>
          <c:idx val="1"/>
          <c:order val="0"/>
          <c:tx>
            <c:v>Postlegibility</c:v>
          </c:tx>
          <c:spPr>
            <a:solidFill>
              <a:schemeClr val="accent2"/>
            </a:solidFill>
            <a:ln>
              <a:noFill/>
            </a:ln>
            <a:effectLst/>
          </c:spPr>
          <c:invertIfNegative val="0"/>
          <c:errBars>
            <c:errBarType val="both"/>
            <c:errValType val="stdErr"/>
            <c:noEndCap val="0"/>
            <c:spPr>
              <a:noFill/>
              <a:ln w="9525" cap="flat" cmpd="sng" algn="ctr">
                <a:solidFill>
                  <a:schemeClr val="tx1">
                    <a:lumMod val="65000"/>
                    <a:lumOff val="35000"/>
                  </a:schemeClr>
                </a:solidFill>
                <a:round/>
              </a:ln>
              <a:effectLst/>
            </c:spPr>
          </c:errBars>
          <c:cat>
            <c:strRef>
              <c:f>'1. Dodge'!$O$45:$O$47</c:f>
              <c:strCache>
                <c:ptCount val="3"/>
                <c:pt idx="0">
                  <c:v>Full Intention</c:v>
                </c:pt>
                <c:pt idx="1">
                  <c:v>Fundamental Intention</c:v>
                </c:pt>
                <c:pt idx="2">
                  <c:v>No or wrong Intention</c:v>
                </c:pt>
              </c:strCache>
            </c:strRef>
          </c:cat>
          <c:val>
            <c:numRef>
              <c:f>'1. Dodge'!$M$45:$M$47</c:f>
              <c:numCache>
                <c:formatCode>0.00</c:formatCode>
                <c:ptCount val="3"/>
                <c:pt idx="0">
                  <c:v>54.16666666666667</c:v>
                </c:pt>
                <c:pt idx="1">
                  <c:v>40.625</c:v>
                </c:pt>
                <c:pt idx="2">
                  <c:v>21.04166666666667</c:v>
                </c:pt>
              </c:numCache>
            </c:numRef>
          </c:val>
          <c:extLst xmlns:c16r2="http://schemas.microsoft.com/office/drawing/2015/06/chart">
            <c:ext xmlns:c16="http://schemas.microsoft.com/office/drawing/2014/chart" uri="{C3380CC4-5D6E-409C-BE32-E72D297353CC}">
              <c16:uniqueId val="{00000001-B1FC-4600-8BC1-9A9E9DC02E4E}"/>
            </c:ext>
          </c:extLst>
        </c:ser>
        <c:ser>
          <c:idx val="0"/>
          <c:order val="1"/>
          <c:tx>
            <c:v>Prelegibility</c:v>
          </c:tx>
          <c:spPr>
            <a:solidFill>
              <a:schemeClr val="accent1"/>
            </a:solidFill>
            <a:ln>
              <a:noFill/>
            </a:ln>
            <a:effectLst/>
          </c:spPr>
          <c:invertIfNegative val="0"/>
          <c:errBars>
            <c:errBarType val="both"/>
            <c:errValType val="stdErr"/>
            <c:noEndCap val="0"/>
            <c:spPr>
              <a:noFill/>
              <a:ln w="9525" cap="flat" cmpd="sng" algn="ctr">
                <a:solidFill>
                  <a:schemeClr val="tx1">
                    <a:lumMod val="65000"/>
                    <a:lumOff val="35000"/>
                  </a:schemeClr>
                </a:solidFill>
                <a:round/>
              </a:ln>
              <a:effectLst/>
            </c:spPr>
          </c:errBars>
          <c:cat>
            <c:strRef>
              <c:f>'1. Dodge'!$O$45:$O$47</c:f>
              <c:strCache>
                <c:ptCount val="3"/>
                <c:pt idx="0">
                  <c:v>Full Intention</c:v>
                </c:pt>
                <c:pt idx="1">
                  <c:v>Fundamental Intention</c:v>
                </c:pt>
                <c:pt idx="2">
                  <c:v>No or wrong Intention</c:v>
                </c:pt>
              </c:strCache>
            </c:strRef>
          </c:cat>
          <c:val>
            <c:numRef>
              <c:f>'1. Dodge'!$N$45:$N$47</c:f>
              <c:numCache>
                <c:formatCode>0.00</c:formatCode>
                <c:ptCount val="3"/>
                <c:pt idx="0">
                  <c:v>42.42424242424243</c:v>
                </c:pt>
                <c:pt idx="1">
                  <c:v>28.125</c:v>
                </c:pt>
                <c:pt idx="2">
                  <c:v>26.04166666666667</c:v>
                </c:pt>
              </c:numCache>
            </c:numRef>
          </c:val>
          <c:extLst xmlns:c16r2="http://schemas.microsoft.com/office/drawing/2015/06/chart">
            <c:ext xmlns:c16="http://schemas.microsoft.com/office/drawing/2014/chart" uri="{C3380CC4-5D6E-409C-BE32-E72D297353CC}">
              <c16:uniqueId val="{00000003-B1FC-4600-8BC1-9A9E9DC02E4E}"/>
            </c:ext>
          </c:extLst>
        </c:ser>
        <c:dLbls>
          <c:showLegendKey val="0"/>
          <c:showVal val="0"/>
          <c:showCatName val="0"/>
          <c:showSerName val="0"/>
          <c:showPercent val="0"/>
          <c:showBubbleSize val="0"/>
        </c:dLbls>
        <c:gapWidth val="219"/>
        <c:overlap val="-27"/>
        <c:axId val="2133174456"/>
        <c:axId val="2133178056"/>
      </c:barChart>
      <c:catAx>
        <c:axId val="2133174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178056"/>
        <c:crosses val="autoZero"/>
        <c:auto val="1"/>
        <c:lblAlgn val="ctr"/>
        <c:lblOffset val="100"/>
        <c:noMultiLvlLbl val="0"/>
      </c:catAx>
      <c:valAx>
        <c:axId val="2133178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Sureness</a:t>
                </a:r>
                <a:r>
                  <a:rPr lang="de-DE" baseline="0"/>
                  <a:t> (%)</a:t>
                </a:r>
                <a:endParaRPr lang="de-DE"/>
              </a:p>
            </c:rich>
          </c:tx>
          <c:overlay val="0"/>
          <c:spPr>
            <a:noFill/>
            <a:ln>
              <a:noFill/>
            </a:ln>
            <a:effectLst/>
          </c:sp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174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de-DE"/>
              <a:t>Stop</a:t>
            </a:r>
            <a:r>
              <a:rPr lang="de-DE" baseline="0"/>
              <a:t> chosen Variant</a:t>
            </a:r>
            <a:endParaRPr lang="de-DE"/>
          </a:p>
        </c:rich>
      </c:tx>
      <c:overlay val="0"/>
      <c:spPr>
        <a:noFill/>
        <a:ln>
          <a:noFill/>
        </a:ln>
        <a:effectLst/>
      </c:sp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2-4A5B-4810-B3DD-C228339F2CCC}"/>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4A5B-4810-B3DD-C228339F2CCC}"/>
              </c:ext>
            </c:extLst>
          </c:dPt>
          <c:dPt>
            <c:idx val="2"/>
            <c:bubble3D val="0"/>
            <c:spPr>
              <a:solidFill>
                <a:schemeClr val="accent3"/>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4A5B-4810-B3DD-C228339F2CCC}"/>
              </c:ext>
            </c:extLst>
          </c:dPt>
          <c:dLbls>
            <c:dLbl>
              <c:idx val="0"/>
              <c:tx>
                <c:rich>
                  <a:bodyPr/>
                  <a:lstStyle/>
                  <a:p>
                    <a:fld id="{A77E01FE-D0D0-475A-AAE5-780B69BAAF89}" type="VALUE">
                      <a:rPr lang="en-US"/>
                      <a:pPr/>
                      <a:t>[VALUE]</a:t>
                    </a:fld>
                    <a:endParaRPr lang="de-DE"/>
                  </a:p>
                </c:rich>
              </c:tx>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15:dlblFieldTable/>
                  <c15:showDataLabelsRange val="0"/>
                </c:ext>
                <c:ext xmlns:c16="http://schemas.microsoft.com/office/drawing/2014/chart" uri="{C3380CC4-5D6E-409C-BE32-E72D297353CC}">
                  <c16:uniqueId val="{00000002-4A5B-4810-B3DD-C228339F2CCC}"/>
                </c:ext>
              </c:extLst>
            </c:dLbl>
            <c:dLbl>
              <c:idx val="1"/>
              <c:tx>
                <c:rich>
                  <a:bodyPr/>
                  <a:lstStyle/>
                  <a:p>
                    <a:fld id="{BA2FDDF3-BAE5-40FB-AEAA-1DA453259745}" type="VALUE">
                      <a:rPr lang="en-US"/>
                      <a:pPr/>
                      <a:t>[VALUE]</a:t>
                    </a:fld>
                    <a:endParaRPr lang="de-DE"/>
                  </a:p>
                </c:rich>
              </c:tx>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15:dlblFieldTable/>
                  <c15:showDataLabelsRange val="0"/>
                </c:ext>
                <c:ext xmlns:c16="http://schemas.microsoft.com/office/drawing/2014/chart" uri="{C3380CC4-5D6E-409C-BE32-E72D297353CC}">
                  <c16:uniqueId val="{00000003-4A5B-4810-B3DD-C228339F2CCC}"/>
                </c:ext>
              </c:extLst>
            </c:dLbl>
            <c:dLbl>
              <c:idx val="2"/>
              <c:tx>
                <c:rich>
                  <a:bodyPr/>
                  <a:lstStyle/>
                  <a:p>
                    <a:fld id="{78A0CD66-FCDB-4796-90C5-7498CC23C6D8}" type="VALUE">
                      <a:rPr lang="en-US"/>
                      <a:pPr/>
                      <a:t>[VALUE]</a:t>
                    </a:fld>
                    <a:endParaRPr lang="de-DE"/>
                  </a:p>
                </c:rich>
              </c:tx>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15:dlblFieldTable/>
                  <c15:showDataLabelsRange val="0"/>
                </c:ext>
                <c:ext xmlns:c16="http://schemas.microsoft.com/office/drawing/2014/chart" uri="{C3380CC4-5D6E-409C-BE32-E72D297353CC}">
                  <c16:uniqueId val="{00000001-4A5B-4810-B3DD-C228339F2CCC}"/>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'2. Stop'!$AH$45:$AH$47</c:f>
              <c:strCache>
                <c:ptCount val="3"/>
                <c:pt idx="0">
                  <c:v>Normal</c:v>
                </c:pt>
                <c:pt idx="1">
                  <c:v>Earlier</c:v>
                </c:pt>
                <c:pt idx="2">
                  <c:v>Later</c:v>
                </c:pt>
              </c:strCache>
            </c:strRef>
          </c:cat>
          <c:val>
            <c:numRef>
              <c:f>'2. Stop'!$AJ$45:$AJ$47</c:f>
              <c:numCache>
                <c:formatCode>General</c:formatCode>
                <c:ptCount val="3"/>
                <c:pt idx="0">
                  <c:v>16.0</c:v>
                </c:pt>
                <c:pt idx="1">
                  <c:v>23.0</c:v>
                </c:pt>
                <c:pt idx="2">
                  <c:v>1.0</c:v>
                </c:pt>
              </c:numCache>
            </c:numRef>
          </c:val>
          <c:extLst xmlns:c16r2="http://schemas.microsoft.com/office/drawing/2015/06/chart">
            <c:ext xmlns:c16="http://schemas.microsoft.com/office/drawing/2014/chart" uri="{C3380CC4-5D6E-409C-BE32-E72D297353CC}">
              <c16:uniqueId val="{00000000-4A5B-4810-B3DD-C228339F2CC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65180008748906"/>
          <c:y val="0.429315762613007"/>
          <c:w val="0.168153324584427"/>
          <c:h val="0.284771434820647"/>
        </c:manualLayout>
      </c:layout>
      <c:overlay val="0"/>
      <c:spPr>
        <a:solidFill>
          <a:schemeClr val="bg1">
            <a:lumMod val="95000"/>
          </a:schemeClr>
        </a:solidFill>
        <a:ln>
          <a:noFill/>
        </a:ln>
        <a:effectLst/>
      </c:spPr>
      <c:txPr>
        <a:bodyPr rot="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de-DE"/>
              <a:t>Back-Off-Linear chosen Variant</a:t>
            </a:r>
          </a:p>
        </c:rich>
      </c:tx>
      <c:overlay val="0"/>
      <c:spPr>
        <a:noFill/>
        <a:ln>
          <a:noFill/>
        </a:ln>
        <a:effectLst/>
      </c:sp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5480-4B1A-A1EB-400E08024156}"/>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5480-4B1A-A1EB-400E08024156}"/>
              </c:ext>
            </c:extLst>
          </c:dPt>
          <c:dPt>
            <c:idx val="2"/>
            <c:bubble3D val="0"/>
            <c:spPr>
              <a:solidFill>
                <a:schemeClr val="accent3"/>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2-5480-4B1A-A1EB-400E08024156}"/>
              </c:ext>
            </c:extLst>
          </c:dPt>
          <c:dLbls>
            <c:dLbl>
              <c:idx val="0"/>
              <c:tx>
                <c:rich>
                  <a:bodyPr/>
                  <a:lstStyle/>
                  <a:p>
                    <a:fld id="{36DFD483-66EF-46EE-85AD-1C2CFF26E21E}" type="VALUE">
                      <a:rPr lang="en-US"/>
                      <a:pPr/>
                      <a:t>[VALUE]</a:t>
                    </a:fld>
                    <a:endParaRPr lang="de-DE"/>
                  </a:p>
                </c:rich>
              </c:tx>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15:dlblFieldTable/>
                  <c15:showDataLabelsRange val="0"/>
                </c:ext>
                <c:ext xmlns:c16="http://schemas.microsoft.com/office/drawing/2014/chart" uri="{C3380CC4-5D6E-409C-BE32-E72D297353CC}">
                  <c16:uniqueId val="{00000001-5480-4B1A-A1EB-400E08024156}"/>
                </c:ext>
              </c:extLst>
            </c:dLbl>
            <c:dLbl>
              <c:idx val="1"/>
              <c:tx>
                <c:rich>
                  <a:bodyPr/>
                  <a:lstStyle/>
                  <a:p>
                    <a:fld id="{BDFE91EF-11EF-4BCA-B781-96F97B39A11D}" type="VALUE">
                      <a:rPr lang="en-US"/>
                      <a:pPr/>
                      <a:t>[VALUE]</a:t>
                    </a:fld>
                    <a:endParaRPr lang="de-DE"/>
                  </a:p>
                </c:rich>
              </c:tx>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15:dlblFieldTable/>
                  <c15:showDataLabelsRange val="0"/>
                </c:ext>
                <c:ext xmlns:c16="http://schemas.microsoft.com/office/drawing/2014/chart" uri="{C3380CC4-5D6E-409C-BE32-E72D297353CC}">
                  <c16:uniqueId val="{00000003-5480-4B1A-A1EB-400E08024156}"/>
                </c:ext>
              </c:extLst>
            </c:dLbl>
            <c:dLbl>
              <c:idx val="2"/>
              <c:tx>
                <c:rich>
                  <a:bodyPr/>
                  <a:lstStyle/>
                  <a:p>
                    <a:fld id="{96D20001-32A7-4EBF-A37F-6F1310419648}" type="VALUE">
                      <a:rPr lang="en-US"/>
                      <a:pPr/>
                      <a:t>[VALUE]</a:t>
                    </a:fld>
                    <a:endParaRPr lang="de-DE"/>
                  </a:p>
                </c:rich>
              </c:tx>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15:dlblFieldTable/>
                  <c15:showDataLabelsRange val="0"/>
                </c:ext>
                <c:ext xmlns:c16="http://schemas.microsoft.com/office/drawing/2014/chart" uri="{C3380CC4-5D6E-409C-BE32-E72D297353CC}">
                  <c16:uniqueId val="{00000002-5480-4B1A-A1EB-400E0802415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'3. Back-off-L'!$AI$45:$AI$47</c:f>
              <c:strCache>
                <c:ptCount val="3"/>
                <c:pt idx="0">
                  <c:v>Normal</c:v>
                </c:pt>
                <c:pt idx="1">
                  <c:v>Shorter</c:v>
                </c:pt>
                <c:pt idx="2">
                  <c:v>Longer</c:v>
                </c:pt>
              </c:strCache>
            </c:strRef>
          </c:cat>
          <c:val>
            <c:numRef>
              <c:f>'3. Back-off-L'!$AK$45:$AK$47</c:f>
              <c:numCache>
                <c:formatCode>General</c:formatCode>
                <c:ptCount val="3"/>
                <c:pt idx="0">
                  <c:v>12.0</c:v>
                </c:pt>
                <c:pt idx="1">
                  <c:v>15.0</c:v>
                </c:pt>
                <c:pt idx="2">
                  <c:v>13.0</c:v>
                </c:pt>
              </c:numCache>
            </c:numRef>
          </c:val>
          <c:extLst xmlns:c16r2="http://schemas.microsoft.com/office/drawing/2015/06/chart">
            <c:ext xmlns:c16="http://schemas.microsoft.com/office/drawing/2014/chart" uri="{C3380CC4-5D6E-409C-BE32-E72D297353CC}">
              <c16:uniqueId val="{00000000-5480-4B1A-A1EB-400E0802415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bg1">
            <a:lumMod val="95000"/>
          </a:schemeClr>
        </a:solidFill>
        <a:ln>
          <a:noFill/>
        </a:ln>
        <a:effectLst/>
      </c:spPr>
      <c:txPr>
        <a:bodyPr rot="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de-DE"/>
              <a:t>Back-Off-Evade chosen Variant</a:t>
            </a:r>
          </a:p>
        </c:rich>
      </c:tx>
      <c:overlay val="0"/>
      <c:spPr>
        <a:noFill/>
        <a:ln>
          <a:noFill/>
        </a:ln>
        <a:effectLst/>
      </c:sp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2-073B-4A16-B1B6-2151CF4DCB7F}"/>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073B-4A16-B1B6-2151CF4DCB7F}"/>
              </c:ext>
            </c:extLst>
          </c:dPt>
          <c:dPt>
            <c:idx val="2"/>
            <c:bubble3D val="0"/>
            <c:spPr>
              <a:solidFill>
                <a:schemeClr val="accent3"/>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073B-4A16-B1B6-2151CF4DCB7F}"/>
              </c:ext>
            </c:extLst>
          </c:dPt>
          <c:dLbls>
            <c:dLbl>
              <c:idx val="0"/>
              <c:tx>
                <c:rich>
                  <a:bodyPr/>
                  <a:lstStyle/>
                  <a:p>
                    <a:r>
                      <a:rPr lang="en-US"/>
                      <a:t>22</a:t>
                    </a:r>
                  </a:p>
                </c:rich>
              </c:tx>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2-073B-4A16-B1B6-2151CF4DCB7F}"/>
                </c:ext>
              </c:extLst>
            </c:dLbl>
            <c:dLbl>
              <c:idx val="1"/>
              <c:tx>
                <c:rich>
                  <a:bodyPr/>
                  <a:lstStyle/>
                  <a:p>
                    <a:r>
                      <a:rPr lang="en-US"/>
                      <a:t>10</a:t>
                    </a:r>
                  </a:p>
                </c:rich>
              </c:tx>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3-073B-4A16-B1B6-2151CF4DCB7F}"/>
                </c:ext>
              </c:extLst>
            </c:dLbl>
            <c:dLbl>
              <c:idx val="2"/>
              <c:tx>
                <c:rich>
                  <a:bodyPr/>
                  <a:lstStyle/>
                  <a:p>
                    <a:r>
                      <a:rPr lang="en-US"/>
                      <a:t>8</a:t>
                    </a:r>
                  </a:p>
                </c:rich>
              </c:tx>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1-073B-4A16-B1B6-2151CF4DCB7F}"/>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'4. Back-off-E'!$AI$45:$AI$47</c:f>
              <c:strCache>
                <c:ptCount val="3"/>
                <c:pt idx="0">
                  <c:v>Normal</c:v>
                </c:pt>
                <c:pt idx="1">
                  <c:v>Shorter</c:v>
                </c:pt>
                <c:pt idx="2">
                  <c:v>Longer</c:v>
                </c:pt>
              </c:strCache>
            </c:strRef>
          </c:cat>
          <c:val>
            <c:numRef>
              <c:f>'4. Back-off-E'!$AK$45:$AK$47</c:f>
              <c:numCache>
                <c:formatCode>General</c:formatCode>
                <c:ptCount val="3"/>
                <c:pt idx="0">
                  <c:v>22.0</c:v>
                </c:pt>
                <c:pt idx="1">
                  <c:v>10.0</c:v>
                </c:pt>
                <c:pt idx="2">
                  <c:v>8.0</c:v>
                </c:pt>
              </c:numCache>
            </c:numRef>
          </c:val>
          <c:extLst xmlns:c16r2="http://schemas.microsoft.com/office/drawing/2015/06/chart">
            <c:ext xmlns:c16="http://schemas.microsoft.com/office/drawing/2014/chart" uri="{C3380CC4-5D6E-409C-BE32-E72D297353CC}">
              <c16:uniqueId val="{00000000-073B-4A16-B1B6-2151CF4DCB7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bg1">
            <a:lumMod val="95000"/>
          </a:schemeClr>
        </a:solidFill>
        <a:ln>
          <a:noFill/>
        </a:ln>
        <a:effectLst/>
      </c:spPr>
      <c:txPr>
        <a:bodyPr rot="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de-DE"/>
              <a:t>Long-Term Planning chosen</a:t>
            </a:r>
            <a:r>
              <a:rPr lang="de-DE" baseline="0"/>
              <a:t> Variant</a:t>
            </a:r>
            <a:endParaRPr lang="de-DE"/>
          </a:p>
        </c:rich>
      </c:tx>
      <c:overlay val="0"/>
      <c:spPr>
        <a:noFill/>
        <a:ln>
          <a:noFill/>
        </a:ln>
        <a:effectLst/>
      </c:sp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2CEA-48BC-91DD-BDD0706641C7}"/>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2-2CEA-48BC-91DD-BDD0706641C7}"/>
              </c:ext>
            </c:extLst>
          </c:dPt>
          <c:dPt>
            <c:idx val="2"/>
            <c:bubble3D val="0"/>
            <c:spPr>
              <a:solidFill>
                <a:schemeClr val="accent3"/>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2CEA-48BC-91DD-BDD0706641C7}"/>
              </c:ext>
            </c:extLst>
          </c:dPt>
          <c:dLbls>
            <c:dLbl>
              <c:idx val="0"/>
              <c:tx>
                <c:rich>
                  <a:bodyPr/>
                  <a:lstStyle/>
                  <a:p>
                    <a:r>
                      <a:rPr lang="en-US"/>
                      <a:t>27</a:t>
                    </a:r>
                  </a:p>
                </c:rich>
              </c:tx>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3-2CEA-48BC-91DD-BDD0706641C7}"/>
                </c:ext>
              </c:extLst>
            </c:dLbl>
            <c:dLbl>
              <c:idx val="1"/>
              <c:tx>
                <c:rich>
                  <a:bodyPr/>
                  <a:lstStyle/>
                  <a:p>
                    <a:fld id="{AA9E7C4B-4C46-4689-ACDC-E9D44E3B1BC3}" type="VALUE">
                      <a:rPr lang="en-US"/>
                      <a:pPr/>
                      <a:t>[VALUE]</a:t>
                    </a:fld>
                    <a:endParaRPr lang="de-DE"/>
                  </a:p>
                </c:rich>
              </c:tx>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15:dlblFieldTable/>
                  <c15:showDataLabelsRange val="0"/>
                </c:ext>
                <c:ext xmlns:c16="http://schemas.microsoft.com/office/drawing/2014/chart" uri="{C3380CC4-5D6E-409C-BE32-E72D297353CC}">
                  <c16:uniqueId val="{00000002-2CEA-48BC-91DD-BDD0706641C7}"/>
                </c:ext>
              </c:extLst>
            </c:dLbl>
            <c:dLbl>
              <c:idx val="2"/>
              <c:tx>
                <c:rich>
                  <a:bodyPr/>
                  <a:lstStyle/>
                  <a:p>
                    <a:fld id="{B4994F13-A98D-404C-967F-F8C66DE0B30D}" type="VALUE">
                      <a:rPr lang="en-US"/>
                      <a:pPr/>
                      <a:t>[VALUE]</a:t>
                    </a:fld>
                    <a:endParaRPr lang="de-DE"/>
                  </a:p>
                </c:rich>
              </c:tx>
              <c:dLblPos val="ctr"/>
              <c:showLegendKey val="0"/>
              <c:showVal val="0"/>
              <c:showCatName val="0"/>
              <c:showSerName val="0"/>
              <c:showPercent val="1"/>
              <c:showBubbleSize val="0"/>
              <c:extLst xmlns:c16r2="http://schemas.microsoft.com/office/drawing/2015/06/chart">
                <c:ext xmlns:c15="http://schemas.microsoft.com/office/drawing/2012/chart" uri="{CE6537A1-D6FC-4f65-9D91-7224C49458BB}">
                  <c15:dlblFieldTable/>
                  <c15:showDataLabelsRange val="0"/>
                </c:ext>
                <c:ext xmlns:c16="http://schemas.microsoft.com/office/drawing/2014/chart" uri="{C3380CC4-5D6E-409C-BE32-E72D297353CC}">
                  <c16:uniqueId val="{00000001-2CEA-48BC-91DD-BDD0706641C7}"/>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Q_LC_LT_pg.8!$AQ$51:$AQ$53</c:f>
              <c:strCache>
                <c:ptCount val="3"/>
                <c:pt idx="0">
                  <c:v>Normal</c:v>
                </c:pt>
                <c:pt idx="1">
                  <c:v>Humanlike</c:v>
                </c:pt>
                <c:pt idx="2">
                  <c:v>Machinelike</c:v>
                </c:pt>
              </c:strCache>
            </c:strRef>
          </c:cat>
          <c:val>
            <c:numRef>
              <c:f>Q_LC_LT_pg.8!$AS$51:$AS$53</c:f>
              <c:numCache>
                <c:formatCode>General</c:formatCode>
                <c:ptCount val="3"/>
                <c:pt idx="0">
                  <c:v>27.0</c:v>
                </c:pt>
                <c:pt idx="1">
                  <c:v>10.0</c:v>
                </c:pt>
                <c:pt idx="2">
                  <c:v>3.0</c:v>
                </c:pt>
              </c:numCache>
            </c:numRef>
          </c:val>
          <c:extLst xmlns:c16r2="http://schemas.microsoft.com/office/drawing/2015/06/chart">
            <c:ext xmlns:c16="http://schemas.microsoft.com/office/drawing/2014/chart" uri="{C3380CC4-5D6E-409C-BE32-E72D297353CC}">
              <c16:uniqueId val="{00000000-2CEA-48BC-91DD-BDD0706641C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bg1">
            <a:lumMod val="95000"/>
          </a:schemeClr>
        </a:solidFill>
        <a:ln>
          <a:noFill/>
        </a:ln>
        <a:effectLst/>
      </c:spPr>
      <c:txPr>
        <a:bodyPr rot="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de-DE"/>
              <a:t>Number</a:t>
            </a:r>
            <a:r>
              <a:rPr lang="de-DE" baseline="0"/>
              <a:t> of Changes per Participant [0 to 5]</a:t>
            </a:r>
            <a:endParaRPr lang="de-DE"/>
          </a:p>
        </c:rich>
      </c:tx>
      <c:overlay val="0"/>
      <c:spPr>
        <a:noFill/>
        <a:ln>
          <a:noFill/>
        </a:ln>
        <a:effectLst/>
      </c:sp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6-5910-4442-A484-A37991C4C191}"/>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2-5910-4442-A484-A37991C4C191}"/>
              </c:ext>
            </c:extLst>
          </c:dPt>
          <c:dPt>
            <c:idx val="2"/>
            <c:bubble3D val="0"/>
            <c:spPr>
              <a:solidFill>
                <a:schemeClr val="accent3"/>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5910-4442-A484-A37991C4C191}"/>
              </c:ext>
            </c:extLst>
          </c:dPt>
          <c:dPt>
            <c:idx val="3"/>
            <c:bubble3D val="0"/>
            <c:spPr>
              <a:solidFill>
                <a:schemeClr val="accent4"/>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5-5910-4442-A484-A37991C4C191}"/>
              </c:ext>
            </c:extLst>
          </c:dPt>
          <c:dPt>
            <c:idx val="4"/>
            <c:bubble3D val="0"/>
            <c:spPr>
              <a:solidFill>
                <a:schemeClr val="accent5"/>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4-5910-4442-A484-A37991C4C191}"/>
              </c:ext>
            </c:extLst>
          </c:dPt>
          <c:dPt>
            <c:idx val="5"/>
            <c:bubble3D val="0"/>
            <c:spPr>
              <a:solidFill>
                <a:schemeClr val="accent6"/>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5910-4442-A484-A37991C4C191}"/>
              </c:ext>
            </c:extLst>
          </c:dPt>
          <c:dLbls>
            <c:dLbl>
              <c:idx val="0"/>
              <c:tx>
                <c:rich>
                  <a:bodyPr/>
                  <a:lstStyle/>
                  <a:p>
                    <a:r>
                      <a:rPr lang="en-US"/>
                      <a:t>1</a:t>
                    </a:r>
                    <a:endParaRPr lang="de-DE"/>
                  </a:p>
                </c:rich>
              </c:tx>
              <c:dLblPos val="ctr"/>
              <c:showLegendKey val="0"/>
              <c:showVal val="1"/>
              <c:showCatName val="0"/>
              <c:showSerName val="0"/>
              <c:showPercent val="1"/>
              <c:showBubbleSize val="0"/>
              <c:extLst xmlns:c16r2="http://schemas.microsoft.com/office/drawing/2015/06/chart">
                <c:ext xmlns:c15="http://schemas.microsoft.com/office/drawing/2012/chart" uri="{CE6537A1-D6FC-4f65-9D91-7224C49458BB}">
                  <c15:dlblFieldTable/>
                  <c15:showDataLabelsRange val="0"/>
                </c:ext>
                <c:ext xmlns:c16="http://schemas.microsoft.com/office/drawing/2014/chart" uri="{C3380CC4-5D6E-409C-BE32-E72D297353CC}">
                  <c16:uniqueId val="{00000006-5910-4442-A484-A37991C4C191}"/>
                </c:ext>
              </c:extLst>
            </c:dLbl>
            <c:dLbl>
              <c:idx val="1"/>
              <c:layout>
                <c:manualLayout>
                  <c:x val="-0.0354139429505274"/>
                  <c:y val="0.117327119824308"/>
                </c:manualLayout>
              </c:layout>
              <c:tx>
                <c:rich>
                  <a:bodyPr/>
                  <a:lstStyle/>
                  <a:p>
                    <a:r>
                      <a:rPr lang="en-US"/>
                      <a:t>3</a:t>
                    </a:r>
                    <a:endParaRPr lang="de-DE"/>
                  </a:p>
                </c:rich>
              </c:tx>
              <c:dLblPos val="bestFit"/>
              <c:showLegendKey val="0"/>
              <c:showVal val="1"/>
              <c:showCatName val="0"/>
              <c:showSerName val="0"/>
              <c:showPercent val="1"/>
              <c:showBubbleSize val="0"/>
              <c:extLst xmlns:c16r2="http://schemas.microsoft.com/office/drawing/2015/06/chart">
                <c:ext xmlns:c15="http://schemas.microsoft.com/office/drawing/2012/chart" uri="{CE6537A1-D6FC-4f65-9D91-7224C49458BB}">
                  <c15:dlblFieldTable/>
                  <c15:showDataLabelsRange val="0"/>
                </c:ext>
                <c:ext xmlns:c16="http://schemas.microsoft.com/office/drawing/2014/chart" uri="{C3380CC4-5D6E-409C-BE32-E72D297353CC}">
                  <c16:uniqueId val="{00000002-5910-4442-A484-A37991C4C191}"/>
                </c:ext>
              </c:extLst>
            </c:dLbl>
            <c:dLbl>
              <c:idx val="2"/>
              <c:tx>
                <c:rich>
                  <a:bodyPr/>
                  <a:lstStyle/>
                  <a:p>
                    <a:r>
                      <a:rPr lang="en-US"/>
                      <a:t>8</a:t>
                    </a:r>
                    <a:endParaRPr lang="de-DE"/>
                  </a:p>
                </c:rich>
              </c:tx>
              <c:dLblPos val="ctr"/>
              <c:showLegendKey val="0"/>
              <c:showVal val="1"/>
              <c:showCatName val="0"/>
              <c:showSerName val="0"/>
              <c:showPercent val="1"/>
              <c:showBubbleSize val="0"/>
              <c:extLst xmlns:c16r2="http://schemas.microsoft.com/office/drawing/2015/06/chart">
                <c:ext xmlns:c15="http://schemas.microsoft.com/office/drawing/2012/chart" uri="{CE6537A1-D6FC-4f65-9D91-7224C49458BB}">
                  <c15:dlblFieldTable/>
                  <c15:showDataLabelsRange val="0"/>
                </c:ext>
                <c:ext xmlns:c16="http://schemas.microsoft.com/office/drawing/2014/chart" uri="{C3380CC4-5D6E-409C-BE32-E72D297353CC}">
                  <c16:uniqueId val="{00000003-5910-4442-A484-A37991C4C191}"/>
                </c:ext>
              </c:extLst>
            </c:dLbl>
            <c:dLbl>
              <c:idx val="3"/>
              <c:tx>
                <c:rich>
                  <a:bodyPr/>
                  <a:lstStyle/>
                  <a:p>
                    <a:r>
                      <a:rPr lang="en-US"/>
                      <a:t>16</a:t>
                    </a:r>
                    <a:endParaRPr lang="de-DE"/>
                  </a:p>
                </c:rich>
              </c:tx>
              <c:dLblPos val="ctr"/>
              <c:showLegendKey val="0"/>
              <c:showVal val="1"/>
              <c:showCatName val="0"/>
              <c:showSerName val="0"/>
              <c:showPercent val="1"/>
              <c:showBubbleSize val="0"/>
              <c:extLst xmlns:c16r2="http://schemas.microsoft.com/office/drawing/2015/06/chart">
                <c:ext xmlns:c15="http://schemas.microsoft.com/office/drawing/2012/chart" uri="{CE6537A1-D6FC-4f65-9D91-7224C49458BB}">
                  <c15:dlblFieldTable/>
                  <c15:showDataLabelsRange val="0"/>
                </c:ext>
                <c:ext xmlns:c16="http://schemas.microsoft.com/office/drawing/2014/chart" uri="{C3380CC4-5D6E-409C-BE32-E72D297353CC}">
                  <c16:uniqueId val="{00000005-5910-4442-A484-A37991C4C191}"/>
                </c:ext>
              </c:extLst>
            </c:dLbl>
            <c:dLbl>
              <c:idx val="4"/>
              <c:tx>
                <c:rich>
                  <a:bodyPr/>
                  <a:lstStyle/>
                  <a:p>
                    <a:r>
                      <a:rPr lang="en-US"/>
                      <a:t>9</a:t>
                    </a:r>
                    <a:endParaRPr lang="de-DE"/>
                  </a:p>
                </c:rich>
              </c:tx>
              <c:dLblPos val="ctr"/>
              <c:showLegendKey val="0"/>
              <c:showVal val="1"/>
              <c:showCatName val="0"/>
              <c:showSerName val="0"/>
              <c:showPercent val="1"/>
              <c:showBubbleSize val="0"/>
              <c:extLst xmlns:c16r2="http://schemas.microsoft.com/office/drawing/2015/06/chart">
                <c:ext xmlns:c15="http://schemas.microsoft.com/office/drawing/2012/chart" uri="{CE6537A1-D6FC-4f65-9D91-7224C49458BB}">
                  <c15:dlblFieldTable/>
                  <c15:showDataLabelsRange val="0"/>
                </c:ext>
                <c:ext xmlns:c16="http://schemas.microsoft.com/office/drawing/2014/chart" uri="{C3380CC4-5D6E-409C-BE32-E72D297353CC}">
                  <c16:uniqueId val="{00000004-5910-4442-A484-A37991C4C191}"/>
                </c:ext>
              </c:extLst>
            </c:dLbl>
            <c:dLbl>
              <c:idx val="5"/>
              <c:layout>
                <c:manualLayout>
                  <c:x val="0.0401292527113356"/>
                  <c:y val="0.11392575928009"/>
                </c:manualLayout>
              </c:layout>
              <c:tx>
                <c:rich>
                  <a:bodyPr/>
                  <a:lstStyle/>
                  <a:p>
                    <a:r>
                      <a:rPr lang="en-US"/>
                      <a:t>3</a:t>
                    </a:r>
                    <a:endParaRPr lang="de-DE"/>
                  </a:p>
                </c:rich>
              </c:tx>
              <c:dLblPos val="bestFit"/>
              <c:showLegendKey val="0"/>
              <c:showVal val="1"/>
              <c:showCatName val="0"/>
              <c:showSerName val="0"/>
              <c:showPercent val="1"/>
              <c:showBubbleSize val="0"/>
              <c:extLst xmlns:c16r2="http://schemas.microsoft.com/office/drawing/2015/06/chart">
                <c:ext xmlns:c15="http://schemas.microsoft.com/office/drawing/2012/chart" uri="{CE6537A1-D6FC-4f65-9D91-7224C49458BB}">
                  <c15:dlblFieldTable/>
                  <c15:showDataLabelsRange val="0"/>
                </c:ext>
                <c:ext xmlns:c16="http://schemas.microsoft.com/office/drawing/2014/chart" uri="{C3380CC4-5D6E-409C-BE32-E72D297353CC}">
                  <c16:uniqueId val="{00000001-5910-4442-A484-A37991C4C191}"/>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Q_LC_LT_pg.8!$AV$47:$AV$52</c:f>
              <c:strCache>
                <c:ptCount val="6"/>
                <c:pt idx="0">
                  <c:v>No changes</c:v>
                </c:pt>
                <c:pt idx="1">
                  <c:v>One Change</c:v>
                </c:pt>
                <c:pt idx="2">
                  <c:v>Two Changes</c:v>
                </c:pt>
                <c:pt idx="3">
                  <c:v>Three Changes</c:v>
                </c:pt>
                <c:pt idx="4">
                  <c:v>Four Changes</c:v>
                </c:pt>
                <c:pt idx="5">
                  <c:v>Five Changes</c:v>
                </c:pt>
              </c:strCache>
            </c:strRef>
          </c:cat>
          <c:val>
            <c:numRef>
              <c:f>Q_LC_LT_pg.8!$AX$47:$AX$52</c:f>
              <c:numCache>
                <c:formatCode>General</c:formatCode>
                <c:ptCount val="6"/>
                <c:pt idx="0">
                  <c:v>1.0</c:v>
                </c:pt>
                <c:pt idx="1">
                  <c:v>3.0</c:v>
                </c:pt>
                <c:pt idx="2">
                  <c:v>8.0</c:v>
                </c:pt>
                <c:pt idx="3">
                  <c:v>16.0</c:v>
                </c:pt>
                <c:pt idx="4">
                  <c:v>9.0</c:v>
                </c:pt>
                <c:pt idx="5">
                  <c:v>3.0</c:v>
                </c:pt>
              </c:numCache>
            </c:numRef>
          </c:val>
          <c:extLst xmlns:c16r2="http://schemas.microsoft.com/office/drawing/2015/06/chart">
            <c:ext xmlns:c16="http://schemas.microsoft.com/office/drawing/2014/chart" uri="{C3380CC4-5D6E-409C-BE32-E72D297353CC}">
              <c16:uniqueId val="{00000000-5910-4442-A484-A37991C4C19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bg1">
            <a:lumMod val="95000"/>
          </a:schemeClr>
        </a:solidFill>
        <a:ln>
          <a:noFill/>
        </a:ln>
        <a:effectLst/>
      </c:spPr>
      <c:txPr>
        <a:bodyPr rot="0" spcFirstLastPara="1" vertOverflow="ellipsis" vert="horz" wrap="square" anchor="ctr" anchorCtr="1"/>
        <a:lstStyle/>
        <a:p>
          <a:pPr rtl="0">
            <a:defRPr sz="12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de-DE"/>
              <a:t>Predictable Movement Cue</a:t>
            </a:r>
          </a:p>
        </c:rich>
      </c:tx>
      <c:overlay val="0"/>
      <c:spPr>
        <a:noFill/>
        <a:ln>
          <a:noFill/>
        </a:ln>
        <a:effectLst/>
      </c:sp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6-CA32-4F6D-A736-3A220F152891}"/>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7-CA32-4F6D-A736-3A220F152891}"/>
              </c:ext>
            </c:extLst>
          </c:dPt>
          <c:dPt>
            <c:idx val="2"/>
            <c:bubble3D val="0"/>
            <c:spPr>
              <a:solidFill>
                <a:schemeClr val="accent3"/>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B-CA32-4F6D-A736-3A220F152891}"/>
              </c:ext>
            </c:extLst>
          </c:dPt>
          <c:dPt>
            <c:idx val="3"/>
            <c:bubble3D val="0"/>
            <c:spPr>
              <a:solidFill>
                <a:schemeClr val="accent4"/>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A-CA32-4F6D-A736-3A220F152891}"/>
              </c:ext>
            </c:extLst>
          </c:dPt>
          <c:dPt>
            <c:idx val="4"/>
            <c:bubble3D val="0"/>
            <c:spPr>
              <a:solidFill>
                <a:schemeClr val="accent5"/>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9-CA32-4F6D-A736-3A220F152891}"/>
              </c:ext>
            </c:extLst>
          </c:dPt>
          <c:dPt>
            <c:idx val="5"/>
            <c:bubble3D val="0"/>
            <c:spPr>
              <a:solidFill>
                <a:schemeClr val="accent6"/>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8-CA32-4F6D-A736-3A220F152891}"/>
              </c:ext>
            </c:extLst>
          </c:dPt>
          <c:dLbls>
            <c:dLbl>
              <c:idx val="0"/>
              <c:tx>
                <c:rich>
                  <a:bodyPr/>
                  <a:lstStyle/>
                  <a:p>
                    <a:r>
                      <a:rPr lang="en-US"/>
                      <a:t>19</a:t>
                    </a:r>
                  </a:p>
                </c:rich>
              </c:tx>
              <c:dLblPos val="ctr"/>
              <c:showLegendKey val="0"/>
              <c:showVal val="1"/>
              <c:showCatName val="0"/>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6-CA32-4F6D-A736-3A220F152891}"/>
                </c:ext>
              </c:extLst>
            </c:dLbl>
            <c:dLbl>
              <c:idx val="1"/>
              <c:tx>
                <c:rich>
                  <a:bodyPr/>
                  <a:lstStyle/>
                  <a:p>
                    <a:r>
                      <a:rPr lang="en-US"/>
                      <a:t>14</a:t>
                    </a:r>
                  </a:p>
                </c:rich>
              </c:tx>
              <c:dLblPos val="ctr"/>
              <c:showLegendKey val="0"/>
              <c:showVal val="1"/>
              <c:showCatName val="0"/>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7-CA32-4F6D-A736-3A220F152891}"/>
                </c:ext>
              </c:extLst>
            </c:dLbl>
            <c:dLbl>
              <c:idx val="2"/>
              <c:layout>
                <c:manualLayout>
                  <c:x val="0.0471327646544182"/>
                  <c:y val="0.0759073344998542"/>
                </c:manualLayout>
              </c:layout>
              <c:tx>
                <c:rich>
                  <a:bodyPr/>
                  <a:lstStyle/>
                  <a:p>
                    <a:r>
                      <a:rPr lang="en-US"/>
                      <a:t>2</a:t>
                    </a:r>
                  </a:p>
                </c:rich>
              </c:tx>
              <c:dLblPos val="bestFit"/>
              <c:showLegendKey val="0"/>
              <c:showVal val="1"/>
              <c:showCatName val="0"/>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B-CA32-4F6D-A736-3A220F152891}"/>
                </c:ext>
              </c:extLst>
            </c:dLbl>
            <c:dLbl>
              <c:idx val="3"/>
              <c:tx>
                <c:rich>
                  <a:bodyPr/>
                  <a:lstStyle/>
                  <a:p>
                    <a:r>
                      <a:rPr lang="en-US"/>
                      <a:t>1</a:t>
                    </a:r>
                  </a:p>
                </c:rich>
              </c:tx>
              <c:dLblPos val="ctr"/>
              <c:showLegendKey val="0"/>
              <c:showVal val="1"/>
              <c:showCatName val="0"/>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A-CA32-4F6D-A736-3A220F152891}"/>
                </c:ext>
              </c:extLst>
            </c:dLbl>
            <c:dLbl>
              <c:idx val="4"/>
              <c:layout>
                <c:manualLayout>
                  <c:x val="0.0272963692038495"/>
                  <c:y val="0.121614537766113"/>
                </c:manualLayout>
              </c:layout>
              <c:tx>
                <c:rich>
                  <a:bodyPr/>
                  <a:lstStyle/>
                  <a:p>
                    <a:r>
                      <a:rPr lang="en-US"/>
                      <a:t>3</a:t>
                    </a:r>
                  </a:p>
                </c:rich>
              </c:tx>
              <c:dLblPos val="bestFit"/>
              <c:showLegendKey val="0"/>
              <c:showVal val="1"/>
              <c:showCatName val="0"/>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9-CA32-4F6D-A736-3A220F152891}"/>
                </c:ext>
              </c:extLst>
            </c:dLbl>
            <c:dLbl>
              <c:idx val="5"/>
              <c:layout>
                <c:manualLayout>
                  <c:x val="0.0134866579177602"/>
                  <c:y val="0.205942330125401"/>
                </c:manualLayout>
              </c:layout>
              <c:tx>
                <c:rich>
                  <a:bodyPr/>
                  <a:lstStyle/>
                  <a:p>
                    <a:r>
                      <a:rPr lang="en-US"/>
                      <a:t>1</a:t>
                    </a:r>
                  </a:p>
                </c:rich>
              </c:tx>
              <c:dLblPos val="bestFit"/>
              <c:showLegendKey val="0"/>
              <c:showVal val="1"/>
              <c:showCatName val="0"/>
              <c:showSerName val="0"/>
              <c:showPercent val="1"/>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8-CA32-4F6D-A736-3A220F152891}"/>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Res_CWOV!$B$44:$B$49</c:f>
              <c:strCache>
                <c:ptCount val="6"/>
                <c:pt idx="0">
                  <c:v>Dodge</c:v>
                </c:pt>
                <c:pt idx="1">
                  <c:v>Stop</c:v>
                </c:pt>
                <c:pt idx="2">
                  <c:v>Back-Off-Linear</c:v>
                </c:pt>
                <c:pt idx="3">
                  <c:v>Back-Off-Evade</c:v>
                </c:pt>
                <c:pt idx="4">
                  <c:v>Long-Term</c:v>
                </c:pt>
                <c:pt idx="5">
                  <c:v>Other</c:v>
                </c:pt>
              </c:strCache>
            </c:strRef>
          </c:cat>
          <c:val>
            <c:numRef>
              <c:f>Res_CWOV!$C$44:$C$49</c:f>
              <c:numCache>
                <c:formatCode>General</c:formatCode>
                <c:ptCount val="6"/>
                <c:pt idx="0">
                  <c:v>19.0</c:v>
                </c:pt>
                <c:pt idx="1">
                  <c:v>14.0</c:v>
                </c:pt>
                <c:pt idx="2">
                  <c:v>2.0</c:v>
                </c:pt>
                <c:pt idx="3">
                  <c:v>1.0</c:v>
                </c:pt>
                <c:pt idx="4">
                  <c:v>3.0</c:v>
                </c:pt>
                <c:pt idx="5">
                  <c:v>1.0</c:v>
                </c:pt>
              </c:numCache>
            </c:numRef>
          </c:val>
          <c:extLst xmlns:c16r2="http://schemas.microsoft.com/office/drawing/2015/06/chart">
            <c:ext xmlns:c16="http://schemas.microsoft.com/office/drawing/2014/chart" uri="{C3380CC4-5D6E-409C-BE32-E72D297353CC}">
              <c16:uniqueId val="{00000000-CA32-4F6D-A736-3A220F152891}"/>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13350069303135"/>
          <c:y val="0.240102435112278"/>
          <c:w val="0.256219219086378"/>
          <c:h val="0.626160688247302"/>
        </c:manualLayout>
      </c:layout>
      <c:overlay val="0"/>
      <c:spPr>
        <a:solidFill>
          <a:schemeClr val="bg1">
            <a:lumMod val="95000"/>
          </a:schemeClr>
        </a:solidFill>
        <a:ln>
          <a:noFill/>
        </a:ln>
        <a:effectLst/>
      </c:spPr>
      <c:txPr>
        <a:bodyPr rot="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de-DE"/>
              <a:t>Preference for Long-Term</a:t>
            </a:r>
          </a:p>
        </c:rich>
      </c:tx>
      <c:overlay val="0"/>
      <c:spPr>
        <a:noFill/>
        <a:ln>
          <a:noFill/>
        </a:ln>
        <a:effectLst/>
      </c:sp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98BE-4654-8FDC-E76089C99788}"/>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98BE-4654-8FDC-E76089C99788}"/>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Q_LC_LT_pg.8!$AI$43:$AI$44</c:f>
              <c:strCache>
                <c:ptCount val="2"/>
                <c:pt idx="0">
                  <c:v>yes</c:v>
                </c:pt>
                <c:pt idx="1">
                  <c:v>no</c:v>
                </c:pt>
              </c:strCache>
            </c:strRef>
          </c:cat>
          <c:val>
            <c:numRef>
              <c:f>Q_LC_LT_pg.8!$AJ$43:$AJ$44</c:f>
              <c:numCache>
                <c:formatCode>General</c:formatCode>
                <c:ptCount val="2"/>
                <c:pt idx="0">
                  <c:v>30.0</c:v>
                </c:pt>
                <c:pt idx="1">
                  <c:v>10.0</c:v>
                </c:pt>
              </c:numCache>
            </c:numRef>
          </c:val>
          <c:extLst xmlns:c16r2="http://schemas.microsoft.com/office/drawing/2015/06/chart">
            <c:ext xmlns:c16="http://schemas.microsoft.com/office/drawing/2014/chart" uri="{C3380CC4-5D6E-409C-BE32-E72D297353CC}">
              <c16:uniqueId val="{00000004-98BE-4654-8FDC-E76089C9978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02884514435696"/>
          <c:y val="0.414872047244095"/>
          <c:w val="0.122115485564304"/>
          <c:h val="0.313658501020706"/>
        </c:manualLayout>
      </c:layout>
      <c:overlay val="0"/>
      <c:spPr>
        <a:solidFill>
          <a:schemeClr val="bg1">
            <a:lumMod val="95000"/>
          </a:schemeClr>
        </a:solidFill>
        <a:ln>
          <a:noFill/>
        </a:ln>
        <a:effectLst/>
      </c:spPr>
      <c:txPr>
        <a:bodyPr rot="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Movement Cue Preference  in Short-Term</a:t>
            </a:r>
          </a:p>
        </c:rich>
      </c:tx>
      <c:layout/>
      <c:overlay val="0"/>
      <c:spPr>
        <a:noFill/>
        <a:ln>
          <a:noFill/>
        </a:ln>
        <a:effectLst/>
      </c:spPr>
    </c:title>
    <c:autoTitleDeleted val="0"/>
    <c:plotArea>
      <c:layout/>
      <c:barChart>
        <c:barDir val="col"/>
        <c:grouping val="stacked"/>
        <c:varyColors val="0"/>
        <c:ser>
          <c:idx val="0"/>
          <c:order val="0"/>
          <c:tx>
            <c:v>Dodge</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Res_CWOV!$Q$3:$T$3</c:f>
              <c:numCache>
                <c:formatCode>General</c:formatCode>
                <c:ptCount val="4"/>
                <c:pt idx="0">
                  <c:v>2.0</c:v>
                </c:pt>
                <c:pt idx="1">
                  <c:v>12.0</c:v>
                </c:pt>
                <c:pt idx="2">
                  <c:v>6.0</c:v>
                </c:pt>
                <c:pt idx="3">
                  <c:v>20.0</c:v>
                </c:pt>
              </c:numCache>
            </c:numRef>
          </c:val>
          <c:extLst xmlns:c16r2="http://schemas.microsoft.com/office/drawing/2015/06/chart">
            <c:ext xmlns:c16="http://schemas.microsoft.com/office/drawing/2014/chart" uri="{C3380CC4-5D6E-409C-BE32-E72D297353CC}">
              <c16:uniqueId val="{00000000-7689-4ECA-9EBE-E8B5EE937DF5}"/>
            </c:ext>
          </c:extLst>
        </c:ser>
        <c:ser>
          <c:idx val="1"/>
          <c:order val="1"/>
          <c:tx>
            <c:v>Stop</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Res_CWOV!$Q$4:$T$4</c:f>
              <c:numCache>
                <c:formatCode>General</c:formatCode>
                <c:ptCount val="4"/>
                <c:pt idx="0">
                  <c:v>5.0</c:v>
                </c:pt>
                <c:pt idx="1">
                  <c:v>6.0</c:v>
                </c:pt>
                <c:pt idx="2">
                  <c:v>16.0</c:v>
                </c:pt>
                <c:pt idx="3">
                  <c:v>13.0</c:v>
                </c:pt>
              </c:numCache>
            </c:numRef>
          </c:val>
          <c:extLst xmlns:c16r2="http://schemas.microsoft.com/office/drawing/2015/06/chart">
            <c:ext xmlns:c16="http://schemas.microsoft.com/office/drawing/2014/chart" uri="{C3380CC4-5D6E-409C-BE32-E72D297353CC}">
              <c16:uniqueId val="{00000001-7689-4ECA-9EBE-E8B5EE937DF5}"/>
            </c:ext>
          </c:extLst>
        </c:ser>
        <c:ser>
          <c:idx val="2"/>
          <c:order val="2"/>
          <c:tx>
            <c:v>Back-Off-Linear</c:v>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Res_CWOV!$Q$5:$T$5</c:f>
              <c:numCache>
                <c:formatCode>General</c:formatCode>
                <c:ptCount val="4"/>
                <c:pt idx="0">
                  <c:v>3.0</c:v>
                </c:pt>
                <c:pt idx="1">
                  <c:v>18.0</c:v>
                </c:pt>
                <c:pt idx="2">
                  <c:v>14.0</c:v>
                </c:pt>
                <c:pt idx="3">
                  <c:v>5.0</c:v>
                </c:pt>
              </c:numCache>
            </c:numRef>
          </c:val>
          <c:extLst xmlns:c16r2="http://schemas.microsoft.com/office/drawing/2015/06/chart">
            <c:ext xmlns:c16="http://schemas.microsoft.com/office/drawing/2014/chart" uri="{C3380CC4-5D6E-409C-BE32-E72D297353CC}">
              <c16:uniqueId val="{00000002-7689-4ECA-9EBE-E8B5EE937DF5}"/>
            </c:ext>
          </c:extLst>
        </c:ser>
        <c:ser>
          <c:idx val="3"/>
          <c:order val="3"/>
          <c:tx>
            <c:v>Back-Off-Evade</c:v>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Res_CWOV!$Q$6:$T$6</c:f>
              <c:numCache>
                <c:formatCode>General</c:formatCode>
                <c:ptCount val="4"/>
                <c:pt idx="0">
                  <c:v>30.0</c:v>
                </c:pt>
                <c:pt idx="1">
                  <c:v>4.0</c:v>
                </c:pt>
                <c:pt idx="2">
                  <c:v>4.0</c:v>
                </c:pt>
                <c:pt idx="3">
                  <c:v>2.0</c:v>
                </c:pt>
              </c:numCache>
            </c:numRef>
          </c:val>
          <c:extLst xmlns:c16r2="http://schemas.microsoft.com/office/drawing/2015/06/chart">
            <c:ext xmlns:c16="http://schemas.microsoft.com/office/drawing/2014/chart" uri="{C3380CC4-5D6E-409C-BE32-E72D297353CC}">
              <c16:uniqueId val="{00000003-7689-4ECA-9EBE-E8B5EE937DF5}"/>
            </c:ext>
          </c:extLst>
        </c:ser>
        <c:dLbls>
          <c:dLblPos val="ctr"/>
          <c:showLegendKey val="0"/>
          <c:showVal val="1"/>
          <c:showCatName val="0"/>
          <c:showSerName val="0"/>
          <c:showPercent val="0"/>
          <c:showBubbleSize val="0"/>
        </c:dLbls>
        <c:gapWidth val="150"/>
        <c:overlap val="100"/>
        <c:axId val="2133409608"/>
        <c:axId val="2133398344"/>
      </c:barChart>
      <c:catAx>
        <c:axId val="2133409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Order of Preference</a:t>
                </a:r>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398344"/>
        <c:crosses val="autoZero"/>
        <c:auto val="1"/>
        <c:lblAlgn val="ctr"/>
        <c:lblOffset val="100"/>
        <c:noMultiLvlLbl val="0"/>
      </c:catAx>
      <c:valAx>
        <c:axId val="2133398344"/>
        <c:scaling>
          <c:orientation val="minMax"/>
          <c:max val="4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N° Participants</a:t>
                </a:r>
              </a:p>
            </c:rich>
          </c:tx>
          <c:layout/>
          <c:overlay val="0"/>
          <c:spPr>
            <a:noFill/>
            <a:ln>
              <a:noFill/>
            </a:ln>
            <a:effectLst/>
          </c:spPr>
        </c:title>
        <c:numFmt formatCode="General"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40960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Observed Legibility</a:t>
            </a:r>
          </a:p>
        </c:rich>
      </c:tx>
      <c:layout/>
      <c:overlay val="0"/>
      <c:spPr>
        <a:noFill/>
        <a:ln>
          <a:noFill/>
        </a:ln>
        <a:effectLst/>
      </c:spPr>
    </c:title>
    <c:autoTitleDeleted val="0"/>
    <c:plotArea>
      <c:layout/>
      <c:barChart>
        <c:barDir val="col"/>
        <c:grouping val="stacked"/>
        <c:varyColors val="0"/>
        <c:ser>
          <c:idx val="0"/>
          <c:order val="0"/>
          <c:tx>
            <c:v>No or wrong Intention</c:v>
          </c:tx>
          <c:invertIfNegative val="0"/>
          <c:dLbls>
            <c:spPr>
              <a:noFill/>
              <a:ln>
                <a:noFill/>
              </a:ln>
              <a:effectLst/>
            </c:spPr>
            <c:txPr>
              <a:bodyPr rot="0" spcFirstLastPara="1" vertOverflow="ellipsis" vert="wordArtVert" wrap="square" lIns="2"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1"/>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Res_CWOV!$J$11:$N$11</c:f>
              <c:strCache>
                <c:ptCount val="5"/>
                <c:pt idx="0">
                  <c:v>Dodge</c:v>
                </c:pt>
                <c:pt idx="1">
                  <c:v>Stop</c:v>
                </c:pt>
                <c:pt idx="2">
                  <c:v>Back-Off-Linear</c:v>
                </c:pt>
                <c:pt idx="3">
                  <c:v>Back-Off-Evade</c:v>
                </c:pt>
                <c:pt idx="4">
                  <c:v>Long-Term Planning</c:v>
                </c:pt>
              </c:strCache>
            </c:strRef>
          </c:cat>
          <c:val>
            <c:numRef>
              <c:f>Res_CWOV!$J$12:$N$12</c:f>
              <c:numCache>
                <c:formatCode>0</c:formatCode>
                <c:ptCount val="5"/>
                <c:pt idx="0">
                  <c:v>26.31578947368421</c:v>
                </c:pt>
                <c:pt idx="1">
                  <c:v>26.92307692307692</c:v>
                </c:pt>
                <c:pt idx="2">
                  <c:v>16.21621621621622</c:v>
                </c:pt>
                <c:pt idx="3">
                  <c:v>10.25641025641026</c:v>
                </c:pt>
                <c:pt idx="4">
                  <c:v>13.51351351351351</c:v>
                </c:pt>
              </c:numCache>
            </c:numRef>
          </c:val>
          <c:extLst xmlns:c16r2="http://schemas.microsoft.com/office/drawing/2015/06/chart">
            <c:ext xmlns:c16="http://schemas.microsoft.com/office/drawing/2014/chart" uri="{C3380CC4-5D6E-409C-BE32-E72D297353CC}">
              <c16:uniqueId val="{00000000-CE29-4484-99C8-FF21A41A0B3C}"/>
            </c:ext>
          </c:extLst>
        </c:ser>
        <c:ser>
          <c:idx val="1"/>
          <c:order val="1"/>
          <c:tx>
            <c:v>Fundamental Intention</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Res_CWOV!$J$11:$N$11</c:f>
              <c:strCache>
                <c:ptCount val="5"/>
                <c:pt idx="0">
                  <c:v>Dodge</c:v>
                </c:pt>
                <c:pt idx="1">
                  <c:v>Stop</c:v>
                </c:pt>
                <c:pt idx="2">
                  <c:v>Back-Off-Linear</c:v>
                </c:pt>
                <c:pt idx="3">
                  <c:v>Back-Off-Evade</c:v>
                </c:pt>
                <c:pt idx="4">
                  <c:v>Long-Term Planning</c:v>
                </c:pt>
              </c:strCache>
            </c:strRef>
          </c:cat>
          <c:val>
            <c:numRef>
              <c:f>Res_CWOV!$J$13:$N$13</c:f>
              <c:numCache>
                <c:formatCode>0</c:formatCode>
                <c:ptCount val="5"/>
                <c:pt idx="0">
                  <c:v>15.78947368421053</c:v>
                </c:pt>
                <c:pt idx="1">
                  <c:v>73.07692307692307</c:v>
                </c:pt>
                <c:pt idx="2">
                  <c:v>45.94594594594595</c:v>
                </c:pt>
                <c:pt idx="3">
                  <c:v>17.94871794871795</c:v>
                </c:pt>
                <c:pt idx="4">
                  <c:v>24.32432432432433</c:v>
                </c:pt>
              </c:numCache>
            </c:numRef>
          </c:val>
          <c:extLst xmlns:c16r2="http://schemas.microsoft.com/office/drawing/2015/06/chart">
            <c:ext xmlns:c16="http://schemas.microsoft.com/office/drawing/2014/chart" uri="{C3380CC4-5D6E-409C-BE32-E72D297353CC}">
              <c16:uniqueId val="{00000001-CE29-4484-99C8-FF21A41A0B3C}"/>
            </c:ext>
          </c:extLst>
        </c:ser>
        <c:ser>
          <c:idx val="2"/>
          <c:order val="2"/>
          <c:tx>
            <c:v>Full Intention</c:v>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Res_CWOV!$J$11:$N$11</c:f>
              <c:strCache>
                <c:ptCount val="5"/>
                <c:pt idx="0">
                  <c:v>Dodge</c:v>
                </c:pt>
                <c:pt idx="1">
                  <c:v>Stop</c:v>
                </c:pt>
                <c:pt idx="2">
                  <c:v>Back-Off-Linear</c:v>
                </c:pt>
                <c:pt idx="3">
                  <c:v>Back-Off-Evade</c:v>
                </c:pt>
                <c:pt idx="4">
                  <c:v>Long-Term Planning</c:v>
                </c:pt>
              </c:strCache>
            </c:strRef>
          </c:cat>
          <c:val>
            <c:numRef>
              <c:f>Res_CWOV!$J$14:$N$14</c:f>
              <c:numCache>
                <c:formatCode>0</c:formatCode>
                <c:ptCount val="5"/>
                <c:pt idx="0">
                  <c:v>57.89473684210526</c:v>
                </c:pt>
                <c:pt idx="2">
                  <c:v>37.83783783783784</c:v>
                </c:pt>
                <c:pt idx="3">
                  <c:v>71.7948717948718</c:v>
                </c:pt>
                <c:pt idx="4">
                  <c:v>62.16216216216216</c:v>
                </c:pt>
              </c:numCache>
            </c:numRef>
          </c:val>
          <c:extLst xmlns:c16r2="http://schemas.microsoft.com/office/drawing/2015/06/chart">
            <c:ext xmlns:c16="http://schemas.microsoft.com/office/drawing/2014/chart" uri="{C3380CC4-5D6E-409C-BE32-E72D297353CC}">
              <c16:uniqueId val="{00000002-CE29-4484-99C8-FF21A41A0B3C}"/>
            </c:ext>
          </c:extLst>
        </c:ser>
        <c:dLbls>
          <c:dLblPos val="ctr"/>
          <c:showLegendKey val="0"/>
          <c:showVal val="1"/>
          <c:showCatName val="0"/>
          <c:showSerName val="0"/>
          <c:showPercent val="0"/>
          <c:showBubbleSize val="0"/>
        </c:dLbls>
        <c:gapWidth val="150"/>
        <c:overlap val="100"/>
        <c:axId val="2133516728"/>
        <c:axId val="2133523096"/>
      </c:barChart>
      <c:catAx>
        <c:axId val="2133516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Movement Cue</a:t>
                </a:r>
              </a:p>
            </c:rich>
          </c:tx>
          <c:layout/>
          <c:overlay val="0"/>
          <c:spPr>
            <a:noFill/>
            <a:ln>
              <a:noFill/>
            </a:ln>
            <a:effectLst/>
          </c:spPr>
        </c:title>
        <c:numFmt formatCode="General" sourceLinked="1"/>
        <c:majorTickMark val="none"/>
        <c:minorTickMark val="none"/>
        <c:tickLblPos val="nextTo"/>
        <c:spPr>
          <a:noFill/>
          <a:ln w="9525" cap="flat" cmpd="sng" algn="ctr">
            <a:solidFill>
              <a:schemeClr val="bg1">
                <a:lumMod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523096"/>
        <c:crosses val="autoZero"/>
        <c:auto val="1"/>
        <c:lblAlgn val="ctr"/>
        <c:lblOffset val="100"/>
        <c:noMultiLvlLbl val="0"/>
      </c:catAx>
      <c:valAx>
        <c:axId val="2133523096"/>
        <c:scaling>
          <c:orientation val="minMax"/>
          <c:max val="1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Amount</a:t>
                </a:r>
                <a:r>
                  <a:rPr lang="de-DE" baseline="0"/>
                  <a:t> of Participants [%]</a:t>
                </a:r>
                <a:endParaRPr lang="de-DE"/>
              </a:p>
            </c:rich>
          </c:tx>
          <c:layout/>
          <c:overlay val="0"/>
          <c:spPr>
            <a:noFill/>
            <a:ln>
              <a:noFill/>
            </a:ln>
            <a:effectLst/>
          </c:spPr>
        </c:title>
        <c:numFmt formatCode="0"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516728"/>
        <c:crosses val="autoZero"/>
        <c:crossBetween val="between"/>
      </c:valAx>
      <c:spPr>
        <a:noFill/>
        <a:ln>
          <a:noFill/>
        </a:ln>
        <a:effectLst/>
      </c:spPr>
    </c:plotArea>
    <c:legend>
      <c:legendPos val="b"/>
      <c:legendEntry>
        <c:idx val="0"/>
        <c:txPr>
          <a:bodyPr rot="0" vert="horz"/>
          <a:lstStyle/>
          <a:p>
            <a:pPr>
              <a:defRPr/>
            </a:pPr>
            <a:endParaRPr lang="en-US"/>
          </a:p>
        </c:txPr>
      </c:legendEntry>
      <c:layout/>
      <c:overlay val="0"/>
      <c:txPr>
        <a:bodyPr rot="0" vert="horz"/>
        <a:lstStyle/>
        <a:p>
          <a:pPr>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DWV</a:t>
            </a:r>
            <a:r>
              <a:rPr lang="de-DE" baseline="0"/>
              <a:t> MC Expressiveness</a:t>
            </a:r>
            <a:endParaRPr lang="de-DE"/>
          </a:p>
        </c:rich>
      </c:tx>
      <c:overlay val="0"/>
      <c:spPr>
        <a:noFill/>
        <a:ln>
          <a:noFill/>
        </a:ln>
        <a:effectLst/>
      </c:spPr>
    </c:title>
    <c:autoTitleDeleted val="0"/>
    <c:plotArea>
      <c:layout/>
      <c:barChart>
        <c:barDir val="col"/>
        <c:grouping val="clustered"/>
        <c:varyColors val="0"/>
        <c:ser>
          <c:idx val="0"/>
          <c:order val="0"/>
          <c:spPr>
            <a:solidFill>
              <a:schemeClr val="accent1"/>
            </a:solidFill>
            <a:ln>
              <a:noFill/>
            </a:ln>
            <a:effectLst/>
          </c:spPr>
          <c:invertIfNegative val="0"/>
          <c:cat>
            <c:numRef>
              <c:f>Res_DWV!$A$2:$A$4</c:f>
              <c:numCache>
                <c:formatCode>General</c:formatCode>
                <c:ptCount val="3"/>
                <c:pt idx="0">
                  <c:v>2.0</c:v>
                </c:pt>
                <c:pt idx="1">
                  <c:v>1.0</c:v>
                </c:pt>
                <c:pt idx="2">
                  <c:v>0.0</c:v>
                </c:pt>
              </c:numCache>
            </c:numRef>
          </c:cat>
          <c:val>
            <c:numRef>
              <c:f>Res_DWV!$B$2:$B$4</c:f>
              <c:numCache>
                <c:formatCode>General</c:formatCode>
                <c:ptCount val="3"/>
                <c:pt idx="0">
                  <c:v>16.0</c:v>
                </c:pt>
                <c:pt idx="1">
                  <c:v>11.0</c:v>
                </c:pt>
                <c:pt idx="2">
                  <c:v>5.0</c:v>
                </c:pt>
              </c:numCache>
            </c:numRef>
          </c:val>
          <c:extLst xmlns:c16r2="http://schemas.microsoft.com/office/drawing/2015/06/chart">
            <c:ext xmlns:c16="http://schemas.microsoft.com/office/drawing/2014/chart" uri="{C3380CC4-5D6E-409C-BE32-E72D297353CC}">
              <c16:uniqueId val="{00000000-632C-411E-83D7-010DA2E9A92F}"/>
            </c:ext>
          </c:extLst>
        </c:ser>
        <c:dLbls>
          <c:showLegendKey val="0"/>
          <c:showVal val="0"/>
          <c:showCatName val="0"/>
          <c:showSerName val="0"/>
          <c:showPercent val="0"/>
          <c:showBubbleSize val="0"/>
        </c:dLbls>
        <c:gapWidth val="219"/>
        <c:overlap val="-27"/>
        <c:axId val="2133573496"/>
        <c:axId val="2133577256"/>
      </c:barChart>
      <c:catAx>
        <c:axId val="2133573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577256"/>
        <c:crosses val="autoZero"/>
        <c:auto val="1"/>
        <c:lblAlgn val="ctr"/>
        <c:lblOffset val="100"/>
        <c:noMultiLvlLbl val="0"/>
      </c:catAx>
      <c:valAx>
        <c:axId val="2133577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57349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DWV MC Intentionness</a:t>
            </a:r>
          </a:p>
        </c:rich>
      </c:tx>
      <c:overlay val="0"/>
      <c:spPr>
        <a:noFill/>
        <a:ln>
          <a:noFill/>
        </a:ln>
        <a:effectLst/>
      </c:spPr>
    </c:title>
    <c:autoTitleDeleted val="0"/>
    <c:plotArea>
      <c:layout/>
      <c:barChart>
        <c:barDir val="col"/>
        <c:grouping val="clustered"/>
        <c:varyColors val="0"/>
        <c:ser>
          <c:idx val="0"/>
          <c:order val="0"/>
          <c:spPr>
            <a:solidFill>
              <a:schemeClr val="accent1"/>
            </a:solidFill>
            <a:ln>
              <a:noFill/>
            </a:ln>
            <a:effectLst/>
          </c:spPr>
          <c:invertIfNegative val="0"/>
          <c:cat>
            <c:numRef>
              <c:f>Res_DWV!$E$2:$E$4</c:f>
              <c:numCache>
                <c:formatCode>General</c:formatCode>
                <c:ptCount val="3"/>
                <c:pt idx="0">
                  <c:v>2.0</c:v>
                </c:pt>
                <c:pt idx="1">
                  <c:v>1.0</c:v>
                </c:pt>
                <c:pt idx="2">
                  <c:v>0.0</c:v>
                </c:pt>
              </c:numCache>
            </c:numRef>
          </c:cat>
          <c:val>
            <c:numRef>
              <c:f>Res_DWV!$F$2:$F$4</c:f>
              <c:numCache>
                <c:formatCode>General</c:formatCode>
                <c:ptCount val="3"/>
                <c:pt idx="0">
                  <c:v>15.0</c:v>
                </c:pt>
                <c:pt idx="1">
                  <c:v>7.0</c:v>
                </c:pt>
                <c:pt idx="2">
                  <c:v>9.0</c:v>
                </c:pt>
              </c:numCache>
            </c:numRef>
          </c:val>
          <c:extLst xmlns:c16r2="http://schemas.microsoft.com/office/drawing/2015/06/chart">
            <c:ext xmlns:c16="http://schemas.microsoft.com/office/drawing/2014/chart" uri="{C3380CC4-5D6E-409C-BE32-E72D297353CC}">
              <c16:uniqueId val="{00000000-00D9-4F74-B27D-B418023638F0}"/>
            </c:ext>
          </c:extLst>
        </c:ser>
        <c:dLbls>
          <c:showLegendKey val="0"/>
          <c:showVal val="0"/>
          <c:showCatName val="0"/>
          <c:showSerName val="0"/>
          <c:showPercent val="0"/>
          <c:showBubbleSize val="0"/>
        </c:dLbls>
        <c:gapWidth val="219"/>
        <c:overlap val="-27"/>
        <c:axId val="2133611128"/>
        <c:axId val="2133614888"/>
      </c:barChart>
      <c:catAx>
        <c:axId val="2133611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614888"/>
        <c:crosses val="autoZero"/>
        <c:auto val="1"/>
        <c:lblAlgn val="ctr"/>
        <c:lblOffset val="100"/>
        <c:noMultiLvlLbl val="0"/>
      </c:catAx>
      <c:valAx>
        <c:axId val="2133614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61112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Legibility and Predictability</a:t>
            </a:r>
          </a:p>
        </c:rich>
      </c:tx>
      <c:overlay val="0"/>
      <c:spPr>
        <a:noFill/>
        <a:ln>
          <a:noFill/>
        </a:ln>
        <a:effectLst/>
      </c:spPr>
    </c:title>
    <c:autoTitleDeleted val="0"/>
    <c:plotArea>
      <c:layout/>
      <c:barChart>
        <c:barDir val="col"/>
        <c:grouping val="clustered"/>
        <c:varyColors val="0"/>
        <c:ser>
          <c:idx val="0"/>
          <c:order val="0"/>
          <c:tx>
            <c:v>Legibility (%)</c:v>
          </c:tx>
          <c:spPr>
            <a:solidFill>
              <a:schemeClr val="accent1"/>
            </a:solidFill>
            <a:ln>
              <a:noFill/>
            </a:ln>
            <a:effectLst/>
          </c:spPr>
          <c:invertIfNegative val="0"/>
          <c:errBars>
            <c:errBarType val="both"/>
            <c:errValType val="stdErr"/>
            <c:noEndCap val="0"/>
            <c:spPr>
              <a:noFill/>
              <a:ln w="9525" cap="flat" cmpd="sng" algn="ctr">
                <a:solidFill>
                  <a:schemeClr val="tx1">
                    <a:lumMod val="65000"/>
                    <a:lumOff val="35000"/>
                  </a:schemeClr>
                </a:solidFill>
                <a:round/>
              </a:ln>
              <a:effectLst/>
            </c:spPr>
          </c:errBars>
          <c:cat>
            <c:numRef>
              <c:f>Res_DWV!$E$2:$E$4</c:f>
              <c:numCache>
                <c:formatCode>General</c:formatCode>
                <c:ptCount val="3"/>
                <c:pt idx="0">
                  <c:v>2.0</c:v>
                </c:pt>
                <c:pt idx="1">
                  <c:v>1.0</c:v>
                </c:pt>
                <c:pt idx="2">
                  <c:v>0.0</c:v>
                </c:pt>
              </c:numCache>
            </c:numRef>
          </c:cat>
          <c:val>
            <c:numRef>
              <c:f>Res_DWV!$G$2:$G$4</c:f>
              <c:numCache>
                <c:formatCode>General</c:formatCode>
                <c:ptCount val="3"/>
                <c:pt idx="0">
                  <c:v>58.09444444444444</c:v>
                </c:pt>
                <c:pt idx="1">
                  <c:v>48.72791858678955</c:v>
                </c:pt>
                <c:pt idx="2">
                  <c:v>45.48611111111111</c:v>
                </c:pt>
              </c:numCache>
            </c:numRef>
          </c:val>
          <c:extLst xmlns:c16r2="http://schemas.microsoft.com/office/drawing/2015/06/chart">
            <c:ext xmlns:c16="http://schemas.microsoft.com/office/drawing/2014/chart" uri="{C3380CC4-5D6E-409C-BE32-E72D297353CC}">
              <c16:uniqueId val="{00000000-1580-453A-A98F-D1AA734EE272}"/>
            </c:ext>
          </c:extLst>
        </c:ser>
        <c:ser>
          <c:idx val="1"/>
          <c:order val="1"/>
          <c:tx>
            <c:v>Predictability (%)</c:v>
          </c:tx>
          <c:spPr>
            <a:solidFill>
              <a:schemeClr val="accent2"/>
            </a:solidFill>
            <a:ln>
              <a:noFill/>
            </a:ln>
            <a:effectLst/>
          </c:spPr>
          <c:invertIfNegative val="0"/>
          <c:errBars>
            <c:errBarType val="both"/>
            <c:errValType val="stdErr"/>
            <c:noEndCap val="0"/>
            <c:spPr>
              <a:noFill/>
              <a:ln w="9525" cap="flat" cmpd="sng" algn="ctr">
                <a:solidFill>
                  <a:schemeClr val="tx1">
                    <a:lumMod val="65000"/>
                    <a:lumOff val="35000"/>
                  </a:schemeClr>
                </a:solidFill>
                <a:round/>
              </a:ln>
              <a:effectLst/>
            </c:spPr>
          </c:errBars>
          <c:cat>
            <c:numRef>
              <c:f>Res_DWV!$E$2:$E$4</c:f>
              <c:numCache>
                <c:formatCode>General</c:formatCode>
                <c:ptCount val="3"/>
                <c:pt idx="0">
                  <c:v>2.0</c:v>
                </c:pt>
                <c:pt idx="1">
                  <c:v>1.0</c:v>
                </c:pt>
                <c:pt idx="2">
                  <c:v>0.0</c:v>
                </c:pt>
              </c:numCache>
            </c:numRef>
          </c:cat>
          <c:val>
            <c:numRef>
              <c:f>Res_DWV!$H$2:$H$4</c:f>
              <c:numCache>
                <c:formatCode>General</c:formatCode>
                <c:ptCount val="3"/>
                <c:pt idx="0">
                  <c:v>43.02777777777778</c:v>
                </c:pt>
                <c:pt idx="1">
                  <c:v>43.64439324116744</c:v>
                </c:pt>
                <c:pt idx="2">
                  <c:v>36.68981481481481</c:v>
                </c:pt>
              </c:numCache>
            </c:numRef>
          </c:val>
          <c:extLst xmlns:c16r2="http://schemas.microsoft.com/office/drawing/2015/06/chart">
            <c:ext xmlns:c16="http://schemas.microsoft.com/office/drawing/2014/chart" uri="{C3380CC4-5D6E-409C-BE32-E72D297353CC}">
              <c16:uniqueId val="{00000001-1580-453A-A98F-D1AA734EE272}"/>
            </c:ext>
          </c:extLst>
        </c:ser>
        <c:dLbls>
          <c:showLegendKey val="0"/>
          <c:showVal val="0"/>
          <c:showCatName val="0"/>
          <c:showSerName val="0"/>
          <c:showPercent val="0"/>
          <c:showBubbleSize val="0"/>
        </c:dLbls>
        <c:gapWidth val="219"/>
        <c:overlap val="-27"/>
        <c:axId val="2134329240"/>
        <c:axId val="2134335528"/>
      </c:barChart>
      <c:catAx>
        <c:axId val="2134329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Intention Understood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335528"/>
        <c:crosses val="autoZero"/>
        <c:auto val="1"/>
        <c:lblAlgn val="ctr"/>
        <c:lblOffset val="100"/>
        <c:noMultiLvlLbl val="0"/>
      </c:catAx>
      <c:valAx>
        <c:axId val="2134335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Sureness (%)</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329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Legibility and Predictability only for the participants</a:t>
            </a:r>
            <a:r>
              <a:rPr lang="de-DE" baseline="0"/>
              <a:t> that understood the intention, 1 or 2</a:t>
            </a:r>
            <a:endParaRPr lang="de-DE"/>
          </a:p>
        </c:rich>
      </c:tx>
      <c:overlay val="0"/>
      <c:spPr>
        <a:noFill/>
        <a:ln>
          <a:noFill/>
        </a:ln>
        <a:effectLst/>
      </c:spPr>
    </c:title>
    <c:autoTitleDeleted val="0"/>
    <c:plotArea>
      <c:layout/>
      <c:barChart>
        <c:barDir val="col"/>
        <c:grouping val="clustered"/>
        <c:varyColors val="0"/>
        <c:ser>
          <c:idx val="1"/>
          <c:order val="0"/>
          <c:tx>
            <c:v>Legibility (%)</c:v>
          </c:tx>
          <c:spPr>
            <a:solidFill>
              <a:schemeClr val="accent2"/>
            </a:solidFill>
            <a:ln>
              <a:noFill/>
            </a:ln>
            <a:effectLst/>
          </c:spPr>
          <c:invertIfNegative val="0"/>
          <c:errBars>
            <c:errBarType val="both"/>
            <c:errValType val="stdErr"/>
            <c:noEndCap val="0"/>
            <c:spPr>
              <a:noFill/>
              <a:ln w="9525" cap="flat" cmpd="sng" algn="ctr">
                <a:solidFill>
                  <a:schemeClr val="tx1">
                    <a:lumMod val="65000"/>
                    <a:lumOff val="35000"/>
                  </a:schemeClr>
                </a:solidFill>
                <a:round/>
              </a:ln>
              <a:effectLst/>
            </c:spPr>
          </c:errBars>
          <c:val>
            <c:numRef>
              <c:f>Res_DWV!$G$6</c:f>
              <c:numCache>
                <c:formatCode>General</c:formatCode>
                <c:ptCount val="1"/>
                <c:pt idx="0">
                  <c:v>55.1141862170088</c:v>
                </c:pt>
              </c:numCache>
            </c:numRef>
          </c:val>
          <c:extLst xmlns:c16r2="http://schemas.microsoft.com/office/drawing/2015/06/chart">
            <c:ext xmlns:c16="http://schemas.microsoft.com/office/drawing/2014/chart" uri="{C3380CC4-5D6E-409C-BE32-E72D297353CC}">
              <c16:uniqueId val="{00000002-338E-4863-BA93-A3873B5BA30B}"/>
            </c:ext>
          </c:extLst>
        </c:ser>
        <c:ser>
          <c:idx val="2"/>
          <c:order val="1"/>
          <c:tx>
            <c:v>Predictability (%)</c:v>
          </c:tx>
          <c:spPr>
            <a:solidFill>
              <a:schemeClr val="accent3"/>
            </a:solidFill>
            <a:ln>
              <a:noFill/>
            </a:ln>
            <a:effectLst/>
          </c:spPr>
          <c:invertIfNegative val="0"/>
          <c:errBars>
            <c:errBarType val="both"/>
            <c:errValType val="stdErr"/>
            <c:noEndCap val="0"/>
            <c:spPr>
              <a:noFill/>
              <a:ln w="9525" cap="flat" cmpd="sng" algn="ctr">
                <a:solidFill>
                  <a:schemeClr val="tx1">
                    <a:lumMod val="65000"/>
                    <a:lumOff val="35000"/>
                  </a:schemeClr>
                </a:solidFill>
                <a:round/>
              </a:ln>
              <a:effectLst/>
            </c:spPr>
          </c:errBars>
          <c:val>
            <c:numRef>
              <c:f>Res_DWV!$H$6</c:f>
              <c:numCache>
                <c:formatCode>General</c:formatCode>
                <c:ptCount val="1"/>
                <c:pt idx="0">
                  <c:v>43.22397360703812</c:v>
                </c:pt>
              </c:numCache>
            </c:numRef>
          </c:val>
          <c:extLst xmlns:c16r2="http://schemas.microsoft.com/office/drawing/2015/06/chart">
            <c:ext xmlns:c16="http://schemas.microsoft.com/office/drawing/2014/chart" uri="{C3380CC4-5D6E-409C-BE32-E72D297353CC}">
              <c16:uniqueId val="{00000003-338E-4863-BA93-A3873B5BA30B}"/>
            </c:ext>
          </c:extLst>
        </c:ser>
        <c:dLbls>
          <c:showLegendKey val="0"/>
          <c:showVal val="0"/>
          <c:showCatName val="0"/>
          <c:showSerName val="0"/>
          <c:showPercent val="0"/>
          <c:showBubbleSize val="0"/>
        </c:dLbls>
        <c:gapWidth val="219"/>
        <c:overlap val="-27"/>
        <c:axId val="2134388280"/>
        <c:axId val="2134391160"/>
      </c:barChart>
      <c:catAx>
        <c:axId val="2134388280"/>
        <c:scaling>
          <c:orientation val="minMax"/>
        </c:scaling>
        <c:delete val="1"/>
        <c:axPos val="b"/>
        <c:numFmt formatCode="General" sourceLinked="1"/>
        <c:majorTickMark val="none"/>
        <c:minorTickMark val="none"/>
        <c:tickLblPos val="nextTo"/>
        <c:crossAx val="2134391160"/>
        <c:crosses val="autoZero"/>
        <c:auto val="1"/>
        <c:lblAlgn val="ctr"/>
        <c:lblOffset val="100"/>
        <c:noMultiLvlLbl val="0"/>
      </c:catAx>
      <c:valAx>
        <c:axId val="2134391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Sureness (%)</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388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de-DE"/>
              <a:t>Legibility DWV</a:t>
            </a:r>
          </a:p>
        </c:rich>
      </c:tx>
      <c:overlay val="0"/>
      <c:spPr>
        <a:noFill/>
        <a:ln>
          <a:noFill/>
        </a:ln>
        <a:effectLst/>
      </c:sp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888B-4487-935E-6F8FA2A6AF20}"/>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888B-4487-935E-6F8FA2A6AF20}"/>
              </c:ext>
            </c:extLst>
          </c:dPt>
          <c:dPt>
            <c:idx val="2"/>
            <c:bubble3D val="0"/>
            <c:spPr>
              <a:solidFill>
                <a:schemeClr val="accent3"/>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5-888B-4487-935E-6F8FA2A6AF2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Res_DWV!$I$2:$I$4</c:f>
              <c:strCache>
                <c:ptCount val="3"/>
                <c:pt idx="0">
                  <c:v>Full Intention</c:v>
                </c:pt>
                <c:pt idx="1">
                  <c:v>Fundamental Intention</c:v>
                </c:pt>
                <c:pt idx="2">
                  <c:v>No Intention</c:v>
                </c:pt>
              </c:strCache>
            </c:strRef>
          </c:cat>
          <c:val>
            <c:numRef>
              <c:f>Res_DWV!$J$2:$J$4</c:f>
              <c:numCache>
                <c:formatCode>General</c:formatCode>
                <c:ptCount val="3"/>
                <c:pt idx="0">
                  <c:v>15.0</c:v>
                </c:pt>
                <c:pt idx="1">
                  <c:v>7.0</c:v>
                </c:pt>
                <c:pt idx="2">
                  <c:v>9.0</c:v>
                </c:pt>
              </c:numCache>
            </c:numRef>
          </c:val>
          <c:extLst xmlns:c16r2="http://schemas.microsoft.com/office/drawing/2015/06/chart">
            <c:ext xmlns:c16="http://schemas.microsoft.com/office/drawing/2014/chart" uri="{C3380CC4-5D6E-409C-BE32-E72D297353CC}">
              <c16:uniqueId val="{00000000-3146-4464-A490-E6103A98725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bg1">
            <a:lumMod val="95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de-DE"/>
              <a:t>Expressiveness DWV</a:t>
            </a:r>
          </a:p>
        </c:rich>
      </c:tx>
      <c:overlay val="0"/>
      <c:spPr>
        <a:noFill/>
        <a:ln>
          <a:noFill/>
        </a:ln>
        <a:effectLst/>
      </c:sp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30A6-4814-AA65-74D2FDA810C0}"/>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30A6-4814-AA65-74D2FDA810C0}"/>
              </c:ext>
            </c:extLst>
          </c:dPt>
          <c:dPt>
            <c:idx val="2"/>
            <c:bubble3D val="0"/>
            <c:spPr>
              <a:solidFill>
                <a:schemeClr val="accent3"/>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5-30A6-4814-AA65-74D2FDA810C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Res_DWV!$K$2:$K$4</c:f>
              <c:strCache>
                <c:ptCount val="3"/>
                <c:pt idx="0">
                  <c:v>Fully Perceived</c:v>
                </c:pt>
                <c:pt idx="1">
                  <c:v>Fundamentally Perceived</c:v>
                </c:pt>
                <c:pt idx="2">
                  <c:v>Not perceived</c:v>
                </c:pt>
              </c:strCache>
            </c:strRef>
          </c:cat>
          <c:val>
            <c:numRef>
              <c:f>Res_DWV!$L$2:$L$4</c:f>
              <c:numCache>
                <c:formatCode>General</c:formatCode>
                <c:ptCount val="3"/>
                <c:pt idx="0">
                  <c:v>16.0</c:v>
                </c:pt>
                <c:pt idx="1">
                  <c:v>11.0</c:v>
                </c:pt>
                <c:pt idx="2">
                  <c:v>5.0</c:v>
                </c:pt>
              </c:numCache>
            </c:numRef>
          </c:val>
          <c:extLst xmlns:c16r2="http://schemas.microsoft.com/office/drawing/2015/06/chart">
            <c:ext xmlns:c16="http://schemas.microsoft.com/office/drawing/2014/chart" uri="{C3380CC4-5D6E-409C-BE32-E72D297353CC}">
              <c16:uniqueId val="{00000000-6A04-4A7F-BFB4-81D9CC748F5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bg1">
            <a:lumMod val="95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4" Type="http://schemas.openxmlformats.org/officeDocument/2006/relationships/chart" Target="../charts/chart5.xml"/><Relationship Id="rId1" Type="http://schemas.openxmlformats.org/officeDocument/2006/relationships/chart" Target="../charts/chart2.xml"/><Relationship Id="rId2"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3.xml"/><Relationship Id="rId4" Type="http://schemas.openxmlformats.org/officeDocument/2006/relationships/chart" Target="../charts/chart14.xml"/><Relationship Id="rId1" Type="http://schemas.openxmlformats.org/officeDocument/2006/relationships/chart" Target="../charts/chart11.xml"/><Relationship Id="rId2"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7.xml"/><Relationship Id="rId4" Type="http://schemas.openxmlformats.org/officeDocument/2006/relationships/chart" Target="../charts/chart18.xml"/><Relationship Id="rId5" Type="http://schemas.openxmlformats.org/officeDocument/2006/relationships/chart" Target="../charts/chart19.xml"/><Relationship Id="rId6" Type="http://schemas.openxmlformats.org/officeDocument/2006/relationships/chart" Target="../charts/chart20.xml"/><Relationship Id="rId1" Type="http://schemas.openxmlformats.org/officeDocument/2006/relationships/chart" Target="../charts/chart15.xml"/><Relationship Id="rId2"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10</xdr:col>
      <xdr:colOff>254000</xdr:colOff>
      <xdr:row>43</xdr:row>
      <xdr:rowOff>15240</xdr:rowOff>
    </xdr:from>
    <xdr:to>
      <xdr:col>15</xdr:col>
      <xdr:colOff>406400</xdr:colOff>
      <xdr:row>56</xdr:row>
      <xdr:rowOff>116840</xdr:rowOff>
    </xdr:to>
    <xdr:graphicFrame macro="">
      <xdr:nvGraphicFramePr>
        <xdr:cNvPr id="2" name="Chart 1">
          <a:extLst>
            <a:ext uri="{FF2B5EF4-FFF2-40B4-BE49-F238E27FC236}">
              <a16:creationId xmlns:a16="http://schemas.microsoft.com/office/drawing/2014/main" xmlns="" id="{443BFC4B-D144-462C-8E8B-92CB37FE0B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34</xdr:col>
      <xdr:colOff>243840</xdr:colOff>
      <xdr:row>59</xdr:row>
      <xdr:rowOff>137160</xdr:rowOff>
    </xdr:from>
    <xdr:to>
      <xdr:col>38</xdr:col>
      <xdr:colOff>731520</xdr:colOff>
      <xdr:row>73</xdr:row>
      <xdr:rowOff>45720</xdr:rowOff>
    </xdr:to>
    <xdr:graphicFrame macro="">
      <xdr:nvGraphicFramePr>
        <xdr:cNvPr id="2" name="Chart 1">
          <a:extLst>
            <a:ext uri="{FF2B5EF4-FFF2-40B4-BE49-F238E27FC236}">
              <a16:creationId xmlns:a16="http://schemas.microsoft.com/office/drawing/2014/main" xmlns="" id="{7292A639-C3A5-4E31-AEE0-70D094CE7E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314960</xdr:colOff>
      <xdr:row>63</xdr:row>
      <xdr:rowOff>167640</xdr:rowOff>
    </xdr:from>
    <xdr:to>
      <xdr:col>16</xdr:col>
      <xdr:colOff>863600</xdr:colOff>
      <xdr:row>77</xdr:row>
      <xdr:rowOff>66040</xdr:rowOff>
    </xdr:to>
    <xdr:graphicFrame macro="">
      <xdr:nvGraphicFramePr>
        <xdr:cNvPr id="3" name="Chart 2">
          <a:extLst>
            <a:ext uri="{FF2B5EF4-FFF2-40B4-BE49-F238E27FC236}">
              <a16:creationId xmlns:a16="http://schemas.microsoft.com/office/drawing/2014/main" xmlns="" id="{705C0286-23E8-45DF-B8A9-5F2CBB6403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10160</xdr:colOff>
      <xdr:row>65</xdr:row>
      <xdr:rowOff>86360</xdr:rowOff>
    </xdr:from>
    <xdr:to>
      <xdr:col>11</xdr:col>
      <xdr:colOff>1127760</xdr:colOff>
      <xdr:row>78</xdr:row>
      <xdr:rowOff>177800</xdr:rowOff>
    </xdr:to>
    <xdr:graphicFrame macro="">
      <xdr:nvGraphicFramePr>
        <xdr:cNvPr id="5" name="Chart 4">
          <a:extLst>
            <a:ext uri="{FF2B5EF4-FFF2-40B4-BE49-F238E27FC236}">
              <a16:creationId xmlns:a16="http://schemas.microsoft.com/office/drawing/2014/main" xmlns="" id="{D6C685A7-9C4C-459B-84FC-66B2F70611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254000</xdr:colOff>
      <xdr:row>66</xdr:row>
      <xdr:rowOff>15240</xdr:rowOff>
    </xdr:from>
    <xdr:to>
      <xdr:col>22</xdr:col>
      <xdr:colOff>355600</xdr:colOff>
      <xdr:row>79</xdr:row>
      <xdr:rowOff>106680</xdr:rowOff>
    </xdr:to>
    <xdr:graphicFrame macro="">
      <xdr:nvGraphicFramePr>
        <xdr:cNvPr id="6" name="Chart 5">
          <a:extLst>
            <a:ext uri="{FF2B5EF4-FFF2-40B4-BE49-F238E27FC236}">
              <a16:creationId xmlns:a16="http://schemas.microsoft.com/office/drawing/2014/main" xmlns="" id="{6822685C-2F92-4DA7-AFAC-D6A3929E0E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32</xdr:col>
      <xdr:colOff>213360</xdr:colOff>
      <xdr:row>48</xdr:row>
      <xdr:rowOff>157480</xdr:rowOff>
    </xdr:from>
    <xdr:to>
      <xdr:col>36</xdr:col>
      <xdr:colOff>619760</xdr:colOff>
      <xdr:row>62</xdr:row>
      <xdr:rowOff>55880</xdr:rowOff>
    </xdr:to>
    <xdr:graphicFrame macro="">
      <xdr:nvGraphicFramePr>
        <xdr:cNvPr id="2" name="Chart 1">
          <a:extLst>
            <a:ext uri="{FF2B5EF4-FFF2-40B4-BE49-F238E27FC236}">
              <a16:creationId xmlns:a16="http://schemas.microsoft.com/office/drawing/2014/main" xmlns="" id="{1FE21D06-FD8B-4D5F-8FE0-F89B0139A4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33</xdr:col>
      <xdr:colOff>589280</xdr:colOff>
      <xdr:row>51</xdr:row>
      <xdr:rowOff>25400</xdr:rowOff>
    </xdr:from>
    <xdr:to>
      <xdr:col>38</xdr:col>
      <xdr:colOff>325120</xdr:colOff>
      <xdr:row>64</xdr:row>
      <xdr:rowOff>127000</xdr:rowOff>
    </xdr:to>
    <xdr:graphicFrame macro="">
      <xdr:nvGraphicFramePr>
        <xdr:cNvPr id="2" name="Chart 1">
          <a:extLst>
            <a:ext uri="{FF2B5EF4-FFF2-40B4-BE49-F238E27FC236}">
              <a16:creationId xmlns:a16="http://schemas.microsoft.com/office/drawing/2014/main" xmlns="" id="{D0A97A75-F0A4-427C-937A-60D2709AFE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33</xdr:col>
      <xdr:colOff>467360</xdr:colOff>
      <xdr:row>48</xdr:row>
      <xdr:rowOff>157480</xdr:rowOff>
    </xdr:from>
    <xdr:to>
      <xdr:col>37</xdr:col>
      <xdr:colOff>457200</xdr:colOff>
      <xdr:row>62</xdr:row>
      <xdr:rowOff>55880</xdr:rowOff>
    </xdr:to>
    <xdr:graphicFrame macro="">
      <xdr:nvGraphicFramePr>
        <xdr:cNvPr id="2" name="Chart 1">
          <a:extLst>
            <a:ext uri="{FF2B5EF4-FFF2-40B4-BE49-F238E27FC236}">
              <a16:creationId xmlns:a16="http://schemas.microsoft.com/office/drawing/2014/main" xmlns="" id="{2A9BAB71-E48E-4C54-8F57-C7E73DD7F5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46</xdr:col>
      <xdr:colOff>182880</xdr:colOff>
      <xdr:row>56</xdr:row>
      <xdr:rowOff>15240</xdr:rowOff>
    </xdr:from>
    <xdr:to>
      <xdr:col>53</xdr:col>
      <xdr:colOff>50800</xdr:colOff>
      <xdr:row>69</xdr:row>
      <xdr:rowOff>104140</xdr:rowOff>
    </xdr:to>
    <xdr:graphicFrame macro="">
      <xdr:nvGraphicFramePr>
        <xdr:cNvPr id="2" name="Chart 1">
          <a:extLst>
            <a:ext uri="{FF2B5EF4-FFF2-40B4-BE49-F238E27FC236}">
              <a16:creationId xmlns:a16="http://schemas.microsoft.com/office/drawing/2014/main" xmlns="" id="{BC572150-60D7-458F-8FEF-6F48299A45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36</xdr:col>
      <xdr:colOff>490944</xdr:colOff>
      <xdr:row>54</xdr:row>
      <xdr:rowOff>66040</xdr:rowOff>
    </xdr:from>
    <xdr:to>
      <xdr:col>44</xdr:col>
      <xdr:colOff>403136</xdr:colOff>
      <xdr:row>72</xdr:row>
      <xdr:rowOff>142240</xdr:rowOff>
    </xdr:to>
    <xdr:graphicFrame macro="">
      <xdr:nvGraphicFramePr>
        <xdr:cNvPr id="5" name="Chart 4">
          <a:extLst>
            <a:ext uri="{FF2B5EF4-FFF2-40B4-BE49-F238E27FC236}">
              <a16:creationId xmlns:a16="http://schemas.microsoft.com/office/drawing/2014/main" xmlns="" id="{B5531126-9AE0-4642-81F4-EDB033157B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270510</xdr:colOff>
      <xdr:row>40</xdr:row>
      <xdr:rowOff>140970</xdr:rowOff>
    </xdr:from>
    <xdr:to>
      <xdr:col>9</xdr:col>
      <xdr:colOff>575310</xdr:colOff>
      <xdr:row>54</xdr:row>
      <xdr:rowOff>110490</xdr:rowOff>
    </xdr:to>
    <xdr:graphicFrame macro="">
      <xdr:nvGraphicFramePr>
        <xdr:cNvPr id="7" name="Chart 6">
          <a:extLst>
            <a:ext uri="{FF2B5EF4-FFF2-40B4-BE49-F238E27FC236}">
              <a16:creationId xmlns:a16="http://schemas.microsoft.com/office/drawing/2014/main" xmlns="" id="{2623C60A-8EBA-4B66-B3F8-D21CB2C9C1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68580</xdr:colOff>
      <xdr:row>56</xdr:row>
      <xdr:rowOff>121920</xdr:rowOff>
    </xdr:from>
    <xdr:to>
      <xdr:col>5</xdr:col>
      <xdr:colOff>373380</xdr:colOff>
      <xdr:row>70</xdr:row>
      <xdr:rowOff>91440</xdr:rowOff>
    </xdr:to>
    <xdr:graphicFrame macro="">
      <xdr:nvGraphicFramePr>
        <xdr:cNvPr id="8" name="Chart 7">
          <a:extLst>
            <a:ext uri="{FF2B5EF4-FFF2-40B4-BE49-F238E27FC236}">
              <a16:creationId xmlns:a16="http://schemas.microsoft.com/office/drawing/2014/main" xmlns="" id="{ACD0D200-D4D0-4563-986C-70B5F6729E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499110</xdr:colOff>
      <xdr:row>6</xdr:row>
      <xdr:rowOff>125730</xdr:rowOff>
    </xdr:from>
    <xdr:to>
      <xdr:col>19</xdr:col>
      <xdr:colOff>605790</xdr:colOff>
      <xdr:row>20</xdr:row>
      <xdr:rowOff>95250</xdr:rowOff>
    </xdr:to>
    <xdr:graphicFrame macro="">
      <xdr:nvGraphicFramePr>
        <xdr:cNvPr id="2" name="Chart 1">
          <a:extLst>
            <a:ext uri="{FF2B5EF4-FFF2-40B4-BE49-F238E27FC236}">
              <a16:creationId xmlns:a16="http://schemas.microsoft.com/office/drawing/2014/main" xmlns="" id="{FE7D4041-359B-4787-AD4C-1EB854D578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232410</xdr:colOff>
      <xdr:row>15</xdr:row>
      <xdr:rowOff>163830</xdr:rowOff>
    </xdr:from>
    <xdr:to>
      <xdr:col>13</xdr:col>
      <xdr:colOff>1272540</xdr:colOff>
      <xdr:row>31</xdr:row>
      <xdr:rowOff>53340</xdr:rowOff>
    </xdr:to>
    <xdr:graphicFrame macro="">
      <xdr:nvGraphicFramePr>
        <xdr:cNvPr id="12" name="Chart 11">
          <a:extLst>
            <a:ext uri="{FF2B5EF4-FFF2-40B4-BE49-F238E27FC236}">
              <a16:creationId xmlns:a16="http://schemas.microsoft.com/office/drawing/2014/main" xmlns="" id="{8E0D0D31-3E1A-4780-AEDF-AB27B240D9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72390</xdr:colOff>
      <xdr:row>7</xdr:row>
      <xdr:rowOff>64770</xdr:rowOff>
    </xdr:from>
    <xdr:to>
      <xdr:col>5</xdr:col>
      <xdr:colOff>323850</xdr:colOff>
      <xdr:row>21</xdr:row>
      <xdr:rowOff>34290</xdr:rowOff>
    </xdr:to>
    <xdr:graphicFrame macro="">
      <xdr:nvGraphicFramePr>
        <xdr:cNvPr id="4" name="Chart 3">
          <a:extLst>
            <a:ext uri="{FF2B5EF4-FFF2-40B4-BE49-F238E27FC236}">
              <a16:creationId xmlns:a16="http://schemas.microsoft.com/office/drawing/2014/main" xmlns="" id="{50610DD2-8934-4360-97EF-C2426B92FD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582930</xdr:colOff>
      <xdr:row>7</xdr:row>
      <xdr:rowOff>80010</xdr:rowOff>
    </xdr:from>
    <xdr:to>
      <xdr:col>11</xdr:col>
      <xdr:colOff>300990</xdr:colOff>
      <xdr:row>21</xdr:row>
      <xdr:rowOff>49530</xdr:rowOff>
    </xdr:to>
    <xdr:graphicFrame macro="">
      <xdr:nvGraphicFramePr>
        <xdr:cNvPr id="5" name="Chart 4">
          <a:extLst>
            <a:ext uri="{FF2B5EF4-FFF2-40B4-BE49-F238E27FC236}">
              <a16:creationId xmlns:a16="http://schemas.microsoft.com/office/drawing/2014/main" xmlns="" id="{822DE292-BDD6-4B65-B802-32D14719D1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575310</xdr:colOff>
      <xdr:row>22</xdr:row>
      <xdr:rowOff>110490</xdr:rowOff>
    </xdr:from>
    <xdr:to>
      <xdr:col>11</xdr:col>
      <xdr:colOff>293370</xdr:colOff>
      <xdr:row>36</xdr:row>
      <xdr:rowOff>80010</xdr:rowOff>
    </xdr:to>
    <xdr:graphicFrame macro="">
      <xdr:nvGraphicFramePr>
        <xdr:cNvPr id="6" name="Chart 5">
          <a:extLst>
            <a:ext uri="{FF2B5EF4-FFF2-40B4-BE49-F238E27FC236}">
              <a16:creationId xmlns:a16="http://schemas.microsoft.com/office/drawing/2014/main" xmlns="" id="{95CE3FA7-41DB-4F5A-BB18-C48D64256C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213360</xdr:colOff>
      <xdr:row>22</xdr:row>
      <xdr:rowOff>129540</xdr:rowOff>
    </xdr:from>
    <xdr:to>
      <xdr:col>5</xdr:col>
      <xdr:colOff>342900</xdr:colOff>
      <xdr:row>36</xdr:row>
      <xdr:rowOff>99060</xdr:rowOff>
    </xdr:to>
    <xdr:graphicFrame macro="">
      <xdr:nvGraphicFramePr>
        <xdr:cNvPr id="7" name="Chart 6">
          <a:extLst>
            <a:ext uri="{FF2B5EF4-FFF2-40B4-BE49-F238E27FC236}">
              <a16:creationId xmlns:a16="http://schemas.microsoft.com/office/drawing/2014/main" xmlns="" id="{B52F5BFA-E254-4E7B-A6EA-728A0BD725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476250</xdr:colOff>
      <xdr:row>7</xdr:row>
      <xdr:rowOff>87630</xdr:rowOff>
    </xdr:from>
    <xdr:to>
      <xdr:col>18</xdr:col>
      <xdr:colOff>354330</xdr:colOff>
      <xdr:row>21</xdr:row>
      <xdr:rowOff>57150</xdr:rowOff>
    </xdr:to>
    <xdr:graphicFrame macro="">
      <xdr:nvGraphicFramePr>
        <xdr:cNvPr id="9" name="Chart 8">
          <a:extLst>
            <a:ext uri="{FF2B5EF4-FFF2-40B4-BE49-F238E27FC236}">
              <a16:creationId xmlns:a16="http://schemas.microsoft.com/office/drawing/2014/main" xmlns="" id="{2658AC71-74CA-446A-900D-623A74AEC3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483870</xdr:colOff>
      <xdr:row>21</xdr:row>
      <xdr:rowOff>194310</xdr:rowOff>
    </xdr:from>
    <xdr:to>
      <xdr:col>18</xdr:col>
      <xdr:colOff>361950</xdr:colOff>
      <xdr:row>35</xdr:row>
      <xdr:rowOff>163830</xdr:rowOff>
    </xdr:to>
    <xdr:graphicFrame macro="">
      <xdr:nvGraphicFramePr>
        <xdr:cNvPr id="11" name="Chart 10">
          <a:extLst>
            <a:ext uri="{FF2B5EF4-FFF2-40B4-BE49-F238E27FC236}">
              <a16:creationId xmlns:a16="http://schemas.microsoft.com/office/drawing/2014/main" xmlns="" id="{9F83A054-7034-485F-AF8F-99A9F63514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7"/>
  <sheetViews>
    <sheetView zoomScale="75" zoomScaleNormal="75" zoomScalePageLayoutView="75" workbookViewId="0">
      <pane xSplit="2" ySplit="2" topLeftCell="AG3" activePane="bottomRight" state="frozen"/>
      <selection pane="topRight" activeCell="D1" sqref="D1"/>
      <selection pane="bottomLeft" activeCell="A3" sqref="A3"/>
      <selection pane="bottomRight" activeCell="B35" sqref="B35"/>
    </sheetView>
  </sheetViews>
  <sheetFormatPr baseColWidth="10" defaultColWidth="11" defaultRowHeight="15" x14ac:dyDescent="0"/>
  <cols>
    <col min="1" max="1" width="15" bestFit="1" customWidth="1"/>
    <col min="3" max="3" width="14.33203125" bestFit="1" customWidth="1"/>
    <col min="4" max="4" width="11.5" bestFit="1" customWidth="1"/>
    <col min="5" max="6" width="6.6640625" bestFit="1" customWidth="1"/>
    <col min="7" max="7" width="13.1640625" customWidth="1"/>
    <col min="8" max="8" width="6.6640625" customWidth="1"/>
    <col min="10" max="10" width="15" bestFit="1" customWidth="1"/>
    <col min="11" max="11" width="6.83203125" customWidth="1"/>
    <col min="13" max="13" width="13.1640625" bestFit="1" customWidth="1"/>
    <col min="15" max="15" width="15.83203125" bestFit="1" customWidth="1"/>
    <col min="20" max="20" width="13.1640625" customWidth="1"/>
    <col min="21" max="21" width="12.83203125" customWidth="1"/>
    <col min="23" max="23" width="18.1640625" customWidth="1"/>
    <col min="24" max="24" width="13.1640625" bestFit="1" customWidth="1"/>
    <col min="25" max="25" width="14.1640625" bestFit="1" customWidth="1"/>
    <col min="26" max="26" width="12.1640625" bestFit="1" customWidth="1"/>
    <col min="27" max="27" width="13.1640625" bestFit="1" customWidth="1"/>
    <col min="28" max="28" width="12.83203125" bestFit="1" customWidth="1"/>
    <col min="29" max="29" width="14.6640625" customWidth="1"/>
    <col min="30" max="30" width="12.33203125" customWidth="1"/>
    <col min="31" max="31" width="12.1640625" customWidth="1"/>
    <col min="33" max="33" width="13.33203125" customWidth="1"/>
    <col min="35" max="35" width="15" customWidth="1"/>
    <col min="36" max="36" width="18" customWidth="1"/>
    <col min="37" max="37" width="15.83203125" bestFit="1" customWidth="1"/>
    <col min="44" max="44" width="11.1640625" bestFit="1" customWidth="1"/>
  </cols>
  <sheetData>
    <row r="1" spans="1:57" s="6" customFormat="1">
      <c r="A1" s="8" t="s">
        <v>969</v>
      </c>
      <c r="B1" s="8" t="s">
        <v>970</v>
      </c>
      <c r="C1" s="8" t="s">
        <v>971</v>
      </c>
      <c r="D1" s="3" t="s">
        <v>972</v>
      </c>
      <c r="E1" s="3" t="s">
        <v>3</v>
      </c>
      <c r="F1" s="3" t="s">
        <v>4</v>
      </c>
      <c r="G1" s="2" t="s">
        <v>973</v>
      </c>
      <c r="H1" s="3" t="s">
        <v>5</v>
      </c>
      <c r="I1" s="3" t="s">
        <v>6</v>
      </c>
      <c r="J1" s="3" t="s">
        <v>974</v>
      </c>
      <c r="K1" s="3" t="s">
        <v>7</v>
      </c>
      <c r="L1" s="3" t="s">
        <v>8</v>
      </c>
      <c r="M1" s="3" t="s">
        <v>975</v>
      </c>
      <c r="N1" s="3" t="s">
        <v>9</v>
      </c>
      <c r="O1" s="3" t="s">
        <v>10</v>
      </c>
      <c r="P1" s="3" t="s">
        <v>11</v>
      </c>
      <c r="Q1" s="8" t="s">
        <v>976</v>
      </c>
      <c r="R1" s="8"/>
      <c r="S1" s="2" t="s">
        <v>13</v>
      </c>
      <c r="T1" s="2" t="s">
        <v>14</v>
      </c>
      <c r="U1" s="2" t="s">
        <v>15</v>
      </c>
      <c r="V1" s="2" t="s">
        <v>16</v>
      </c>
      <c r="W1" s="2" t="s">
        <v>17</v>
      </c>
      <c r="X1" s="2" t="s">
        <v>18</v>
      </c>
      <c r="Y1" s="2" t="s">
        <v>19</v>
      </c>
      <c r="Z1" s="2" t="s">
        <v>20</v>
      </c>
      <c r="AA1" s="2" t="s">
        <v>21</v>
      </c>
      <c r="AB1" s="2" t="s">
        <v>22</v>
      </c>
      <c r="AC1" s="2" t="s">
        <v>23</v>
      </c>
      <c r="AD1" s="2" t="s">
        <v>24</v>
      </c>
      <c r="AE1" s="2" t="s">
        <v>25</v>
      </c>
      <c r="AF1" s="3" t="s">
        <v>26</v>
      </c>
      <c r="AG1" s="3" t="s">
        <v>27</v>
      </c>
      <c r="AH1" s="3" t="s">
        <v>28</v>
      </c>
      <c r="AI1" s="3" t="s">
        <v>29</v>
      </c>
      <c r="AJ1" s="3" t="s">
        <v>30</v>
      </c>
      <c r="AK1" s="3" t="s">
        <v>31</v>
      </c>
      <c r="AL1" s="3" t="s">
        <v>32</v>
      </c>
      <c r="AM1" s="3" t="s">
        <v>33</v>
      </c>
      <c r="AN1" s="3" t="s">
        <v>34</v>
      </c>
      <c r="AO1" s="3" t="s">
        <v>35</v>
      </c>
      <c r="AP1" s="3" t="s">
        <v>36</v>
      </c>
      <c r="AQ1" s="3" t="s">
        <v>37</v>
      </c>
      <c r="AR1" s="8" t="s">
        <v>38</v>
      </c>
      <c r="AS1" s="8" t="s">
        <v>39</v>
      </c>
      <c r="AT1" s="8" t="s">
        <v>40</v>
      </c>
      <c r="AU1" s="8" t="s">
        <v>41</v>
      </c>
      <c r="AV1" s="8" t="s">
        <v>42</v>
      </c>
      <c r="AW1" s="1"/>
      <c r="AX1" s="1"/>
      <c r="AY1" s="1"/>
      <c r="AZ1" s="1"/>
      <c r="BA1" s="1"/>
      <c r="BB1" s="1"/>
      <c r="BC1" s="1"/>
      <c r="BD1" s="1"/>
      <c r="BE1" s="1"/>
    </row>
    <row r="2" spans="1:57">
      <c r="A2" s="8"/>
      <c r="B2" s="8"/>
      <c r="C2" s="8" t="s">
        <v>280</v>
      </c>
      <c r="D2" s="3" t="s">
        <v>330</v>
      </c>
      <c r="E2" s="3" t="s">
        <v>43</v>
      </c>
      <c r="F2" s="3" t="s">
        <v>44</v>
      </c>
      <c r="G2" s="2" t="s">
        <v>45</v>
      </c>
      <c r="H2" s="3" t="s">
        <v>46</v>
      </c>
      <c r="I2" s="3"/>
      <c r="J2" s="3" t="s">
        <v>310</v>
      </c>
      <c r="K2" s="4" t="s">
        <v>823</v>
      </c>
      <c r="L2" s="3" t="s">
        <v>280</v>
      </c>
      <c r="M2" s="3" t="s">
        <v>48</v>
      </c>
      <c r="N2" s="3" t="s">
        <v>280</v>
      </c>
      <c r="O2" s="3"/>
      <c r="P2" s="3"/>
      <c r="Q2" s="8" t="s">
        <v>948</v>
      </c>
      <c r="R2" s="8"/>
      <c r="S2" s="10" t="s">
        <v>49</v>
      </c>
      <c r="T2" s="10" t="s">
        <v>49</v>
      </c>
      <c r="U2" s="10" t="s">
        <v>49</v>
      </c>
      <c r="V2" s="10" t="s">
        <v>49</v>
      </c>
      <c r="W2" s="10" t="s">
        <v>49</v>
      </c>
      <c r="X2" s="10" t="s">
        <v>49</v>
      </c>
      <c r="Y2" s="10" t="s">
        <v>49</v>
      </c>
      <c r="Z2" s="10" t="s">
        <v>49</v>
      </c>
      <c r="AA2" s="10" t="s">
        <v>49</v>
      </c>
      <c r="AB2" s="10" t="s">
        <v>49</v>
      </c>
      <c r="AC2" s="10" t="s">
        <v>49</v>
      </c>
      <c r="AD2" s="10" t="s">
        <v>49</v>
      </c>
      <c r="AE2" s="10" t="s">
        <v>49</v>
      </c>
      <c r="AF2" s="10" t="s">
        <v>49</v>
      </c>
      <c r="AG2" s="10" t="s">
        <v>49</v>
      </c>
      <c r="AH2" s="10" t="s">
        <v>49</v>
      </c>
      <c r="AI2" s="10" t="s">
        <v>49</v>
      </c>
      <c r="AJ2" s="10" t="s">
        <v>49</v>
      </c>
      <c r="AK2" s="10" t="s">
        <v>49</v>
      </c>
      <c r="AL2" s="10" t="s">
        <v>49</v>
      </c>
      <c r="AM2" s="10" t="s">
        <v>49</v>
      </c>
      <c r="AN2" s="10" t="s">
        <v>49</v>
      </c>
      <c r="AO2" s="10" t="s">
        <v>49</v>
      </c>
      <c r="AP2" s="10" t="s">
        <v>49</v>
      </c>
      <c r="AQ2" s="10" t="s">
        <v>49</v>
      </c>
      <c r="AR2" s="11" t="s">
        <v>49</v>
      </c>
      <c r="AS2" s="11" t="s">
        <v>49</v>
      </c>
      <c r="AT2" s="11" t="s">
        <v>49</v>
      </c>
      <c r="AU2" s="11" t="s">
        <v>49</v>
      </c>
      <c r="AV2" s="11" t="s">
        <v>49</v>
      </c>
      <c r="AW2" s="1"/>
      <c r="AX2" s="1"/>
      <c r="AY2" s="1"/>
      <c r="AZ2" s="1"/>
      <c r="BA2" s="1"/>
      <c r="BB2" s="1"/>
      <c r="BC2" s="1"/>
      <c r="BD2" s="1"/>
      <c r="BE2" s="1"/>
    </row>
    <row r="3" spans="1:57">
      <c r="A3" s="2" t="s">
        <v>50</v>
      </c>
      <c r="B3" s="4" t="s">
        <v>51</v>
      </c>
      <c r="C3" s="4">
        <v>1</v>
      </c>
      <c r="D3" s="4" t="s">
        <v>308</v>
      </c>
      <c r="E3" s="4">
        <v>25</v>
      </c>
      <c r="F3" s="4">
        <v>1.85</v>
      </c>
      <c r="G3" s="4">
        <v>50</v>
      </c>
      <c r="H3" s="4" t="s">
        <v>61</v>
      </c>
      <c r="I3" s="4" t="s">
        <v>60</v>
      </c>
      <c r="J3" s="4" t="s">
        <v>308</v>
      </c>
      <c r="K3" s="4" t="s">
        <v>392</v>
      </c>
      <c r="L3" s="4">
        <v>1</v>
      </c>
      <c r="M3" s="4">
        <v>40</v>
      </c>
      <c r="N3" s="4">
        <v>0</v>
      </c>
      <c r="O3" s="4" t="s">
        <v>407</v>
      </c>
      <c r="P3" s="4" t="s">
        <v>353</v>
      </c>
      <c r="Q3" s="4" t="s">
        <v>271</v>
      </c>
      <c r="R3" s="4">
        <v>1</v>
      </c>
      <c r="S3" s="4">
        <v>1</v>
      </c>
      <c r="T3" s="4">
        <v>1</v>
      </c>
      <c r="U3" s="4">
        <v>5</v>
      </c>
      <c r="V3" s="4">
        <v>2</v>
      </c>
      <c r="W3" s="4">
        <v>1</v>
      </c>
      <c r="X3" s="4">
        <v>4</v>
      </c>
      <c r="Y3" s="4">
        <v>4</v>
      </c>
      <c r="Z3" s="4">
        <v>1</v>
      </c>
      <c r="AA3" s="4">
        <v>2</v>
      </c>
      <c r="AB3" s="4">
        <v>5</v>
      </c>
      <c r="AC3" s="4">
        <v>5</v>
      </c>
      <c r="AD3" s="4">
        <v>2</v>
      </c>
      <c r="AE3" s="4">
        <v>1</v>
      </c>
      <c r="AF3" s="4">
        <v>1</v>
      </c>
      <c r="AG3" s="4">
        <v>1</v>
      </c>
      <c r="AH3" s="4">
        <v>2</v>
      </c>
      <c r="AI3" s="4">
        <v>4</v>
      </c>
      <c r="AJ3" s="4">
        <v>3</v>
      </c>
      <c r="AK3" s="4">
        <v>3</v>
      </c>
      <c r="AL3" s="4">
        <v>5</v>
      </c>
      <c r="AM3" s="4">
        <v>3</v>
      </c>
      <c r="AN3" s="4">
        <v>3</v>
      </c>
      <c r="AO3" s="4">
        <v>3</v>
      </c>
      <c r="AP3" s="4">
        <v>1</v>
      </c>
      <c r="AQ3" s="4">
        <v>3</v>
      </c>
      <c r="AR3" s="4">
        <f t="shared" ref="AR3" si="0">(S3+T3+U3+V3+W3)/5</f>
        <v>2</v>
      </c>
      <c r="AS3" s="4">
        <f>SUM(X3:AC3)/6</f>
        <v>3.5</v>
      </c>
      <c r="AT3" s="4">
        <f>SUM(AD3:AH3)/5</f>
        <v>1.4</v>
      </c>
      <c r="AU3" s="4">
        <f>SUM(AI3:AM3)/5</f>
        <v>3.6</v>
      </c>
      <c r="AV3" s="4">
        <f>SUM(AN3:AP3)/3</f>
        <v>2.3333333333333335</v>
      </c>
    </row>
    <row r="4" spans="1:57">
      <c r="A4" s="4" t="s">
        <v>52</v>
      </c>
      <c r="B4" s="4" t="s">
        <v>53</v>
      </c>
      <c r="C4" s="4">
        <v>1</v>
      </c>
      <c r="D4" s="4" t="s">
        <v>308</v>
      </c>
      <c r="E4" s="4">
        <v>50</v>
      </c>
      <c r="F4" s="4">
        <v>1.68</v>
      </c>
      <c r="G4" s="4">
        <v>39</v>
      </c>
      <c r="H4" s="4" t="s">
        <v>270</v>
      </c>
      <c r="I4" s="4" t="s">
        <v>60</v>
      </c>
      <c r="J4" s="4" t="s">
        <v>309</v>
      </c>
      <c r="K4" s="4" t="s">
        <v>251</v>
      </c>
      <c r="L4" s="4">
        <v>0</v>
      </c>
      <c r="M4" s="4" t="s">
        <v>129</v>
      </c>
      <c r="N4" s="4">
        <v>0</v>
      </c>
      <c r="O4" s="4" t="s">
        <v>311</v>
      </c>
      <c r="P4" s="4" t="s">
        <v>312</v>
      </c>
      <c r="Q4" s="4" t="s">
        <v>271</v>
      </c>
      <c r="R4" s="4">
        <v>1</v>
      </c>
      <c r="S4" s="4">
        <v>4</v>
      </c>
      <c r="T4" s="4">
        <v>4</v>
      </c>
      <c r="U4" s="4">
        <v>5</v>
      </c>
      <c r="V4" s="4">
        <v>5</v>
      </c>
      <c r="W4" s="4">
        <v>4</v>
      </c>
      <c r="X4" s="4">
        <v>4</v>
      </c>
      <c r="Y4" s="4">
        <v>4</v>
      </c>
      <c r="Z4" s="4">
        <v>1</v>
      </c>
      <c r="AA4" s="4">
        <f t="shared" ref="AA4:AA42" si="1">V4</f>
        <v>5</v>
      </c>
      <c r="AB4" s="4">
        <v>5</v>
      </c>
      <c r="AC4" s="4">
        <v>5</v>
      </c>
      <c r="AD4" s="4">
        <v>4</v>
      </c>
      <c r="AE4" s="4">
        <v>5</v>
      </c>
      <c r="AF4" s="4">
        <v>5</v>
      </c>
      <c r="AG4" s="4">
        <v>4</v>
      </c>
      <c r="AH4" s="4">
        <v>4</v>
      </c>
      <c r="AI4" s="4">
        <v>5</v>
      </c>
      <c r="AJ4" s="4">
        <v>5</v>
      </c>
      <c r="AK4" s="4">
        <v>5</v>
      </c>
      <c r="AL4" s="4">
        <v>5</v>
      </c>
      <c r="AM4" s="4">
        <v>4</v>
      </c>
      <c r="AN4" s="4">
        <v>4</v>
      </c>
      <c r="AO4" s="4">
        <v>4</v>
      </c>
      <c r="AP4" s="4">
        <v>2</v>
      </c>
      <c r="AQ4" s="4">
        <v>4</v>
      </c>
      <c r="AR4" s="4">
        <f t="shared" ref="AR4:AR42" si="2">(S4+T4+U4+V4+W4)/5</f>
        <v>4.4000000000000004</v>
      </c>
      <c r="AS4" s="4">
        <f t="shared" ref="AS4:AS42" si="3">SUM(X4:AC4)/6</f>
        <v>4</v>
      </c>
      <c r="AT4" s="4">
        <f t="shared" ref="AT4:AT42" si="4">SUM(AD4:AH4)/5</f>
        <v>4.4000000000000004</v>
      </c>
      <c r="AU4" s="4">
        <f t="shared" ref="AU4:AU42" si="5">SUM(AI4:AM4)/5</f>
        <v>4.8</v>
      </c>
      <c r="AV4" s="4">
        <f t="shared" ref="AV4:AV42" si="6">SUM(AN4:AP4)/3</f>
        <v>3.3333333333333335</v>
      </c>
    </row>
    <row r="5" spans="1:57">
      <c r="A5" s="4" t="s">
        <v>54</v>
      </c>
      <c r="B5" s="5" t="s">
        <v>55</v>
      </c>
      <c r="C5" s="5">
        <v>1</v>
      </c>
      <c r="D5" s="4" t="s">
        <v>308</v>
      </c>
      <c r="E5" s="4">
        <v>54</v>
      </c>
      <c r="F5" s="4">
        <v>1.82</v>
      </c>
      <c r="G5" s="4">
        <v>44</v>
      </c>
      <c r="H5" s="4" t="s">
        <v>61</v>
      </c>
      <c r="I5" s="4" t="s">
        <v>60</v>
      </c>
      <c r="J5" s="4" t="s">
        <v>309</v>
      </c>
      <c r="K5" s="4" t="s">
        <v>86</v>
      </c>
      <c r="L5" s="4">
        <v>1</v>
      </c>
      <c r="M5" s="4">
        <v>5</v>
      </c>
      <c r="N5" s="4">
        <v>0</v>
      </c>
      <c r="O5" s="4" t="s">
        <v>314</v>
      </c>
      <c r="P5" s="4" t="s">
        <v>315</v>
      </c>
      <c r="Q5" s="4" t="s">
        <v>271</v>
      </c>
      <c r="R5" s="4">
        <v>1</v>
      </c>
      <c r="S5" s="4">
        <v>1</v>
      </c>
      <c r="T5" s="4">
        <v>1</v>
      </c>
      <c r="U5" s="4">
        <v>1</v>
      </c>
      <c r="V5" s="4">
        <v>1</v>
      </c>
      <c r="W5" s="4">
        <v>3</v>
      </c>
      <c r="X5" s="4">
        <v>3</v>
      </c>
      <c r="Y5" s="4">
        <v>3</v>
      </c>
      <c r="Z5" s="4">
        <v>2</v>
      </c>
      <c r="AA5" s="4">
        <f t="shared" si="1"/>
        <v>1</v>
      </c>
      <c r="AB5" s="4">
        <v>3</v>
      </c>
      <c r="AC5" s="4">
        <v>3</v>
      </c>
      <c r="AD5" s="4">
        <v>3</v>
      </c>
      <c r="AE5" s="4">
        <v>3</v>
      </c>
      <c r="AF5" s="4">
        <v>3</v>
      </c>
      <c r="AG5" s="4">
        <v>3</v>
      </c>
      <c r="AH5" s="4">
        <v>3</v>
      </c>
      <c r="AI5" s="4">
        <v>3</v>
      </c>
      <c r="AJ5" s="4">
        <v>3</v>
      </c>
      <c r="AK5" s="4">
        <v>3</v>
      </c>
      <c r="AL5" s="4">
        <v>3</v>
      </c>
      <c r="AM5" s="4">
        <v>3</v>
      </c>
      <c r="AN5" s="4">
        <v>3</v>
      </c>
      <c r="AO5" s="4">
        <v>3</v>
      </c>
      <c r="AP5" s="4">
        <v>3</v>
      </c>
      <c r="AQ5" s="4">
        <v>3</v>
      </c>
      <c r="AR5" s="4">
        <f t="shared" si="2"/>
        <v>1.4</v>
      </c>
      <c r="AS5" s="4">
        <f t="shared" si="3"/>
        <v>2.5</v>
      </c>
      <c r="AT5" s="4">
        <f t="shared" si="4"/>
        <v>3</v>
      </c>
      <c r="AU5" s="4">
        <f t="shared" si="5"/>
        <v>3</v>
      </c>
      <c r="AV5" s="4">
        <f t="shared" si="6"/>
        <v>3</v>
      </c>
    </row>
    <row r="6" spans="1:57">
      <c r="A6" s="4" t="s">
        <v>56</v>
      </c>
      <c r="B6" s="4" t="s">
        <v>57</v>
      </c>
      <c r="C6" s="4">
        <v>1</v>
      </c>
      <c r="D6" s="4" t="s">
        <v>308</v>
      </c>
      <c r="E6" s="4">
        <v>20</v>
      </c>
      <c r="F6" s="4">
        <v>1.89</v>
      </c>
      <c r="G6" s="4">
        <v>45</v>
      </c>
      <c r="H6" s="4" t="s">
        <v>61</v>
      </c>
      <c r="I6" s="4" t="s">
        <v>60</v>
      </c>
      <c r="J6" s="4" t="s">
        <v>308</v>
      </c>
      <c r="K6" s="4" t="s">
        <v>253</v>
      </c>
      <c r="L6" s="4">
        <v>0</v>
      </c>
      <c r="M6" s="4" t="s">
        <v>129</v>
      </c>
      <c r="N6" s="4">
        <v>0</v>
      </c>
      <c r="O6" s="5" t="s">
        <v>331</v>
      </c>
      <c r="P6" s="4" t="s">
        <v>332</v>
      </c>
      <c r="Q6" s="4" t="s">
        <v>271</v>
      </c>
      <c r="R6" s="4">
        <v>1</v>
      </c>
      <c r="S6" s="4">
        <v>1</v>
      </c>
      <c r="T6" s="4">
        <v>4</v>
      </c>
      <c r="U6" s="4">
        <v>5</v>
      </c>
      <c r="V6" s="4">
        <v>5</v>
      </c>
      <c r="W6" s="4">
        <v>5</v>
      </c>
      <c r="X6" s="4">
        <v>5</v>
      </c>
      <c r="Y6" s="4">
        <v>5</v>
      </c>
      <c r="Z6" s="4">
        <v>1</v>
      </c>
      <c r="AA6" s="4">
        <f t="shared" si="1"/>
        <v>5</v>
      </c>
      <c r="AB6" s="4">
        <v>5</v>
      </c>
      <c r="AC6" s="4">
        <v>5</v>
      </c>
      <c r="AD6" s="4">
        <v>5</v>
      </c>
      <c r="AE6" s="4">
        <v>5</v>
      </c>
      <c r="AF6" s="4">
        <v>5</v>
      </c>
      <c r="AG6" s="4">
        <v>5</v>
      </c>
      <c r="AH6" s="4">
        <v>5</v>
      </c>
      <c r="AI6" s="4">
        <v>5</v>
      </c>
      <c r="AJ6" s="4">
        <v>5</v>
      </c>
      <c r="AK6" s="4">
        <v>5</v>
      </c>
      <c r="AL6" s="4">
        <v>5</v>
      </c>
      <c r="AM6" s="4">
        <v>5</v>
      </c>
      <c r="AN6" s="4">
        <v>5</v>
      </c>
      <c r="AO6" s="4">
        <v>5</v>
      </c>
      <c r="AP6" s="4">
        <v>4</v>
      </c>
      <c r="AQ6" s="4">
        <v>5</v>
      </c>
      <c r="AR6" s="4">
        <f t="shared" si="2"/>
        <v>4</v>
      </c>
      <c r="AS6" s="4">
        <f t="shared" si="3"/>
        <v>4.333333333333333</v>
      </c>
      <c r="AT6" s="4">
        <f t="shared" si="4"/>
        <v>5</v>
      </c>
      <c r="AU6" s="4">
        <f t="shared" si="5"/>
        <v>5</v>
      </c>
      <c r="AV6" s="4">
        <f t="shared" si="6"/>
        <v>4.666666666666667</v>
      </c>
    </row>
    <row r="7" spans="1:57">
      <c r="A7" s="4" t="s">
        <v>58</v>
      </c>
      <c r="B7" s="4" t="s">
        <v>59</v>
      </c>
      <c r="C7" s="4">
        <v>0</v>
      </c>
      <c r="D7" s="4" t="s">
        <v>308</v>
      </c>
      <c r="E7" s="4">
        <v>25</v>
      </c>
      <c r="F7" s="4">
        <v>1.83</v>
      </c>
      <c r="G7" s="4">
        <v>42</v>
      </c>
      <c r="H7" s="4" t="s">
        <v>61</v>
      </c>
      <c r="I7" s="4" t="s">
        <v>60</v>
      </c>
      <c r="J7" s="4" t="s">
        <v>308</v>
      </c>
      <c r="K7" s="4" t="s">
        <v>62</v>
      </c>
      <c r="L7" s="4">
        <v>1</v>
      </c>
      <c r="M7" s="4">
        <v>2</v>
      </c>
      <c r="N7" s="4">
        <v>1</v>
      </c>
      <c r="O7" s="4" t="s">
        <v>64</v>
      </c>
      <c r="P7" s="4" t="s">
        <v>65</v>
      </c>
      <c r="Q7" s="4" t="s">
        <v>977</v>
      </c>
      <c r="R7" s="4">
        <v>1</v>
      </c>
      <c r="S7" s="4">
        <v>1</v>
      </c>
      <c r="T7" s="4">
        <v>1</v>
      </c>
      <c r="U7" s="4">
        <v>2</v>
      </c>
      <c r="V7" s="4">
        <v>1</v>
      </c>
      <c r="W7" s="4">
        <v>3</v>
      </c>
      <c r="X7" s="4">
        <v>2</v>
      </c>
      <c r="Y7" s="4">
        <v>1</v>
      </c>
      <c r="Z7" s="4">
        <v>1</v>
      </c>
      <c r="AA7" s="4">
        <f t="shared" si="1"/>
        <v>1</v>
      </c>
      <c r="AB7" s="4">
        <v>4</v>
      </c>
      <c r="AC7" s="4">
        <v>2</v>
      </c>
      <c r="AD7" s="4">
        <v>3</v>
      </c>
      <c r="AE7" s="4">
        <v>3</v>
      </c>
      <c r="AF7" s="4">
        <v>3</v>
      </c>
      <c r="AG7" s="4">
        <v>3</v>
      </c>
      <c r="AH7" s="4">
        <v>3</v>
      </c>
      <c r="AI7" s="4">
        <v>2</v>
      </c>
      <c r="AJ7" s="4">
        <v>4</v>
      </c>
      <c r="AK7" s="4">
        <v>3</v>
      </c>
      <c r="AL7" s="4">
        <v>1</v>
      </c>
      <c r="AM7" s="4">
        <v>2</v>
      </c>
      <c r="AN7" s="4">
        <v>2</v>
      </c>
      <c r="AO7" s="4">
        <v>3</v>
      </c>
      <c r="AP7" s="4">
        <v>3</v>
      </c>
      <c r="AQ7" s="4">
        <v>2</v>
      </c>
      <c r="AR7" s="4">
        <f t="shared" si="2"/>
        <v>1.6</v>
      </c>
      <c r="AS7" s="4">
        <f t="shared" si="3"/>
        <v>1.8333333333333333</v>
      </c>
      <c r="AT7" s="4">
        <f t="shared" si="4"/>
        <v>3</v>
      </c>
      <c r="AU7" s="4">
        <f t="shared" si="5"/>
        <v>2.4</v>
      </c>
      <c r="AV7" s="4">
        <f t="shared" si="6"/>
        <v>2.6666666666666665</v>
      </c>
    </row>
    <row r="8" spans="1:57">
      <c r="A8" s="4" t="s">
        <v>67</v>
      </c>
      <c r="B8" s="4" t="s">
        <v>68</v>
      </c>
      <c r="C8" s="4">
        <v>1</v>
      </c>
      <c r="D8" s="4" t="s">
        <v>308</v>
      </c>
      <c r="E8" s="4">
        <v>27</v>
      </c>
      <c r="F8" s="4">
        <v>1.95</v>
      </c>
      <c r="G8" s="4">
        <v>45</v>
      </c>
      <c r="H8" s="4" t="s">
        <v>61</v>
      </c>
      <c r="I8" s="4" t="s">
        <v>60</v>
      </c>
      <c r="J8" s="4" t="s">
        <v>308</v>
      </c>
      <c r="K8" s="4" t="s">
        <v>86</v>
      </c>
      <c r="L8" s="4">
        <v>1</v>
      </c>
      <c r="M8" s="4">
        <v>15</v>
      </c>
      <c r="N8" s="4">
        <v>0</v>
      </c>
      <c r="O8" s="4" t="s">
        <v>352</v>
      </c>
      <c r="P8" s="4" t="s">
        <v>353</v>
      </c>
      <c r="Q8" s="4" t="s">
        <v>271</v>
      </c>
      <c r="R8" s="4">
        <v>1</v>
      </c>
      <c r="S8" s="4">
        <v>2</v>
      </c>
      <c r="T8" s="4">
        <v>1</v>
      </c>
      <c r="U8" s="4">
        <v>2</v>
      </c>
      <c r="V8" s="4">
        <v>2</v>
      </c>
      <c r="W8" s="4">
        <v>2</v>
      </c>
      <c r="X8" s="4">
        <v>3</v>
      </c>
      <c r="Y8" s="4">
        <v>4</v>
      </c>
      <c r="Z8" s="4">
        <v>1</v>
      </c>
      <c r="AA8" s="4">
        <f t="shared" si="1"/>
        <v>2</v>
      </c>
      <c r="AB8" s="4">
        <v>4</v>
      </c>
      <c r="AC8" s="4">
        <v>4</v>
      </c>
      <c r="AD8" s="4">
        <v>4</v>
      </c>
      <c r="AE8" s="4">
        <v>5</v>
      </c>
      <c r="AF8" s="4">
        <v>4</v>
      </c>
      <c r="AG8" s="4">
        <v>4</v>
      </c>
      <c r="AH8" s="4">
        <v>4</v>
      </c>
      <c r="AI8" s="4">
        <v>4</v>
      </c>
      <c r="AJ8" s="4">
        <v>4</v>
      </c>
      <c r="AK8" s="4">
        <v>3</v>
      </c>
      <c r="AL8" s="4">
        <v>4</v>
      </c>
      <c r="AM8" s="4">
        <v>3</v>
      </c>
      <c r="AN8" s="4">
        <v>4</v>
      </c>
      <c r="AO8" s="4">
        <v>4</v>
      </c>
      <c r="AP8" s="4">
        <v>3</v>
      </c>
      <c r="AQ8" s="4">
        <v>4</v>
      </c>
      <c r="AR8" s="4">
        <f t="shared" si="2"/>
        <v>1.8</v>
      </c>
      <c r="AS8" s="4">
        <f t="shared" si="3"/>
        <v>3</v>
      </c>
      <c r="AT8" s="4">
        <f t="shared" si="4"/>
        <v>4.2</v>
      </c>
      <c r="AU8" s="4">
        <f t="shared" si="5"/>
        <v>3.6</v>
      </c>
      <c r="AV8" s="4">
        <f t="shared" si="6"/>
        <v>3.6666666666666665</v>
      </c>
    </row>
    <row r="9" spans="1:57">
      <c r="A9" s="4" t="s">
        <v>69</v>
      </c>
      <c r="B9" s="4" t="s">
        <v>70</v>
      </c>
      <c r="C9" s="4">
        <v>1</v>
      </c>
      <c r="D9" s="4" t="s">
        <v>308</v>
      </c>
      <c r="E9" s="4">
        <v>21</v>
      </c>
      <c r="F9" s="4">
        <v>1.73</v>
      </c>
      <c r="G9" s="4">
        <v>43</v>
      </c>
      <c r="H9" s="4" t="s">
        <v>61</v>
      </c>
      <c r="I9" s="4" t="s">
        <v>364</v>
      </c>
      <c r="J9" s="4" t="s">
        <v>365</v>
      </c>
      <c r="K9" s="4" t="s">
        <v>86</v>
      </c>
      <c r="L9" s="4">
        <v>0</v>
      </c>
      <c r="M9" s="4">
        <v>0</v>
      </c>
      <c r="N9" s="4">
        <v>1</v>
      </c>
      <c r="O9" s="4" t="s">
        <v>366</v>
      </c>
      <c r="P9" s="4" t="s">
        <v>367</v>
      </c>
      <c r="Q9" s="4" t="s">
        <v>271</v>
      </c>
      <c r="R9" s="4">
        <v>1</v>
      </c>
      <c r="S9" s="4">
        <v>1</v>
      </c>
      <c r="T9" s="4">
        <v>5</v>
      </c>
      <c r="U9" s="4">
        <v>5</v>
      </c>
      <c r="V9" s="4">
        <v>1</v>
      </c>
      <c r="W9" s="4">
        <v>5</v>
      </c>
      <c r="X9" s="4">
        <v>2</v>
      </c>
      <c r="Y9" s="4">
        <v>4</v>
      </c>
      <c r="Z9" s="4">
        <v>1</v>
      </c>
      <c r="AA9" s="4">
        <f t="shared" si="1"/>
        <v>1</v>
      </c>
      <c r="AB9" s="4">
        <v>5</v>
      </c>
      <c r="AC9" s="4">
        <v>1</v>
      </c>
      <c r="AD9" s="4">
        <v>5</v>
      </c>
      <c r="AE9" s="4">
        <v>1</v>
      </c>
      <c r="AF9" s="4">
        <v>5</v>
      </c>
      <c r="AG9" s="4">
        <v>3</v>
      </c>
      <c r="AH9" s="4">
        <v>1</v>
      </c>
      <c r="AI9" s="4">
        <v>3</v>
      </c>
      <c r="AJ9" s="4">
        <v>3</v>
      </c>
      <c r="AK9" s="4">
        <v>2</v>
      </c>
      <c r="AL9" s="4">
        <v>5</v>
      </c>
      <c r="AM9" s="4">
        <v>4</v>
      </c>
      <c r="AN9" s="4">
        <v>4</v>
      </c>
      <c r="AO9" s="4">
        <v>5</v>
      </c>
      <c r="AP9" s="4">
        <v>1</v>
      </c>
      <c r="AQ9" s="4">
        <v>4</v>
      </c>
      <c r="AR9" s="4">
        <f t="shared" si="2"/>
        <v>3.4</v>
      </c>
      <c r="AS9" s="4">
        <f t="shared" si="3"/>
        <v>2.3333333333333335</v>
      </c>
      <c r="AT9" s="4">
        <f t="shared" si="4"/>
        <v>3</v>
      </c>
      <c r="AU9" s="4">
        <f t="shared" si="5"/>
        <v>3.4</v>
      </c>
      <c r="AV9" s="4">
        <f t="shared" si="6"/>
        <v>3.3333333333333335</v>
      </c>
    </row>
    <row r="10" spans="1:57">
      <c r="A10" s="4" t="s">
        <v>71</v>
      </c>
      <c r="B10" s="4" t="s">
        <v>53</v>
      </c>
      <c r="C10" s="4">
        <v>0</v>
      </c>
      <c r="D10" s="4" t="s">
        <v>308</v>
      </c>
      <c r="E10" s="4">
        <v>28</v>
      </c>
      <c r="F10" s="4">
        <v>1.83</v>
      </c>
      <c r="G10" s="4">
        <v>48</v>
      </c>
      <c r="H10" s="4" t="s">
        <v>61</v>
      </c>
      <c r="I10" s="4" t="s">
        <v>60</v>
      </c>
      <c r="J10" s="4" t="s">
        <v>308</v>
      </c>
      <c r="K10" s="4" t="s">
        <v>86</v>
      </c>
      <c r="L10" s="4">
        <v>1</v>
      </c>
      <c r="M10" s="4">
        <v>40</v>
      </c>
      <c r="N10" s="4">
        <v>1</v>
      </c>
      <c r="O10" s="4" t="s">
        <v>383</v>
      </c>
      <c r="P10" s="4" t="s">
        <v>384</v>
      </c>
      <c r="Q10" s="4" t="s">
        <v>978</v>
      </c>
      <c r="R10" s="4">
        <v>1</v>
      </c>
      <c r="S10" s="4">
        <v>4</v>
      </c>
      <c r="T10" s="4">
        <v>4</v>
      </c>
      <c r="U10" s="4">
        <v>1</v>
      </c>
      <c r="V10" s="4">
        <v>3</v>
      </c>
      <c r="W10" s="4">
        <v>2</v>
      </c>
      <c r="X10" s="4">
        <v>1</v>
      </c>
      <c r="Y10" s="4">
        <v>3</v>
      </c>
      <c r="Z10" s="4">
        <v>1</v>
      </c>
      <c r="AA10" s="4">
        <f t="shared" si="1"/>
        <v>3</v>
      </c>
      <c r="AB10" s="4">
        <v>3</v>
      </c>
      <c r="AC10" s="4">
        <v>3</v>
      </c>
      <c r="AD10" s="4">
        <v>3</v>
      </c>
      <c r="AE10" s="4">
        <v>3</v>
      </c>
      <c r="AF10" s="4">
        <v>3</v>
      </c>
      <c r="AG10" s="4">
        <v>3</v>
      </c>
      <c r="AH10" s="4">
        <v>3</v>
      </c>
      <c r="AI10" s="4">
        <v>1</v>
      </c>
      <c r="AJ10" s="4">
        <v>1</v>
      </c>
      <c r="AK10" s="4">
        <v>4</v>
      </c>
      <c r="AL10" s="4">
        <v>1</v>
      </c>
      <c r="AM10" s="4">
        <v>3</v>
      </c>
      <c r="AN10" s="4">
        <v>3</v>
      </c>
      <c r="AO10" s="4">
        <v>4</v>
      </c>
      <c r="AP10" s="4">
        <v>3</v>
      </c>
      <c r="AQ10" s="4">
        <v>4</v>
      </c>
      <c r="AR10" s="4">
        <f t="shared" si="2"/>
        <v>2.8</v>
      </c>
      <c r="AS10" s="4">
        <f t="shared" si="3"/>
        <v>2.3333333333333335</v>
      </c>
      <c r="AT10" s="4">
        <f t="shared" si="4"/>
        <v>3</v>
      </c>
      <c r="AU10" s="4">
        <f t="shared" si="5"/>
        <v>2</v>
      </c>
      <c r="AV10" s="4">
        <f t="shared" si="6"/>
        <v>3.3333333333333335</v>
      </c>
    </row>
    <row r="11" spans="1:57">
      <c r="A11" s="4" t="s">
        <v>72</v>
      </c>
      <c r="B11" s="5" t="s">
        <v>55</v>
      </c>
      <c r="C11" s="5">
        <v>1</v>
      </c>
      <c r="D11" s="4" t="s">
        <v>308</v>
      </c>
      <c r="E11" s="4">
        <v>33</v>
      </c>
      <c r="F11" s="4">
        <v>1.83</v>
      </c>
      <c r="G11" s="4">
        <v>47</v>
      </c>
      <c r="H11" s="4" t="s">
        <v>61</v>
      </c>
      <c r="I11" s="4" t="s">
        <v>390</v>
      </c>
      <c r="J11" s="4" t="s">
        <v>391</v>
      </c>
      <c r="K11" s="4" t="s">
        <v>392</v>
      </c>
      <c r="L11" s="4">
        <v>1</v>
      </c>
      <c r="M11" s="4">
        <v>2.5</v>
      </c>
      <c r="N11" s="4" t="s">
        <v>273</v>
      </c>
      <c r="O11" s="4" t="s">
        <v>273</v>
      </c>
      <c r="P11" s="4" t="s">
        <v>393</v>
      </c>
      <c r="Q11" s="4" t="s">
        <v>273</v>
      </c>
      <c r="R11" s="4">
        <v>1</v>
      </c>
      <c r="S11" s="4">
        <v>3</v>
      </c>
      <c r="T11" s="4">
        <v>3</v>
      </c>
      <c r="U11" s="4">
        <v>2</v>
      </c>
      <c r="V11" s="4">
        <v>1</v>
      </c>
      <c r="W11" s="4">
        <v>1</v>
      </c>
      <c r="X11" s="4">
        <v>2</v>
      </c>
      <c r="Y11" s="4">
        <v>2</v>
      </c>
      <c r="Z11" s="4">
        <v>2</v>
      </c>
      <c r="AA11" s="4">
        <f t="shared" si="1"/>
        <v>1</v>
      </c>
      <c r="AB11" s="4">
        <v>5</v>
      </c>
      <c r="AC11" s="4">
        <v>5</v>
      </c>
      <c r="AD11" s="4">
        <v>3</v>
      </c>
      <c r="AE11" s="4">
        <v>3</v>
      </c>
      <c r="AF11" s="4">
        <v>3</v>
      </c>
      <c r="AG11" s="4">
        <v>1</v>
      </c>
      <c r="AH11" s="4">
        <v>3</v>
      </c>
      <c r="AI11" s="4">
        <v>3</v>
      </c>
      <c r="AJ11" s="4">
        <v>5</v>
      </c>
      <c r="AK11" s="4">
        <v>5</v>
      </c>
      <c r="AL11" s="4">
        <v>3</v>
      </c>
      <c r="AM11" s="4">
        <v>3</v>
      </c>
      <c r="AN11" s="4">
        <v>3</v>
      </c>
      <c r="AO11" s="4">
        <v>3</v>
      </c>
      <c r="AP11" s="4">
        <v>2</v>
      </c>
      <c r="AQ11" s="4">
        <v>3</v>
      </c>
      <c r="AR11" s="4">
        <f t="shared" si="2"/>
        <v>2</v>
      </c>
      <c r="AS11" s="4">
        <f t="shared" si="3"/>
        <v>2.8333333333333335</v>
      </c>
      <c r="AT11" s="4">
        <f t="shared" si="4"/>
        <v>2.6</v>
      </c>
      <c r="AU11" s="4">
        <f t="shared" si="5"/>
        <v>3.8</v>
      </c>
      <c r="AV11" s="4">
        <f t="shared" si="6"/>
        <v>2.6666666666666665</v>
      </c>
    </row>
    <row r="12" spans="1:57">
      <c r="A12" s="4" t="s">
        <v>73</v>
      </c>
      <c r="B12" s="4" t="s">
        <v>57</v>
      </c>
      <c r="C12" s="4">
        <v>1</v>
      </c>
      <c r="D12" s="4" t="s">
        <v>406</v>
      </c>
      <c r="E12" s="4">
        <v>25</v>
      </c>
      <c r="F12" s="4">
        <v>1.84</v>
      </c>
      <c r="G12" s="4">
        <v>45</v>
      </c>
      <c r="H12" s="4" t="s">
        <v>61</v>
      </c>
      <c r="I12" s="4" t="s">
        <v>406</v>
      </c>
      <c r="J12" s="4" t="s">
        <v>406</v>
      </c>
      <c r="K12" s="4" t="s">
        <v>392</v>
      </c>
      <c r="L12" s="4">
        <v>1</v>
      </c>
      <c r="M12" s="4">
        <v>40</v>
      </c>
      <c r="N12" s="4">
        <v>1</v>
      </c>
      <c r="O12" s="4" t="s">
        <v>407</v>
      </c>
      <c r="P12" s="4" t="s">
        <v>408</v>
      </c>
      <c r="Q12" s="4" t="s">
        <v>271</v>
      </c>
      <c r="R12" s="4">
        <v>1</v>
      </c>
      <c r="S12" s="4">
        <v>1</v>
      </c>
      <c r="T12" s="4">
        <v>5</v>
      </c>
      <c r="U12" s="4">
        <v>4</v>
      </c>
      <c r="V12" s="4">
        <v>4</v>
      </c>
      <c r="W12" s="4">
        <v>5</v>
      </c>
      <c r="X12" s="4">
        <v>4</v>
      </c>
      <c r="Y12" s="4">
        <v>5</v>
      </c>
      <c r="Z12" s="4">
        <v>5</v>
      </c>
      <c r="AA12" s="4">
        <f t="shared" si="1"/>
        <v>4</v>
      </c>
      <c r="AB12" s="4">
        <v>5</v>
      </c>
      <c r="AC12" s="4">
        <v>3</v>
      </c>
      <c r="AD12" s="4">
        <v>4</v>
      </c>
      <c r="AE12" s="4">
        <v>4</v>
      </c>
      <c r="AF12" s="4">
        <v>4</v>
      </c>
      <c r="AG12" s="4">
        <v>4</v>
      </c>
      <c r="AH12" s="4">
        <v>3</v>
      </c>
      <c r="AI12" s="4">
        <v>4</v>
      </c>
      <c r="AJ12" s="4">
        <v>5</v>
      </c>
      <c r="AK12" s="4">
        <v>3</v>
      </c>
      <c r="AL12" s="4">
        <v>5</v>
      </c>
      <c r="AM12" s="4">
        <v>4</v>
      </c>
      <c r="AN12" s="4">
        <v>1</v>
      </c>
      <c r="AO12" s="4">
        <v>1</v>
      </c>
      <c r="AP12" s="4">
        <v>1</v>
      </c>
      <c r="AQ12" s="4">
        <v>1</v>
      </c>
      <c r="AR12" s="4">
        <f t="shared" si="2"/>
        <v>3.8</v>
      </c>
      <c r="AS12" s="4">
        <f t="shared" si="3"/>
        <v>4.333333333333333</v>
      </c>
      <c r="AT12" s="4">
        <f t="shared" si="4"/>
        <v>3.8</v>
      </c>
      <c r="AU12" s="4">
        <f t="shared" si="5"/>
        <v>4.2</v>
      </c>
      <c r="AV12" s="4">
        <f t="shared" si="6"/>
        <v>1</v>
      </c>
    </row>
    <row r="13" spans="1:57">
      <c r="A13" s="4" t="s">
        <v>74</v>
      </c>
      <c r="B13" s="4" t="s">
        <v>59</v>
      </c>
      <c r="C13" s="4">
        <v>1</v>
      </c>
      <c r="D13" s="4" t="s">
        <v>436</v>
      </c>
      <c r="E13" s="4">
        <v>29</v>
      </c>
      <c r="F13" s="4">
        <v>1.8</v>
      </c>
      <c r="G13" s="4">
        <v>47</v>
      </c>
      <c r="H13" s="4" t="s">
        <v>61</v>
      </c>
      <c r="I13" s="4" t="s">
        <v>406</v>
      </c>
      <c r="J13" s="4" t="s">
        <v>406</v>
      </c>
      <c r="K13" s="4" t="s">
        <v>248</v>
      </c>
      <c r="L13" s="4">
        <v>1</v>
      </c>
      <c r="M13" s="4">
        <v>7</v>
      </c>
      <c r="N13" s="4">
        <v>1</v>
      </c>
      <c r="O13" s="4" t="s">
        <v>437</v>
      </c>
      <c r="P13" s="4" t="s">
        <v>438</v>
      </c>
      <c r="Q13" s="4" t="s">
        <v>977</v>
      </c>
      <c r="R13" s="4">
        <v>1</v>
      </c>
      <c r="S13" s="4">
        <v>1</v>
      </c>
      <c r="T13" s="4">
        <v>1</v>
      </c>
      <c r="U13" s="4">
        <v>5</v>
      </c>
      <c r="V13" s="4">
        <v>5</v>
      </c>
      <c r="W13" s="4">
        <v>1</v>
      </c>
      <c r="X13" s="4">
        <v>4</v>
      </c>
      <c r="Y13" s="4">
        <v>3</v>
      </c>
      <c r="Z13" s="4">
        <v>2</v>
      </c>
      <c r="AA13" s="4">
        <f t="shared" si="1"/>
        <v>5</v>
      </c>
      <c r="AB13" s="4">
        <v>4</v>
      </c>
      <c r="AC13" s="4">
        <v>5</v>
      </c>
      <c r="AD13" s="4">
        <v>5</v>
      </c>
      <c r="AE13" s="4">
        <v>4</v>
      </c>
      <c r="AF13" s="4">
        <v>4</v>
      </c>
      <c r="AG13" s="4">
        <v>3</v>
      </c>
      <c r="AH13" s="4">
        <v>3</v>
      </c>
      <c r="AI13" s="4">
        <v>4</v>
      </c>
      <c r="AJ13" s="4">
        <v>4</v>
      </c>
      <c r="AK13" s="4">
        <v>3</v>
      </c>
      <c r="AL13" s="4">
        <v>5</v>
      </c>
      <c r="AM13" s="4">
        <v>3</v>
      </c>
      <c r="AN13" s="4">
        <v>3</v>
      </c>
      <c r="AO13" s="4">
        <v>3</v>
      </c>
      <c r="AP13" s="4">
        <v>1</v>
      </c>
      <c r="AQ13" s="4">
        <v>3</v>
      </c>
      <c r="AR13" s="4">
        <f t="shared" si="2"/>
        <v>2.6</v>
      </c>
      <c r="AS13" s="4">
        <f t="shared" si="3"/>
        <v>3.8333333333333335</v>
      </c>
      <c r="AT13" s="4">
        <f t="shared" si="4"/>
        <v>3.8</v>
      </c>
      <c r="AU13" s="4">
        <f t="shared" si="5"/>
        <v>3.8</v>
      </c>
      <c r="AV13" s="4">
        <f t="shared" si="6"/>
        <v>2.3333333333333335</v>
      </c>
    </row>
    <row r="14" spans="1:57">
      <c r="A14" s="4" t="s">
        <v>75</v>
      </c>
      <c r="B14" s="4" t="s">
        <v>68</v>
      </c>
      <c r="C14" s="4">
        <v>1</v>
      </c>
      <c r="D14" s="4" t="s">
        <v>308</v>
      </c>
      <c r="E14" s="4">
        <v>26</v>
      </c>
      <c r="F14" s="4">
        <v>1.73</v>
      </c>
      <c r="G14" s="4">
        <v>42</v>
      </c>
      <c r="H14" s="4" t="s">
        <v>270</v>
      </c>
      <c r="I14" s="4" t="s">
        <v>60</v>
      </c>
      <c r="J14" s="4" t="s">
        <v>308</v>
      </c>
      <c r="K14" s="4" t="s">
        <v>392</v>
      </c>
      <c r="L14" s="4">
        <v>1</v>
      </c>
      <c r="M14" s="4">
        <v>40</v>
      </c>
      <c r="N14" s="4">
        <v>0</v>
      </c>
      <c r="O14" s="4" t="s">
        <v>352</v>
      </c>
      <c r="P14" s="4" t="s">
        <v>353</v>
      </c>
      <c r="Q14" s="4" t="s">
        <v>271</v>
      </c>
      <c r="R14" s="4">
        <v>1</v>
      </c>
      <c r="S14" s="4">
        <v>2</v>
      </c>
      <c r="T14" s="4">
        <v>1</v>
      </c>
      <c r="U14" s="4">
        <v>5</v>
      </c>
      <c r="V14" s="4">
        <v>1</v>
      </c>
      <c r="W14" s="4">
        <v>1</v>
      </c>
      <c r="X14" s="4">
        <v>4</v>
      </c>
      <c r="Y14" s="4">
        <v>5</v>
      </c>
      <c r="Z14" s="4">
        <v>1</v>
      </c>
      <c r="AA14" s="4">
        <f t="shared" si="1"/>
        <v>1</v>
      </c>
      <c r="AB14" s="4">
        <v>1</v>
      </c>
      <c r="AC14" s="4">
        <v>5</v>
      </c>
      <c r="AD14" s="4">
        <v>5</v>
      </c>
      <c r="AE14" s="4">
        <v>5</v>
      </c>
      <c r="AF14" s="4">
        <v>5</v>
      </c>
      <c r="AG14" s="4">
        <v>3</v>
      </c>
      <c r="AH14" s="4">
        <v>5</v>
      </c>
      <c r="AI14" s="4">
        <v>5</v>
      </c>
      <c r="AJ14" s="4">
        <v>4</v>
      </c>
      <c r="AK14" s="4">
        <v>5</v>
      </c>
      <c r="AL14" s="4">
        <v>5</v>
      </c>
      <c r="AM14" s="4">
        <v>4</v>
      </c>
      <c r="AN14" s="4">
        <v>4</v>
      </c>
      <c r="AO14" s="4">
        <v>4</v>
      </c>
      <c r="AP14" s="4">
        <v>3</v>
      </c>
      <c r="AQ14" s="4">
        <v>5</v>
      </c>
      <c r="AR14" s="4">
        <f t="shared" si="2"/>
        <v>2</v>
      </c>
      <c r="AS14" s="4">
        <f t="shared" si="3"/>
        <v>2.8333333333333335</v>
      </c>
      <c r="AT14" s="4">
        <f t="shared" si="4"/>
        <v>4.5999999999999996</v>
      </c>
      <c r="AU14" s="4">
        <f t="shared" si="5"/>
        <v>4.5999999999999996</v>
      </c>
      <c r="AV14" s="4">
        <f t="shared" si="6"/>
        <v>3.6666666666666665</v>
      </c>
    </row>
    <row r="15" spans="1:57">
      <c r="A15" s="4" t="s">
        <v>76</v>
      </c>
      <c r="B15" s="4" t="s">
        <v>70</v>
      </c>
      <c r="C15" s="4">
        <v>1</v>
      </c>
      <c r="D15" s="4" t="s">
        <v>308</v>
      </c>
      <c r="E15" s="4">
        <v>26</v>
      </c>
      <c r="F15" s="4">
        <v>1.75</v>
      </c>
      <c r="G15" s="4">
        <v>41</v>
      </c>
      <c r="H15" s="4" t="s">
        <v>270</v>
      </c>
      <c r="I15" s="4" t="s">
        <v>60</v>
      </c>
      <c r="J15" s="4" t="s">
        <v>308</v>
      </c>
      <c r="K15" s="4" t="s">
        <v>251</v>
      </c>
      <c r="L15" s="4">
        <v>1</v>
      </c>
      <c r="M15" s="4">
        <v>25</v>
      </c>
      <c r="N15" s="4">
        <v>0</v>
      </c>
      <c r="O15" s="4" t="s">
        <v>352</v>
      </c>
      <c r="P15" s="4" t="s">
        <v>353</v>
      </c>
      <c r="Q15" s="4" t="s">
        <v>271</v>
      </c>
      <c r="R15" s="4">
        <v>1</v>
      </c>
      <c r="S15" s="4">
        <v>5</v>
      </c>
      <c r="T15" s="4">
        <v>4</v>
      </c>
      <c r="U15" s="4">
        <v>5</v>
      </c>
      <c r="V15" s="4">
        <v>5</v>
      </c>
      <c r="W15" s="4">
        <v>5</v>
      </c>
      <c r="X15" s="4">
        <v>5</v>
      </c>
      <c r="Y15" s="4">
        <v>5</v>
      </c>
      <c r="Z15" s="4">
        <v>1</v>
      </c>
      <c r="AA15" s="4">
        <f t="shared" si="1"/>
        <v>5</v>
      </c>
      <c r="AB15" s="4">
        <v>5</v>
      </c>
      <c r="AC15" s="4">
        <v>4</v>
      </c>
      <c r="AD15" s="4">
        <v>5</v>
      </c>
      <c r="AE15" s="4">
        <v>5</v>
      </c>
      <c r="AF15" s="4">
        <v>5</v>
      </c>
      <c r="AG15" s="4">
        <v>5</v>
      </c>
      <c r="AH15" s="4">
        <v>5</v>
      </c>
      <c r="AI15" s="4">
        <v>4</v>
      </c>
      <c r="AJ15" s="4">
        <v>5</v>
      </c>
      <c r="AK15" s="4">
        <v>4</v>
      </c>
      <c r="AL15" s="4">
        <v>5</v>
      </c>
      <c r="AM15" s="4">
        <v>4</v>
      </c>
      <c r="AN15" s="4">
        <v>5</v>
      </c>
      <c r="AO15" s="4">
        <v>4</v>
      </c>
      <c r="AP15" s="4">
        <v>2</v>
      </c>
      <c r="AQ15" s="4">
        <v>4</v>
      </c>
      <c r="AR15" s="4">
        <f t="shared" si="2"/>
        <v>4.8</v>
      </c>
      <c r="AS15" s="4">
        <f t="shared" si="3"/>
        <v>4.166666666666667</v>
      </c>
      <c r="AT15" s="4">
        <f t="shared" si="4"/>
        <v>5</v>
      </c>
      <c r="AU15" s="4">
        <f t="shared" si="5"/>
        <v>4.4000000000000004</v>
      </c>
      <c r="AV15" s="4">
        <f t="shared" si="6"/>
        <v>3.6666666666666665</v>
      </c>
    </row>
    <row r="16" spans="1:57">
      <c r="A16" s="4" t="s">
        <v>77</v>
      </c>
      <c r="B16" s="4" t="s">
        <v>53</v>
      </c>
      <c r="C16" s="4">
        <v>1</v>
      </c>
      <c r="D16" s="4" t="s">
        <v>308</v>
      </c>
      <c r="E16" s="4">
        <v>26</v>
      </c>
      <c r="F16" s="4">
        <v>1.65</v>
      </c>
      <c r="G16" s="4">
        <v>40</v>
      </c>
      <c r="H16" s="4" t="s">
        <v>270</v>
      </c>
      <c r="I16" s="4" t="s">
        <v>60</v>
      </c>
      <c r="J16" s="4" t="s">
        <v>308</v>
      </c>
      <c r="K16" s="4" t="s">
        <v>251</v>
      </c>
      <c r="L16" s="4">
        <v>1</v>
      </c>
      <c r="M16" s="4">
        <v>5</v>
      </c>
      <c r="N16" s="4">
        <v>0</v>
      </c>
      <c r="O16" s="4" t="s">
        <v>474</v>
      </c>
      <c r="P16" s="4" t="s">
        <v>353</v>
      </c>
      <c r="Q16" s="4" t="s">
        <v>271</v>
      </c>
      <c r="R16" s="4">
        <v>1</v>
      </c>
      <c r="S16" s="4">
        <v>3</v>
      </c>
      <c r="T16" s="4">
        <v>1</v>
      </c>
      <c r="U16" s="4">
        <v>5</v>
      </c>
      <c r="V16" s="4">
        <v>2</v>
      </c>
      <c r="W16" s="4">
        <v>2</v>
      </c>
      <c r="X16" s="4">
        <v>5</v>
      </c>
      <c r="Y16" s="4">
        <v>4</v>
      </c>
      <c r="Z16" s="4">
        <v>1</v>
      </c>
      <c r="AA16" s="4">
        <f t="shared" si="1"/>
        <v>2</v>
      </c>
      <c r="AB16" s="4">
        <v>5</v>
      </c>
      <c r="AC16" s="4">
        <v>5</v>
      </c>
      <c r="AD16" s="4">
        <v>5</v>
      </c>
      <c r="AE16" s="4">
        <v>5</v>
      </c>
      <c r="AF16" s="4">
        <v>4</v>
      </c>
      <c r="AG16" s="4">
        <v>4</v>
      </c>
      <c r="AH16" s="4">
        <v>5</v>
      </c>
      <c r="AI16" s="4">
        <v>3</v>
      </c>
      <c r="AJ16" s="4">
        <v>4</v>
      </c>
      <c r="AK16" s="4">
        <v>3</v>
      </c>
      <c r="AL16" s="4">
        <v>3</v>
      </c>
      <c r="AM16" s="4">
        <v>4</v>
      </c>
      <c r="AN16" s="4">
        <v>4</v>
      </c>
      <c r="AO16" s="4">
        <v>4</v>
      </c>
      <c r="AP16" s="4">
        <v>3</v>
      </c>
      <c r="AQ16" s="4">
        <v>5</v>
      </c>
      <c r="AR16" s="4">
        <f t="shared" si="2"/>
        <v>2.6</v>
      </c>
      <c r="AS16" s="4">
        <f t="shared" si="3"/>
        <v>3.6666666666666665</v>
      </c>
      <c r="AT16" s="4">
        <f t="shared" si="4"/>
        <v>4.5999999999999996</v>
      </c>
      <c r="AU16" s="4">
        <f t="shared" si="5"/>
        <v>3.4</v>
      </c>
      <c r="AV16" s="4">
        <f t="shared" si="6"/>
        <v>3.6666666666666665</v>
      </c>
    </row>
    <row r="17" spans="1:48">
      <c r="A17" s="4" t="s">
        <v>78</v>
      </c>
      <c r="B17" s="5" t="s">
        <v>55</v>
      </c>
      <c r="C17" s="5">
        <v>1</v>
      </c>
      <c r="D17" s="4" t="s">
        <v>308</v>
      </c>
      <c r="E17" s="4">
        <v>23</v>
      </c>
      <c r="F17" s="4">
        <v>1.7</v>
      </c>
      <c r="G17" s="4">
        <v>40</v>
      </c>
      <c r="H17" s="4" t="s">
        <v>270</v>
      </c>
      <c r="I17" s="4" t="s">
        <v>496</v>
      </c>
      <c r="J17" s="4" t="s">
        <v>496</v>
      </c>
      <c r="K17" s="4" t="s">
        <v>248</v>
      </c>
      <c r="L17" s="4">
        <v>0</v>
      </c>
      <c r="M17" s="4" t="s">
        <v>129</v>
      </c>
      <c r="N17" s="4">
        <v>0</v>
      </c>
      <c r="O17" s="4" t="s">
        <v>497</v>
      </c>
      <c r="P17" s="4" t="s">
        <v>498</v>
      </c>
      <c r="Q17" s="4" t="s">
        <v>979</v>
      </c>
      <c r="R17" s="4">
        <v>1</v>
      </c>
      <c r="S17" s="4">
        <v>4</v>
      </c>
      <c r="T17" s="4">
        <v>5</v>
      </c>
      <c r="U17" s="4">
        <v>2</v>
      </c>
      <c r="V17" s="4">
        <v>4</v>
      </c>
      <c r="W17" s="4">
        <v>4</v>
      </c>
      <c r="X17" s="4">
        <v>3</v>
      </c>
      <c r="Y17" s="4">
        <v>4</v>
      </c>
      <c r="Z17" s="4">
        <v>4</v>
      </c>
      <c r="AA17" s="4">
        <f t="shared" si="1"/>
        <v>4</v>
      </c>
      <c r="AB17" s="4">
        <v>5</v>
      </c>
      <c r="AC17" s="4">
        <v>4</v>
      </c>
      <c r="AD17" s="4">
        <v>3</v>
      </c>
      <c r="AE17" s="4">
        <v>4</v>
      </c>
      <c r="AF17" s="4">
        <v>5</v>
      </c>
      <c r="AG17" s="4">
        <v>4</v>
      </c>
      <c r="AH17" s="4">
        <v>4</v>
      </c>
      <c r="AI17" s="4">
        <v>3</v>
      </c>
      <c r="AJ17" s="4">
        <v>5</v>
      </c>
      <c r="AK17" s="4">
        <v>2</v>
      </c>
      <c r="AL17" s="4">
        <v>5</v>
      </c>
      <c r="AM17" s="4">
        <v>2</v>
      </c>
      <c r="AN17" s="4">
        <v>2</v>
      </c>
      <c r="AO17" s="4">
        <v>4</v>
      </c>
      <c r="AP17" s="4">
        <v>1</v>
      </c>
      <c r="AQ17" s="4">
        <v>2</v>
      </c>
      <c r="AR17" s="4">
        <f t="shared" si="2"/>
        <v>3.8</v>
      </c>
      <c r="AS17" s="4">
        <f t="shared" si="3"/>
        <v>4</v>
      </c>
      <c r="AT17" s="4">
        <f t="shared" si="4"/>
        <v>4</v>
      </c>
      <c r="AU17" s="4">
        <f t="shared" si="5"/>
        <v>3.4</v>
      </c>
      <c r="AV17" s="4">
        <f t="shared" si="6"/>
        <v>2.3333333333333335</v>
      </c>
    </row>
    <row r="18" spans="1:48">
      <c r="A18" s="4" t="s">
        <v>79</v>
      </c>
      <c r="B18" s="4" t="s">
        <v>57</v>
      </c>
      <c r="C18" s="4">
        <v>1</v>
      </c>
      <c r="D18" s="4" t="s">
        <v>308</v>
      </c>
      <c r="E18" s="4">
        <v>26</v>
      </c>
      <c r="F18" s="4">
        <v>1.8</v>
      </c>
      <c r="G18" s="4">
        <v>44</v>
      </c>
      <c r="H18" s="4" t="s">
        <v>61</v>
      </c>
      <c r="I18" s="4" t="s">
        <v>60</v>
      </c>
      <c r="J18" s="4" t="s">
        <v>308</v>
      </c>
      <c r="K18" s="4" t="s">
        <v>392</v>
      </c>
      <c r="L18" s="4">
        <v>1</v>
      </c>
      <c r="M18" s="4">
        <v>7</v>
      </c>
      <c r="N18" s="4">
        <v>1</v>
      </c>
      <c r="O18" s="4" t="s">
        <v>516</v>
      </c>
      <c r="P18" s="4" t="s">
        <v>517</v>
      </c>
      <c r="Q18" s="4" t="s">
        <v>979</v>
      </c>
      <c r="R18" s="4">
        <v>1</v>
      </c>
      <c r="S18" s="4">
        <v>2</v>
      </c>
      <c r="T18" s="4">
        <v>1</v>
      </c>
      <c r="U18" s="4">
        <v>2</v>
      </c>
      <c r="V18" s="4">
        <v>1</v>
      </c>
      <c r="W18" s="4">
        <v>2</v>
      </c>
      <c r="X18" s="4">
        <v>2</v>
      </c>
      <c r="Y18" s="4">
        <v>5</v>
      </c>
      <c r="Z18" s="4">
        <v>1</v>
      </c>
      <c r="AA18" s="4">
        <f t="shared" si="1"/>
        <v>1</v>
      </c>
      <c r="AB18" s="4">
        <v>4</v>
      </c>
      <c r="AC18" s="4">
        <v>3</v>
      </c>
      <c r="AD18" s="4">
        <v>4</v>
      </c>
      <c r="AE18" s="4">
        <v>3</v>
      </c>
      <c r="AF18" s="4">
        <v>3</v>
      </c>
      <c r="AG18" s="4">
        <v>4</v>
      </c>
      <c r="AH18" s="4">
        <v>4</v>
      </c>
      <c r="AI18" s="4">
        <v>4</v>
      </c>
      <c r="AJ18" s="4">
        <v>2</v>
      </c>
      <c r="AK18" s="4">
        <v>2</v>
      </c>
      <c r="AL18" s="4">
        <v>4</v>
      </c>
      <c r="AM18" s="4">
        <v>3</v>
      </c>
      <c r="AN18" s="4">
        <v>3</v>
      </c>
      <c r="AO18" s="4">
        <v>3</v>
      </c>
      <c r="AP18" s="4">
        <v>2</v>
      </c>
      <c r="AQ18" s="4">
        <v>4</v>
      </c>
      <c r="AR18" s="4">
        <f t="shared" si="2"/>
        <v>1.6</v>
      </c>
      <c r="AS18" s="4">
        <f t="shared" si="3"/>
        <v>2.6666666666666665</v>
      </c>
      <c r="AT18" s="4">
        <f t="shared" si="4"/>
        <v>3.6</v>
      </c>
      <c r="AU18" s="4">
        <f t="shared" si="5"/>
        <v>3</v>
      </c>
      <c r="AV18" s="4">
        <f t="shared" si="6"/>
        <v>2.6666666666666665</v>
      </c>
    </row>
    <row r="19" spans="1:48">
      <c r="A19" s="4" t="s">
        <v>80</v>
      </c>
      <c r="B19" s="4" t="s">
        <v>59</v>
      </c>
      <c r="C19" s="4">
        <v>1</v>
      </c>
      <c r="D19" s="4" t="s">
        <v>587</v>
      </c>
      <c r="E19" s="4">
        <v>20</v>
      </c>
      <c r="F19" s="4">
        <v>1.8</v>
      </c>
      <c r="G19" s="4">
        <v>43</v>
      </c>
      <c r="H19" s="4" t="s">
        <v>61</v>
      </c>
      <c r="I19" s="4" t="s">
        <v>582</v>
      </c>
      <c r="J19" s="4" t="s">
        <v>583</v>
      </c>
      <c r="K19" s="4" t="s">
        <v>248</v>
      </c>
      <c r="L19" s="4">
        <v>1</v>
      </c>
      <c r="M19" s="4">
        <v>4</v>
      </c>
      <c r="N19" s="4">
        <v>1</v>
      </c>
      <c r="O19" s="4" t="s">
        <v>584</v>
      </c>
      <c r="P19" s="4" t="s">
        <v>585</v>
      </c>
      <c r="Q19" s="4" t="s">
        <v>978</v>
      </c>
      <c r="R19" s="4">
        <v>1</v>
      </c>
      <c r="S19" s="4">
        <v>2</v>
      </c>
      <c r="T19" s="4">
        <v>1</v>
      </c>
      <c r="U19" s="4">
        <v>1</v>
      </c>
      <c r="V19" s="4">
        <v>1</v>
      </c>
      <c r="W19" s="4">
        <v>2</v>
      </c>
      <c r="X19" s="4">
        <v>1</v>
      </c>
      <c r="Y19" s="4">
        <v>2</v>
      </c>
      <c r="Z19" s="4">
        <v>1</v>
      </c>
      <c r="AA19" s="4">
        <f t="shared" si="1"/>
        <v>1</v>
      </c>
      <c r="AB19" s="4">
        <v>2</v>
      </c>
      <c r="AC19" s="4">
        <v>2</v>
      </c>
      <c r="AD19" s="4">
        <v>3</v>
      </c>
      <c r="AE19" s="4">
        <v>2</v>
      </c>
      <c r="AF19" s="4">
        <v>3</v>
      </c>
      <c r="AG19" s="4">
        <v>3</v>
      </c>
      <c r="AH19" s="4">
        <v>4</v>
      </c>
      <c r="AI19" s="4">
        <v>3</v>
      </c>
      <c r="AJ19" s="4">
        <v>1</v>
      </c>
      <c r="AK19" s="4">
        <v>1</v>
      </c>
      <c r="AL19" s="4">
        <v>3</v>
      </c>
      <c r="AM19" s="4">
        <v>2</v>
      </c>
      <c r="AN19" s="4">
        <v>4</v>
      </c>
      <c r="AO19" s="4">
        <v>3</v>
      </c>
      <c r="AP19" s="4">
        <v>2</v>
      </c>
      <c r="AQ19" s="4">
        <v>5</v>
      </c>
      <c r="AR19" s="4">
        <f t="shared" si="2"/>
        <v>1.4</v>
      </c>
      <c r="AS19" s="4">
        <f t="shared" si="3"/>
        <v>1.5</v>
      </c>
      <c r="AT19" s="4">
        <f t="shared" si="4"/>
        <v>3</v>
      </c>
      <c r="AU19" s="4">
        <f t="shared" si="5"/>
        <v>2</v>
      </c>
      <c r="AV19" s="4">
        <f t="shared" si="6"/>
        <v>3</v>
      </c>
    </row>
    <row r="20" spans="1:48">
      <c r="A20" s="4" t="s">
        <v>81</v>
      </c>
      <c r="B20" s="4" t="s">
        <v>68</v>
      </c>
      <c r="C20" s="4">
        <v>1</v>
      </c>
      <c r="D20" s="4" t="s">
        <v>308</v>
      </c>
      <c r="E20" s="4">
        <v>23</v>
      </c>
      <c r="F20" s="4">
        <v>1.78</v>
      </c>
      <c r="G20" s="4">
        <v>46</v>
      </c>
      <c r="H20" s="4" t="s">
        <v>61</v>
      </c>
      <c r="I20" s="4" t="s">
        <v>60</v>
      </c>
      <c r="J20" s="4" t="s">
        <v>308</v>
      </c>
      <c r="K20" s="4" t="s">
        <v>392</v>
      </c>
      <c r="L20" s="4">
        <v>1</v>
      </c>
      <c r="M20" s="4">
        <v>20</v>
      </c>
      <c r="N20" s="4">
        <v>0</v>
      </c>
      <c r="O20" s="4" t="s">
        <v>722</v>
      </c>
      <c r="P20" s="4" t="s">
        <v>723</v>
      </c>
      <c r="Q20" s="4" t="s">
        <v>977</v>
      </c>
      <c r="R20" s="4">
        <v>1</v>
      </c>
      <c r="S20" s="4">
        <v>4</v>
      </c>
      <c r="T20" s="4">
        <v>1</v>
      </c>
      <c r="U20" s="4">
        <v>1</v>
      </c>
      <c r="V20" s="4">
        <v>3</v>
      </c>
      <c r="W20" s="4">
        <v>2</v>
      </c>
      <c r="X20" s="4">
        <v>4</v>
      </c>
      <c r="Y20" s="4">
        <v>5</v>
      </c>
      <c r="Z20" s="4">
        <v>1</v>
      </c>
      <c r="AA20" s="4">
        <v>3</v>
      </c>
      <c r="AB20" s="4">
        <v>2</v>
      </c>
      <c r="AC20" s="4">
        <v>4</v>
      </c>
      <c r="AD20" s="4">
        <v>5</v>
      </c>
      <c r="AE20" s="4">
        <v>3</v>
      </c>
      <c r="AF20" s="4">
        <v>3</v>
      </c>
      <c r="AG20" s="4">
        <v>3</v>
      </c>
      <c r="AH20" s="4">
        <v>3</v>
      </c>
      <c r="AI20" s="4">
        <v>4</v>
      </c>
      <c r="AJ20" s="4">
        <v>3</v>
      </c>
      <c r="AK20" s="4">
        <v>3</v>
      </c>
      <c r="AL20" s="4">
        <v>2</v>
      </c>
      <c r="AM20" s="4">
        <v>3</v>
      </c>
      <c r="AN20" s="4">
        <v>2</v>
      </c>
      <c r="AO20" s="4">
        <v>3</v>
      </c>
      <c r="AP20" s="4">
        <v>3</v>
      </c>
      <c r="AQ20" s="4">
        <v>4</v>
      </c>
      <c r="AR20" s="4">
        <f t="shared" si="2"/>
        <v>2.2000000000000002</v>
      </c>
      <c r="AS20" s="4">
        <f t="shared" si="3"/>
        <v>3.1666666666666665</v>
      </c>
      <c r="AT20" s="4">
        <f t="shared" si="4"/>
        <v>3.4</v>
      </c>
      <c r="AU20" s="4">
        <f t="shared" si="5"/>
        <v>3</v>
      </c>
      <c r="AV20" s="4">
        <f t="shared" si="6"/>
        <v>2.6666666666666665</v>
      </c>
    </row>
    <row r="21" spans="1:48">
      <c r="A21" s="2" t="s">
        <v>82</v>
      </c>
      <c r="B21" s="4" t="s">
        <v>83</v>
      </c>
      <c r="C21" s="4">
        <v>0</v>
      </c>
      <c r="D21" s="4" t="s">
        <v>308</v>
      </c>
      <c r="E21" s="4">
        <v>30</v>
      </c>
      <c r="F21" s="4">
        <v>1.75</v>
      </c>
      <c r="G21" s="4">
        <v>44</v>
      </c>
      <c r="H21" s="4" t="s">
        <v>61</v>
      </c>
      <c r="I21" s="4" t="s">
        <v>513</v>
      </c>
      <c r="J21" s="4" t="s">
        <v>513</v>
      </c>
      <c r="K21" s="4" t="s">
        <v>392</v>
      </c>
      <c r="L21" s="4">
        <v>1</v>
      </c>
      <c r="M21" s="4">
        <v>16</v>
      </c>
      <c r="N21" s="4">
        <v>0</v>
      </c>
      <c r="O21" s="4" t="s">
        <v>514</v>
      </c>
      <c r="P21" s="4" t="s">
        <v>515</v>
      </c>
      <c r="Q21" s="4" t="s">
        <v>977</v>
      </c>
      <c r="R21" s="4">
        <v>1</v>
      </c>
      <c r="S21" s="4">
        <v>3</v>
      </c>
      <c r="T21" s="4">
        <v>2</v>
      </c>
      <c r="U21" s="4">
        <v>1</v>
      </c>
      <c r="V21" s="4">
        <v>1</v>
      </c>
      <c r="W21" s="4">
        <v>2</v>
      </c>
      <c r="X21" s="4">
        <v>3</v>
      </c>
      <c r="Y21" s="4">
        <v>1</v>
      </c>
      <c r="Z21" s="4">
        <v>1</v>
      </c>
      <c r="AA21" s="4">
        <f t="shared" si="1"/>
        <v>1</v>
      </c>
      <c r="AB21" s="4">
        <v>4</v>
      </c>
      <c r="AC21" s="4">
        <v>2</v>
      </c>
      <c r="AD21" s="4">
        <v>3</v>
      </c>
      <c r="AE21" s="4">
        <v>3</v>
      </c>
      <c r="AF21" s="4">
        <v>3</v>
      </c>
      <c r="AG21" s="4">
        <v>3</v>
      </c>
      <c r="AH21" s="4">
        <v>3</v>
      </c>
      <c r="AI21" s="4">
        <v>4</v>
      </c>
      <c r="AJ21" s="4">
        <v>3</v>
      </c>
      <c r="AK21" s="4">
        <v>3</v>
      </c>
      <c r="AL21" s="4">
        <v>4</v>
      </c>
      <c r="AM21" s="4">
        <v>2</v>
      </c>
      <c r="AN21" s="4">
        <v>4</v>
      </c>
      <c r="AO21" s="4">
        <v>5</v>
      </c>
      <c r="AP21" s="4">
        <v>2</v>
      </c>
      <c r="AQ21" s="4">
        <v>5</v>
      </c>
      <c r="AR21" s="4">
        <f t="shared" si="2"/>
        <v>1.8</v>
      </c>
      <c r="AS21" s="4">
        <f t="shared" si="3"/>
        <v>2</v>
      </c>
      <c r="AT21" s="4">
        <f t="shared" si="4"/>
        <v>3</v>
      </c>
      <c r="AU21" s="4">
        <f t="shared" si="5"/>
        <v>3.2</v>
      </c>
      <c r="AV21" s="4">
        <f t="shared" si="6"/>
        <v>3.6666666666666665</v>
      </c>
    </row>
    <row r="22" spans="1:48">
      <c r="A22" s="4" t="s">
        <v>84</v>
      </c>
      <c r="B22" s="4" t="s">
        <v>85</v>
      </c>
      <c r="C22" s="4">
        <v>1</v>
      </c>
      <c r="D22" s="4" t="s">
        <v>308</v>
      </c>
      <c r="E22" s="4">
        <v>27</v>
      </c>
      <c r="F22" s="4">
        <v>1.87</v>
      </c>
      <c r="G22" s="4">
        <v>45</v>
      </c>
      <c r="H22" s="4" t="s">
        <v>61</v>
      </c>
      <c r="I22" s="4" t="s">
        <v>60</v>
      </c>
      <c r="J22" s="4" t="s">
        <v>308</v>
      </c>
      <c r="K22" s="4" t="s">
        <v>86</v>
      </c>
      <c r="L22" s="4">
        <v>1</v>
      </c>
      <c r="M22" s="4">
        <v>20</v>
      </c>
      <c r="N22" s="4">
        <v>1</v>
      </c>
      <c r="O22" s="4" t="s">
        <v>313</v>
      </c>
      <c r="P22" s="4" t="s">
        <v>87</v>
      </c>
      <c r="Q22" s="4" t="s">
        <v>979</v>
      </c>
      <c r="R22" s="4">
        <v>1</v>
      </c>
      <c r="S22" s="4">
        <v>3</v>
      </c>
      <c r="T22" s="4">
        <v>4</v>
      </c>
      <c r="U22" s="4">
        <v>4</v>
      </c>
      <c r="V22" s="4">
        <v>3</v>
      </c>
      <c r="W22" s="4">
        <v>2</v>
      </c>
      <c r="X22" s="4">
        <v>2</v>
      </c>
      <c r="Y22" s="4">
        <v>4</v>
      </c>
      <c r="Z22" s="4">
        <v>2</v>
      </c>
      <c r="AA22" s="4">
        <f t="shared" si="1"/>
        <v>3</v>
      </c>
      <c r="AB22" s="4">
        <v>5</v>
      </c>
      <c r="AC22" s="4">
        <v>4</v>
      </c>
      <c r="AD22" s="4">
        <v>4</v>
      </c>
      <c r="AE22" s="4">
        <v>4</v>
      </c>
      <c r="AF22" s="4">
        <v>5</v>
      </c>
      <c r="AG22" s="4">
        <v>5</v>
      </c>
      <c r="AH22" s="4">
        <v>4</v>
      </c>
      <c r="AI22" s="4">
        <v>4</v>
      </c>
      <c r="AJ22" s="4">
        <v>4</v>
      </c>
      <c r="AK22" s="4">
        <v>4</v>
      </c>
      <c r="AL22" s="4">
        <v>4</v>
      </c>
      <c r="AM22" s="4">
        <v>3</v>
      </c>
      <c r="AN22" s="4">
        <v>4</v>
      </c>
      <c r="AO22" s="4">
        <v>3</v>
      </c>
      <c r="AP22" s="4">
        <v>1</v>
      </c>
      <c r="AQ22" s="4">
        <v>4</v>
      </c>
      <c r="AR22" s="4">
        <f t="shared" si="2"/>
        <v>3.2</v>
      </c>
      <c r="AS22" s="4">
        <f t="shared" si="3"/>
        <v>3.3333333333333335</v>
      </c>
      <c r="AT22" s="4">
        <f t="shared" si="4"/>
        <v>4.4000000000000004</v>
      </c>
      <c r="AU22" s="4">
        <f t="shared" si="5"/>
        <v>3.8</v>
      </c>
      <c r="AV22" s="4">
        <f t="shared" si="6"/>
        <v>2.6666666666666665</v>
      </c>
    </row>
    <row r="23" spans="1:48">
      <c r="A23" s="4" t="s">
        <v>88</v>
      </c>
      <c r="B23" s="4" t="s">
        <v>89</v>
      </c>
      <c r="C23" s="4">
        <v>1</v>
      </c>
      <c r="D23" s="4" t="s">
        <v>308</v>
      </c>
      <c r="E23" s="4">
        <v>21</v>
      </c>
      <c r="F23" s="4">
        <v>1.96</v>
      </c>
      <c r="G23" s="4">
        <v>50</v>
      </c>
      <c r="H23" s="4" t="s">
        <v>61</v>
      </c>
      <c r="I23" s="4" t="s">
        <v>364</v>
      </c>
      <c r="J23" s="4" t="s">
        <v>365</v>
      </c>
      <c r="K23" s="4" t="s">
        <v>625</v>
      </c>
      <c r="L23" s="4">
        <v>1</v>
      </c>
      <c r="M23" s="4">
        <v>3</v>
      </c>
      <c r="N23" s="4">
        <v>1</v>
      </c>
      <c r="O23" s="4" t="s">
        <v>626</v>
      </c>
      <c r="P23" s="4" t="s">
        <v>627</v>
      </c>
      <c r="Q23" s="4" t="s">
        <v>979</v>
      </c>
      <c r="R23" s="4">
        <v>1</v>
      </c>
      <c r="S23" s="4" t="s">
        <v>273</v>
      </c>
      <c r="T23" s="4" t="s">
        <v>273</v>
      </c>
      <c r="U23" s="4">
        <v>1</v>
      </c>
      <c r="V23" s="4">
        <v>1</v>
      </c>
      <c r="W23" s="4">
        <v>4</v>
      </c>
      <c r="X23" s="4">
        <v>3</v>
      </c>
      <c r="Y23" s="4">
        <v>2</v>
      </c>
      <c r="Z23" s="4">
        <v>2</v>
      </c>
      <c r="AA23" s="4">
        <f t="shared" si="1"/>
        <v>1</v>
      </c>
      <c r="AB23" s="4">
        <v>1</v>
      </c>
      <c r="AC23" s="4">
        <v>4</v>
      </c>
      <c r="AD23" s="4">
        <v>4</v>
      </c>
      <c r="AE23" s="4">
        <v>5</v>
      </c>
      <c r="AF23" s="4">
        <v>5</v>
      </c>
      <c r="AG23" s="4">
        <v>4</v>
      </c>
      <c r="AH23" s="4">
        <v>4</v>
      </c>
      <c r="AI23" s="4">
        <v>4</v>
      </c>
      <c r="AJ23" s="4">
        <v>1</v>
      </c>
      <c r="AK23" s="4">
        <v>4</v>
      </c>
      <c r="AL23" s="4">
        <v>3</v>
      </c>
      <c r="AM23" s="4">
        <v>3</v>
      </c>
      <c r="AN23" s="4">
        <v>4</v>
      </c>
      <c r="AO23" s="4">
        <v>3</v>
      </c>
      <c r="AP23" s="4">
        <v>2</v>
      </c>
      <c r="AQ23" s="4">
        <v>4</v>
      </c>
      <c r="AR23" s="4">
        <f>(U23+V23+W23)/3</f>
        <v>2</v>
      </c>
      <c r="AS23" s="4">
        <f t="shared" si="3"/>
        <v>2.1666666666666665</v>
      </c>
      <c r="AT23" s="4">
        <f t="shared" si="4"/>
        <v>4.4000000000000004</v>
      </c>
      <c r="AU23" s="4">
        <f t="shared" si="5"/>
        <v>3</v>
      </c>
      <c r="AV23" s="4">
        <f t="shared" si="6"/>
        <v>3</v>
      </c>
    </row>
    <row r="24" spans="1:48">
      <c r="A24" s="4" t="s">
        <v>90</v>
      </c>
      <c r="B24" s="4" t="s">
        <v>91</v>
      </c>
      <c r="C24" s="4">
        <v>1</v>
      </c>
      <c r="D24" s="4" t="s">
        <v>587</v>
      </c>
      <c r="E24" s="4">
        <v>25</v>
      </c>
      <c r="F24" s="4">
        <v>1.77</v>
      </c>
      <c r="G24" s="4">
        <v>46</v>
      </c>
      <c r="H24" s="4" t="s">
        <v>61</v>
      </c>
      <c r="I24" s="4" t="s">
        <v>60</v>
      </c>
      <c r="J24" s="4" t="s">
        <v>60</v>
      </c>
      <c r="K24" s="4" t="s">
        <v>392</v>
      </c>
      <c r="L24" s="4">
        <v>1</v>
      </c>
      <c r="M24" s="4">
        <v>40</v>
      </c>
      <c r="N24" s="4">
        <v>1</v>
      </c>
      <c r="O24" s="4" t="s">
        <v>497</v>
      </c>
      <c r="P24" s="4" t="s">
        <v>585</v>
      </c>
      <c r="Q24" s="4" t="s">
        <v>979</v>
      </c>
      <c r="R24" s="4">
        <v>1</v>
      </c>
      <c r="S24" s="4">
        <v>4</v>
      </c>
      <c r="T24" s="4">
        <v>4</v>
      </c>
      <c r="U24" s="4">
        <v>4</v>
      </c>
      <c r="V24" s="4">
        <v>2</v>
      </c>
      <c r="W24" s="4">
        <v>1</v>
      </c>
      <c r="X24" s="4">
        <v>5</v>
      </c>
      <c r="Y24" s="4">
        <v>5</v>
      </c>
      <c r="Z24" s="4">
        <v>2</v>
      </c>
      <c r="AA24" s="4">
        <f t="shared" si="1"/>
        <v>2</v>
      </c>
      <c r="AB24" s="4">
        <v>4</v>
      </c>
      <c r="AC24" s="4">
        <v>5</v>
      </c>
      <c r="AD24" s="4">
        <v>5</v>
      </c>
      <c r="AE24" s="4">
        <v>4</v>
      </c>
      <c r="AF24" s="4">
        <v>4</v>
      </c>
      <c r="AG24" s="4">
        <v>4</v>
      </c>
      <c r="AH24" s="4">
        <v>3</v>
      </c>
      <c r="AI24" s="4">
        <v>5</v>
      </c>
      <c r="AJ24" s="4">
        <v>5</v>
      </c>
      <c r="AK24" s="4">
        <v>4</v>
      </c>
      <c r="AL24" s="4">
        <v>5</v>
      </c>
      <c r="AM24" s="4">
        <v>5</v>
      </c>
      <c r="AN24" s="4">
        <v>2</v>
      </c>
      <c r="AO24" s="4">
        <v>4</v>
      </c>
      <c r="AP24" s="4">
        <v>4</v>
      </c>
      <c r="AQ24" s="4">
        <v>2</v>
      </c>
      <c r="AR24" s="4">
        <f t="shared" si="2"/>
        <v>3</v>
      </c>
      <c r="AS24" s="4">
        <f t="shared" si="3"/>
        <v>3.8333333333333335</v>
      </c>
      <c r="AT24" s="4">
        <f t="shared" si="4"/>
        <v>4</v>
      </c>
      <c r="AU24" s="4">
        <f t="shared" si="5"/>
        <v>4.8</v>
      </c>
      <c r="AV24" s="4">
        <f t="shared" si="6"/>
        <v>3.3333333333333335</v>
      </c>
    </row>
    <row r="25" spans="1:48">
      <c r="A25" s="4" t="s">
        <v>93</v>
      </c>
      <c r="B25" s="4" t="s">
        <v>94</v>
      </c>
      <c r="C25" s="4">
        <v>1</v>
      </c>
      <c r="D25" s="4" t="s">
        <v>436</v>
      </c>
      <c r="E25" s="4">
        <v>26</v>
      </c>
      <c r="F25" s="4">
        <v>1.7</v>
      </c>
      <c r="G25" s="4">
        <v>40</v>
      </c>
      <c r="H25" s="4" t="s">
        <v>270</v>
      </c>
      <c r="I25" s="4" t="s">
        <v>406</v>
      </c>
      <c r="J25" s="4" t="s">
        <v>406</v>
      </c>
      <c r="K25" s="4" t="s">
        <v>251</v>
      </c>
      <c r="L25" s="4">
        <v>0</v>
      </c>
      <c r="M25" s="4" t="s">
        <v>129</v>
      </c>
      <c r="N25" s="4">
        <v>1</v>
      </c>
      <c r="O25" s="4" t="s">
        <v>651</v>
      </c>
      <c r="P25" s="4" t="s">
        <v>652</v>
      </c>
      <c r="Q25" s="4" t="s">
        <v>978</v>
      </c>
      <c r="R25" s="4">
        <v>1</v>
      </c>
      <c r="S25" s="4">
        <v>3</v>
      </c>
      <c r="T25" s="4">
        <v>1</v>
      </c>
      <c r="U25" s="4">
        <v>2</v>
      </c>
      <c r="V25" s="4">
        <v>2</v>
      </c>
      <c r="W25" s="4">
        <v>4</v>
      </c>
      <c r="X25" s="4">
        <v>2</v>
      </c>
      <c r="Y25" s="4">
        <v>3</v>
      </c>
      <c r="Z25" s="4">
        <v>2</v>
      </c>
      <c r="AA25" s="4">
        <v>2</v>
      </c>
      <c r="AB25" s="4">
        <v>1</v>
      </c>
      <c r="AC25" s="4">
        <v>3</v>
      </c>
      <c r="AD25" s="4">
        <v>3</v>
      </c>
      <c r="AE25" s="4">
        <v>4</v>
      </c>
      <c r="AF25" s="4">
        <v>3</v>
      </c>
      <c r="AG25" s="4">
        <v>3</v>
      </c>
      <c r="AH25" s="4">
        <v>4</v>
      </c>
      <c r="AI25" s="4">
        <v>5</v>
      </c>
      <c r="AJ25" s="4">
        <v>1</v>
      </c>
      <c r="AK25" s="4">
        <v>3</v>
      </c>
      <c r="AL25" s="4">
        <v>3</v>
      </c>
      <c r="AM25" s="4">
        <v>3</v>
      </c>
      <c r="AN25" s="4">
        <v>4</v>
      </c>
      <c r="AO25" s="4">
        <v>3</v>
      </c>
      <c r="AP25" s="4">
        <v>2</v>
      </c>
      <c r="AQ25" s="4">
        <v>4</v>
      </c>
      <c r="AR25" s="4">
        <f t="shared" si="2"/>
        <v>2.4</v>
      </c>
      <c r="AS25" s="4">
        <f t="shared" si="3"/>
        <v>2.1666666666666665</v>
      </c>
      <c r="AT25" s="4">
        <f t="shared" si="4"/>
        <v>3.4</v>
      </c>
      <c r="AU25" s="4">
        <f t="shared" si="5"/>
        <v>3</v>
      </c>
      <c r="AV25" s="4">
        <f t="shared" si="6"/>
        <v>3</v>
      </c>
    </row>
    <row r="26" spans="1:48">
      <c r="A26" s="4" t="s">
        <v>95</v>
      </c>
      <c r="B26" s="4" t="s">
        <v>96</v>
      </c>
      <c r="C26" s="4">
        <v>0</v>
      </c>
      <c r="D26" s="4" t="s">
        <v>308</v>
      </c>
      <c r="E26" s="4">
        <v>27</v>
      </c>
      <c r="F26" s="4">
        <v>1.78</v>
      </c>
      <c r="G26" s="4">
        <v>41</v>
      </c>
      <c r="H26" s="4" t="s">
        <v>61</v>
      </c>
      <c r="I26" s="4" t="s">
        <v>663</v>
      </c>
      <c r="J26" s="4" t="s">
        <v>678</v>
      </c>
      <c r="K26" s="4" t="s">
        <v>392</v>
      </c>
      <c r="L26" s="4">
        <v>1</v>
      </c>
      <c r="M26" s="4">
        <v>2</v>
      </c>
      <c r="N26" s="4">
        <v>0</v>
      </c>
      <c r="O26" s="4" t="s">
        <v>407</v>
      </c>
      <c r="P26" s="4" t="s">
        <v>682</v>
      </c>
      <c r="Q26" s="4" t="s">
        <v>271</v>
      </c>
      <c r="R26" s="4">
        <v>1</v>
      </c>
      <c r="S26" s="4">
        <v>1</v>
      </c>
      <c r="T26" s="4">
        <v>4</v>
      </c>
      <c r="U26" s="4">
        <v>1</v>
      </c>
      <c r="V26" s="4">
        <v>3</v>
      </c>
      <c r="W26" s="4">
        <v>5</v>
      </c>
      <c r="X26" s="4">
        <v>2</v>
      </c>
      <c r="Y26" s="4">
        <v>2</v>
      </c>
      <c r="Z26" s="4">
        <v>1</v>
      </c>
      <c r="AA26" s="4">
        <f t="shared" si="1"/>
        <v>3</v>
      </c>
      <c r="AB26" s="4">
        <v>5</v>
      </c>
      <c r="AC26" s="4">
        <v>4</v>
      </c>
      <c r="AD26" s="4">
        <v>4</v>
      </c>
      <c r="AE26" s="4">
        <v>5</v>
      </c>
      <c r="AF26" s="4">
        <v>4</v>
      </c>
      <c r="AG26" s="4">
        <v>3</v>
      </c>
      <c r="AH26" s="4">
        <v>4</v>
      </c>
      <c r="AI26" s="4">
        <v>5</v>
      </c>
      <c r="AJ26" s="4">
        <v>5</v>
      </c>
      <c r="AK26" s="4">
        <v>4</v>
      </c>
      <c r="AL26" s="4">
        <v>5</v>
      </c>
      <c r="AM26" s="4">
        <v>3</v>
      </c>
      <c r="AN26" s="4">
        <v>4</v>
      </c>
      <c r="AO26" s="4">
        <v>4</v>
      </c>
      <c r="AP26" s="4">
        <v>3</v>
      </c>
      <c r="AQ26" s="4">
        <v>4</v>
      </c>
      <c r="AR26" s="4">
        <f t="shared" si="2"/>
        <v>2.8</v>
      </c>
      <c r="AS26" s="4">
        <f t="shared" si="3"/>
        <v>2.8333333333333335</v>
      </c>
      <c r="AT26" s="4">
        <f t="shared" si="4"/>
        <v>4</v>
      </c>
      <c r="AU26" s="4">
        <f t="shared" si="5"/>
        <v>4.4000000000000004</v>
      </c>
      <c r="AV26" s="4">
        <f t="shared" si="6"/>
        <v>3.6666666666666665</v>
      </c>
    </row>
    <row r="27" spans="1:48">
      <c r="A27" s="4" t="s">
        <v>97</v>
      </c>
      <c r="B27" s="4" t="s">
        <v>85</v>
      </c>
      <c r="C27" s="4">
        <v>1</v>
      </c>
      <c r="D27" s="4" t="s">
        <v>308</v>
      </c>
      <c r="E27" s="4">
        <v>24</v>
      </c>
      <c r="F27" s="4">
        <v>1.83</v>
      </c>
      <c r="G27" s="4">
        <v>43</v>
      </c>
      <c r="H27" s="4" t="s">
        <v>61</v>
      </c>
      <c r="I27" s="4" t="s">
        <v>60</v>
      </c>
      <c r="J27" s="4" t="s">
        <v>308</v>
      </c>
      <c r="K27" s="4" t="s">
        <v>392</v>
      </c>
      <c r="L27" s="4">
        <v>1</v>
      </c>
      <c r="M27" s="4">
        <v>40</v>
      </c>
      <c r="N27" s="4">
        <v>0</v>
      </c>
      <c r="O27" s="4" t="s">
        <v>724</v>
      </c>
      <c r="P27" s="4" t="s">
        <v>725</v>
      </c>
      <c r="Q27" s="4" t="s">
        <v>979</v>
      </c>
      <c r="R27" s="4">
        <v>1</v>
      </c>
      <c r="S27" s="4">
        <v>5</v>
      </c>
      <c r="T27" s="4">
        <v>1</v>
      </c>
      <c r="U27" s="4">
        <v>2</v>
      </c>
      <c r="V27" s="4">
        <v>1</v>
      </c>
      <c r="W27" s="4">
        <v>1</v>
      </c>
      <c r="X27" s="4">
        <v>2</v>
      </c>
      <c r="Y27" s="4">
        <v>2</v>
      </c>
      <c r="Z27" s="4">
        <v>1</v>
      </c>
      <c r="AA27" s="4">
        <f t="shared" si="1"/>
        <v>1</v>
      </c>
      <c r="AB27" s="4">
        <v>2</v>
      </c>
      <c r="AC27" s="4">
        <v>1</v>
      </c>
      <c r="AD27" s="4">
        <v>2</v>
      </c>
      <c r="AE27" s="4">
        <v>2</v>
      </c>
      <c r="AF27" s="4">
        <v>3</v>
      </c>
      <c r="AG27" s="4">
        <v>3</v>
      </c>
      <c r="AH27" s="4">
        <v>2</v>
      </c>
      <c r="AI27" s="4">
        <v>1</v>
      </c>
      <c r="AJ27" s="4">
        <v>1</v>
      </c>
      <c r="AK27" s="4">
        <v>3</v>
      </c>
      <c r="AL27" s="4">
        <v>1</v>
      </c>
      <c r="AM27" s="4">
        <v>2</v>
      </c>
      <c r="AN27" s="4">
        <v>4</v>
      </c>
      <c r="AO27" s="4">
        <v>3</v>
      </c>
      <c r="AP27" s="4">
        <v>4</v>
      </c>
      <c r="AQ27" s="4">
        <v>2</v>
      </c>
      <c r="AR27" s="4">
        <f t="shared" si="2"/>
        <v>2</v>
      </c>
      <c r="AS27" s="4">
        <f t="shared" si="3"/>
        <v>1.5</v>
      </c>
      <c r="AT27" s="4">
        <f t="shared" si="4"/>
        <v>2.4</v>
      </c>
      <c r="AU27" s="4">
        <f t="shared" si="5"/>
        <v>1.6</v>
      </c>
      <c r="AV27" s="4">
        <f t="shared" si="6"/>
        <v>3.6666666666666665</v>
      </c>
    </row>
    <row r="28" spans="1:48">
      <c r="A28" s="4" t="s">
        <v>98</v>
      </c>
      <c r="B28" s="4" t="s">
        <v>89</v>
      </c>
      <c r="C28" s="4">
        <v>1</v>
      </c>
      <c r="D28" s="4" t="s">
        <v>406</v>
      </c>
      <c r="E28" s="4">
        <v>24</v>
      </c>
      <c r="F28" s="4">
        <v>1.81</v>
      </c>
      <c r="G28" s="4">
        <v>45</v>
      </c>
      <c r="H28" s="4" t="s">
        <v>61</v>
      </c>
      <c r="I28" s="4" t="s">
        <v>406</v>
      </c>
      <c r="J28" s="4" t="s">
        <v>406</v>
      </c>
      <c r="K28" s="4" t="s">
        <v>392</v>
      </c>
      <c r="L28" s="4">
        <v>1</v>
      </c>
      <c r="M28" s="4">
        <v>40</v>
      </c>
      <c r="N28" s="4">
        <v>0</v>
      </c>
      <c r="O28" s="4" t="s">
        <v>738</v>
      </c>
      <c r="P28" s="4" t="s">
        <v>739</v>
      </c>
      <c r="Q28" s="4" t="s">
        <v>979</v>
      </c>
      <c r="R28" s="4">
        <v>1</v>
      </c>
      <c r="S28" s="4">
        <v>2</v>
      </c>
      <c r="T28" s="4">
        <v>2</v>
      </c>
      <c r="U28" s="4">
        <v>2</v>
      </c>
      <c r="V28" s="4">
        <v>2</v>
      </c>
      <c r="W28" s="4">
        <v>1</v>
      </c>
      <c r="X28" s="4">
        <v>1</v>
      </c>
      <c r="Y28" s="4">
        <v>1</v>
      </c>
      <c r="Z28" s="4">
        <v>2</v>
      </c>
      <c r="AA28" s="4">
        <v>2</v>
      </c>
      <c r="AB28" s="4">
        <v>3</v>
      </c>
      <c r="AC28" s="4">
        <v>2</v>
      </c>
      <c r="AD28" s="4">
        <v>4</v>
      </c>
      <c r="AE28" s="4">
        <v>3</v>
      </c>
      <c r="AF28" s="4">
        <v>3</v>
      </c>
      <c r="AG28" s="4">
        <v>3</v>
      </c>
      <c r="AH28" s="4">
        <v>3</v>
      </c>
      <c r="AI28" s="4">
        <v>4</v>
      </c>
      <c r="AJ28" s="4">
        <v>3</v>
      </c>
      <c r="AK28" s="4">
        <v>3</v>
      </c>
      <c r="AL28" s="4">
        <v>3</v>
      </c>
      <c r="AM28" s="4">
        <v>3</v>
      </c>
      <c r="AN28" s="4">
        <v>2</v>
      </c>
      <c r="AO28" s="4">
        <v>2</v>
      </c>
      <c r="AP28" s="4">
        <v>3</v>
      </c>
      <c r="AQ28" s="4">
        <v>4</v>
      </c>
      <c r="AR28" s="4">
        <f t="shared" si="2"/>
        <v>1.8</v>
      </c>
      <c r="AS28" s="4">
        <f t="shared" si="3"/>
        <v>1.8333333333333333</v>
      </c>
      <c r="AT28" s="4">
        <f t="shared" si="4"/>
        <v>3.2</v>
      </c>
      <c r="AU28" s="4">
        <f t="shared" si="5"/>
        <v>3.2</v>
      </c>
      <c r="AV28" s="4">
        <f t="shared" si="6"/>
        <v>2.3333333333333335</v>
      </c>
    </row>
    <row r="29" spans="1:48">
      <c r="A29" s="4" t="s">
        <v>99</v>
      </c>
      <c r="B29" s="4" t="s">
        <v>91</v>
      </c>
      <c r="C29" s="4">
        <v>1</v>
      </c>
      <c r="D29" s="4" t="s">
        <v>308</v>
      </c>
      <c r="E29" s="4">
        <v>24</v>
      </c>
      <c r="F29" s="4">
        <v>1.83</v>
      </c>
      <c r="G29" s="4">
        <v>45</v>
      </c>
      <c r="H29" s="4" t="s">
        <v>61</v>
      </c>
      <c r="I29" s="4" t="s">
        <v>60</v>
      </c>
      <c r="J29" s="4" t="s">
        <v>308</v>
      </c>
      <c r="K29" s="4" t="s">
        <v>752</v>
      </c>
      <c r="L29" s="4">
        <v>0</v>
      </c>
      <c r="M29" s="4" t="s">
        <v>129</v>
      </c>
      <c r="N29" s="4">
        <v>0</v>
      </c>
      <c r="O29" s="4" t="s">
        <v>753</v>
      </c>
      <c r="P29" s="4" t="s">
        <v>754</v>
      </c>
      <c r="Q29" s="4" t="s">
        <v>979</v>
      </c>
      <c r="R29" s="4">
        <v>1</v>
      </c>
      <c r="S29" s="4">
        <v>4</v>
      </c>
      <c r="T29" s="4">
        <v>3</v>
      </c>
      <c r="U29" s="4">
        <v>2</v>
      </c>
      <c r="V29" s="4">
        <v>1</v>
      </c>
      <c r="W29" s="4">
        <v>3</v>
      </c>
      <c r="X29" s="4">
        <v>3</v>
      </c>
      <c r="Y29" s="4">
        <v>4</v>
      </c>
      <c r="Z29" s="4">
        <v>4</v>
      </c>
      <c r="AA29" s="4">
        <v>1</v>
      </c>
      <c r="AB29" s="4">
        <v>5</v>
      </c>
      <c r="AC29" s="4">
        <v>5</v>
      </c>
      <c r="AD29" s="4">
        <v>2</v>
      </c>
      <c r="AE29" s="4">
        <v>4</v>
      </c>
      <c r="AF29" s="4">
        <v>4</v>
      </c>
      <c r="AG29" s="4">
        <v>5</v>
      </c>
      <c r="AH29" s="4">
        <v>3</v>
      </c>
      <c r="AI29" s="4">
        <v>2</v>
      </c>
      <c r="AJ29" s="4">
        <v>4</v>
      </c>
      <c r="AK29" s="4">
        <v>3</v>
      </c>
      <c r="AL29" s="4">
        <v>5</v>
      </c>
      <c r="AM29" s="4">
        <v>4</v>
      </c>
      <c r="AN29" s="4">
        <v>3</v>
      </c>
      <c r="AO29" s="4">
        <v>3</v>
      </c>
      <c r="AP29" s="4">
        <v>3</v>
      </c>
      <c r="AQ29" s="4">
        <v>3</v>
      </c>
      <c r="AR29" s="4">
        <f t="shared" si="2"/>
        <v>2.6</v>
      </c>
      <c r="AS29" s="4">
        <f t="shared" si="3"/>
        <v>3.6666666666666665</v>
      </c>
      <c r="AT29" s="4">
        <f t="shared" si="4"/>
        <v>3.6</v>
      </c>
      <c r="AU29" s="4">
        <f t="shared" si="5"/>
        <v>3.6</v>
      </c>
      <c r="AV29" s="4">
        <f t="shared" si="6"/>
        <v>3</v>
      </c>
    </row>
    <row r="30" spans="1:48">
      <c r="A30" s="4" t="s">
        <v>100</v>
      </c>
      <c r="B30" s="4" t="s">
        <v>92</v>
      </c>
      <c r="C30" s="4">
        <v>1</v>
      </c>
      <c r="D30" s="4" t="s">
        <v>436</v>
      </c>
      <c r="E30" s="4">
        <v>24</v>
      </c>
      <c r="F30" s="4">
        <v>1.6</v>
      </c>
      <c r="G30" s="4">
        <v>38</v>
      </c>
      <c r="H30" s="4" t="s">
        <v>270</v>
      </c>
      <c r="I30" s="4" t="s">
        <v>406</v>
      </c>
      <c r="J30" s="4" t="s">
        <v>436</v>
      </c>
      <c r="K30" s="4" t="s">
        <v>392</v>
      </c>
      <c r="L30" s="4">
        <v>0</v>
      </c>
      <c r="M30" s="4">
        <v>0</v>
      </c>
      <c r="N30" s="4">
        <v>0</v>
      </c>
      <c r="O30" s="4" t="s">
        <v>771</v>
      </c>
      <c r="P30" s="4" t="s">
        <v>772</v>
      </c>
      <c r="Q30" s="4" t="s">
        <v>979</v>
      </c>
      <c r="R30" s="4">
        <v>1</v>
      </c>
      <c r="S30" s="4">
        <v>2</v>
      </c>
      <c r="T30" s="4">
        <v>2</v>
      </c>
      <c r="U30" s="4">
        <v>3</v>
      </c>
      <c r="V30" s="4">
        <v>2</v>
      </c>
      <c r="W30" s="4">
        <v>1</v>
      </c>
      <c r="X30" s="4">
        <v>3</v>
      </c>
      <c r="Y30" s="4">
        <v>3</v>
      </c>
      <c r="Z30" s="4">
        <v>2</v>
      </c>
      <c r="AA30" s="4">
        <f t="shared" si="1"/>
        <v>2</v>
      </c>
      <c r="AB30" s="4">
        <v>2</v>
      </c>
      <c r="AC30" s="4">
        <v>4</v>
      </c>
      <c r="AD30" s="4">
        <v>4</v>
      </c>
      <c r="AE30" s="4">
        <v>2</v>
      </c>
      <c r="AF30" s="4">
        <v>4</v>
      </c>
      <c r="AG30" s="4">
        <v>4</v>
      </c>
      <c r="AH30" s="4">
        <v>4</v>
      </c>
      <c r="AI30" s="4">
        <v>4</v>
      </c>
      <c r="AJ30" s="4">
        <v>2</v>
      </c>
      <c r="AK30" s="4">
        <v>4</v>
      </c>
      <c r="AL30" s="4">
        <v>3</v>
      </c>
      <c r="AM30" s="4">
        <v>2</v>
      </c>
      <c r="AN30" s="4">
        <v>4</v>
      </c>
      <c r="AO30" s="4">
        <v>4</v>
      </c>
      <c r="AP30" s="4">
        <v>4</v>
      </c>
      <c r="AQ30" s="4">
        <v>4</v>
      </c>
      <c r="AR30" s="4">
        <f t="shared" si="2"/>
        <v>2</v>
      </c>
      <c r="AS30" s="4">
        <f t="shared" si="3"/>
        <v>2.6666666666666665</v>
      </c>
      <c r="AT30" s="4">
        <f t="shared" si="4"/>
        <v>3.6</v>
      </c>
      <c r="AU30" s="4">
        <f t="shared" si="5"/>
        <v>3</v>
      </c>
      <c r="AV30" s="4">
        <f t="shared" si="6"/>
        <v>4</v>
      </c>
    </row>
    <row r="31" spans="1:48">
      <c r="A31" s="4" t="s">
        <v>101</v>
      </c>
      <c r="B31" s="4" t="s">
        <v>94</v>
      </c>
      <c r="C31" s="4">
        <v>1</v>
      </c>
      <c r="D31" s="4" t="s">
        <v>406</v>
      </c>
      <c r="E31" s="4">
        <v>24</v>
      </c>
      <c r="F31" s="4">
        <v>1.74</v>
      </c>
      <c r="G31" s="4">
        <v>43</v>
      </c>
      <c r="H31" s="4" t="s">
        <v>61</v>
      </c>
      <c r="I31" s="4" t="s">
        <v>406</v>
      </c>
      <c r="J31" s="4" t="s">
        <v>406</v>
      </c>
      <c r="K31" s="4" t="s">
        <v>392</v>
      </c>
      <c r="L31" s="4">
        <v>1</v>
      </c>
      <c r="M31" s="4">
        <v>10</v>
      </c>
      <c r="N31" s="4">
        <v>0</v>
      </c>
      <c r="O31" s="4" t="s">
        <v>768</v>
      </c>
      <c r="P31" s="4" t="s">
        <v>129</v>
      </c>
      <c r="Q31" s="4" t="s">
        <v>979</v>
      </c>
      <c r="R31" s="4">
        <v>1</v>
      </c>
      <c r="S31" s="4">
        <v>2</v>
      </c>
      <c r="T31" s="4">
        <v>4</v>
      </c>
      <c r="U31" s="4">
        <v>2</v>
      </c>
      <c r="V31" s="4">
        <v>2</v>
      </c>
      <c r="W31" s="4">
        <v>2</v>
      </c>
      <c r="X31" s="4">
        <v>1</v>
      </c>
      <c r="Y31" s="4">
        <v>4</v>
      </c>
      <c r="Z31" s="4">
        <v>1</v>
      </c>
      <c r="AA31" s="4">
        <f t="shared" si="1"/>
        <v>2</v>
      </c>
      <c r="AB31" s="4">
        <v>5</v>
      </c>
      <c r="AC31" s="4" t="s">
        <v>273</v>
      </c>
      <c r="AD31" s="4">
        <v>4</v>
      </c>
      <c r="AE31" s="4">
        <v>5</v>
      </c>
      <c r="AF31" s="4">
        <v>5</v>
      </c>
      <c r="AG31" s="4" t="s">
        <v>273</v>
      </c>
      <c r="AH31" s="4">
        <v>4</v>
      </c>
      <c r="AI31" s="4">
        <v>5</v>
      </c>
      <c r="AJ31" s="4">
        <v>4</v>
      </c>
      <c r="AK31" s="4" t="s">
        <v>273</v>
      </c>
      <c r="AL31" s="4">
        <v>4</v>
      </c>
      <c r="AM31" s="4">
        <v>4</v>
      </c>
      <c r="AN31" s="4">
        <v>4</v>
      </c>
      <c r="AO31" s="4">
        <v>3</v>
      </c>
      <c r="AP31" s="4">
        <v>1</v>
      </c>
      <c r="AQ31" s="4">
        <v>2</v>
      </c>
      <c r="AR31" s="4">
        <f t="shared" si="2"/>
        <v>2.4</v>
      </c>
      <c r="AS31" s="4">
        <f>SUM(X31:AB31)/5</f>
        <v>2.6</v>
      </c>
      <c r="AT31" s="4">
        <f>SUM(AD31:AF31,AH31)/4</f>
        <v>4.5</v>
      </c>
      <c r="AU31" s="4">
        <f>SUM(AI31:AJ31,AL31:AM31)/4</f>
        <v>4.25</v>
      </c>
      <c r="AV31" s="4">
        <f t="shared" si="6"/>
        <v>2.6666666666666665</v>
      </c>
    </row>
    <row r="32" spans="1:48">
      <c r="A32" s="2" t="s">
        <v>102</v>
      </c>
      <c r="B32" s="4" t="s">
        <v>103</v>
      </c>
      <c r="C32" s="4">
        <v>1</v>
      </c>
      <c r="D32" s="4" t="s">
        <v>406</v>
      </c>
      <c r="E32" s="4">
        <v>25</v>
      </c>
      <c r="F32" s="4">
        <v>1.835</v>
      </c>
      <c r="G32" s="4">
        <v>44</v>
      </c>
      <c r="H32" s="4" t="s">
        <v>61</v>
      </c>
      <c r="I32" s="4" t="s">
        <v>406</v>
      </c>
      <c r="J32" s="4" t="s">
        <v>406</v>
      </c>
      <c r="K32" s="4" t="s">
        <v>392</v>
      </c>
      <c r="L32" s="4">
        <v>1</v>
      </c>
      <c r="M32" s="4">
        <v>8</v>
      </c>
      <c r="N32" s="4">
        <v>0</v>
      </c>
      <c r="O32" s="4" t="s">
        <v>783</v>
      </c>
      <c r="P32" s="4" t="s">
        <v>784</v>
      </c>
      <c r="Q32" s="4" t="s">
        <v>979</v>
      </c>
      <c r="R32" s="4">
        <v>1</v>
      </c>
      <c r="S32" s="4">
        <v>1</v>
      </c>
      <c r="T32" s="4">
        <v>1</v>
      </c>
      <c r="U32" s="4">
        <v>1</v>
      </c>
      <c r="V32" s="4">
        <v>1</v>
      </c>
      <c r="W32" s="4">
        <v>5</v>
      </c>
      <c r="X32" s="4">
        <v>1</v>
      </c>
      <c r="Y32" s="4">
        <v>5</v>
      </c>
      <c r="Z32" s="4">
        <v>1</v>
      </c>
      <c r="AA32" s="4">
        <f t="shared" si="1"/>
        <v>1</v>
      </c>
      <c r="AB32" s="4">
        <v>4</v>
      </c>
      <c r="AC32" s="4">
        <v>2</v>
      </c>
      <c r="AD32" s="4">
        <v>5</v>
      </c>
      <c r="AE32" s="4">
        <v>3</v>
      </c>
      <c r="AF32" s="4">
        <v>3</v>
      </c>
      <c r="AG32" s="4">
        <v>5</v>
      </c>
      <c r="AH32" s="4">
        <v>3</v>
      </c>
      <c r="AI32" s="4">
        <v>5</v>
      </c>
      <c r="AJ32" s="4">
        <v>5</v>
      </c>
      <c r="AK32" s="4">
        <v>5</v>
      </c>
      <c r="AL32" s="4">
        <v>3</v>
      </c>
      <c r="AM32" s="4">
        <v>4</v>
      </c>
      <c r="AN32" s="4">
        <v>5</v>
      </c>
      <c r="AO32" s="4">
        <v>5</v>
      </c>
      <c r="AP32" s="4">
        <v>3</v>
      </c>
      <c r="AQ32" s="4">
        <v>5</v>
      </c>
      <c r="AR32" s="4">
        <f t="shared" si="2"/>
        <v>1.8</v>
      </c>
      <c r="AS32" s="4">
        <f t="shared" si="3"/>
        <v>2.3333333333333335</v>
      </c>
      <c r="AT32" s="4">
        <f>SUM(AD32:AH32)/5</f>
        <v>3.8</v>
      </c>
      <c r="AU32" s="4">
        <f t="shared" si="5"/>
        <v>4.4000000000000004</v>
      </c>
      <c r="AV32" s="4">
        <f t="shared" si="6"/>
        <v>4.333333333333333</v>
      </c>
    </row>
    <row r="33" spans="1:48">
      <c r="A33" s="4" t="s">
        <v>104</v>
      </c>
      <c r="B33" s="4" t="s">
        <v>105</v>
      </c>
      <c r="C33" s="4">
        <v>1</v>
      </c>
      <c r="D33" s="4" t="s">
        <v>308</v>
      </c>
      <c r="E33" s="4">
        <v>27</v>
      </c>
      <c r="F33" s="4">
        <v>1.82</v>
      </c>
      <c r="G33" s="4">
        <v>44</v>
      </c>
      <c r="H33" s="4" t="s">
        <v>61</v>
      </c>
      <c r="I33" s="4" t="s">
        <v>60</v>
      </c>
      <c r="J33" s="4" t="s">
        <v>308</v>
      </c>
      <c r="K33" s="4" t="s">
        <v>392</v>
      </c>
      <c r="L33" s="4">
        <v>1</v>
      </c>
      <c r="M33" s="4">
        <v>20</v>
      </c>
      <c r="N33" s="4">
        <v>1</v>
      </c>
      <c r="O33" s="4" t="s">
        <v>798</v>
      </c>
      <c r="P33" s="4" t="s">
        <v>799</v>
      </c>
      <c r="Q33" s="4" t="s">
        <v>979</v>
      </c>
      <c r="R33" s="4">
        <v>1</v>
      </c>
      <c r="S33" s="4">
        <v>3</v>
      </c>
      <c r="T33" s="4">
        <v>1</v>
      </c>
      <c r="U33" s="4">
        <v>3</v>
      </c>
      <c r="V33" s="4">
        <v>1</v>
      </c>
      <c r="W33" s="4">
        <v>5</v>
      </c>
      <c r="X33" s="4">
        <v>2</v>
      </c>
      <c r="Y33" s="4">
        <v>2</v>
      </c>
      <c r="Z33" s="4">
        <v>1</v>
      </c>
      <c r="AA33" s="4">
        <f t="shared" si="1"/>
        <v>1</v>
      </c>
      <c r="AB33" s="4">
        <v>4</v>
      </c>
      <c r="AC33" s="4">
        <v>3</v>
      </c>
      <c r="AD33" s="4">
        <v>5</v>
      </c>
      <c r="AE33" s="4">
        <v>2</v>
      </c>
      <c r="AF33" s="4">
        <v>2</v>
      </c>
      <c r="AG33" s="4">
        <v>5</v>
      </c>
      <c r="AH33" s="4">
        <v>3</v>
      </c>
      <c r="AI33" s="4">
        <v>5</v>
      </c>
      <c r="AJ33" s="4">
        <v>3</v>
      </c>
      <c r="AK33" s="4">
        <v>2</v>
      </c>
      <c r="AL33" s="4">
        <v>4</v>
      </c>
      <c r="AM33" s="4">
        <v>4</v>
      </c>
      <c r="AN33" s="4">
        <v>5</v>
      </c>
      <c r="AO33" s="4">
        <v>5</v>
      </c>
      <c r="AP33" s="4">
        <v>4</v>
      </c>
      <c r="AQ33" s="4">
        <v>5</v>
      </c>
      <c r="AR33" s="4">
        <f t="shared" si="2"/>
        <v>2.6</v>
      </c>
      <c r="AS33" s="4">
        <f t="shared" si="3"/>
        <v>2.1666666666666665</v>
      </c>
      <c r="AT33" s="4">
        <f t="shared" si="4"/>
        <v>3.4</v>
      </c>
      <c r="AU33" s="4">
        <f t="shared" si="5"/>
        <v>3.6</v>
      </c>
      <c r="AV33" s="4">
        <f t="shared" si="6"/>
        <v>4.666666666666667</v>
      </c>
    </row>
    <row r="34" spans="1:48">
      <c r="A34" s="4" t="s">
        <v>106</v>
      </c>
      <c r="B34" s="4" t="s">
        <v>107</v>
      </c>
      <c r="C34" s="4">
        <v>1</v>
      </c>
      <c r="D34" s="4" t="s">
        <v>308</v>
      </c>
      <c r="E34" s="4">
        <v>20</v>
      </c>
      <c r="F34" s="4">
        <v>1.68</v>
      </c>
      <c r="G34" s="4">
        <v>42</v>
      </c>
      <c r="H34" s="4" t="s">
        <v>61</v>
      </c>
      <c r="I34" s="4" t="s">
        <v>541</v>
      </c>
      <c r="J34" s="4" t="s">
        <v>541</v>
      </c>
      <c r="K34" s="4" t="s">
        <v>248</v>
      </c>
      <c r="L34" s="4">
        <v>1</v>
      </c>
      <c r="M34" s="4">
        <v>25</v>
      </c>
      <c r="N34" s="4">
        <v>1</v>
      </c>
      <c r="O34" s="4" t="s">
        <v>542</v>
      </c>
      <c r="P34" s="4" t="s">
        <v>543</v>
      </c>
      <c r="Q34" s="4" t="s">
        <v>979</v>
      </c>
      <c r="R34" s="4">
        <v>1</v>
      </c>
      <c r="S34" s="4">
        <v>4</v>
      </c>
      <c r="T34" s="4">
        <v>2</v>
      </c>
      <c r="U34" s="4">
        <v>2</v>
      </c>
      <c r="V34" s="4">
        <v>1</v>
      </c>
      <c r="W34" s="4">
        <v>4</v>
      </c>
      <c r="X34" s="4">
        <v>3</v>
      </c>
      <c r="Y34" s="4">
        <v>3</v>
      </c>
      <c r="Z34" s="4">
        <v>1</v>
      </c>
      <c r="AA34" s="4">
        <f t="shared" si="1"/>
        <v>1</v>
      </c>
      <c r="AB34" s="4">
        <v>5</v>
      </c>
      <c r="AC34" s="4">
        <v>5</v>
      </c>
      <c r="AD34" s="4">
        <v>4</v>
      </c>
      <c r="AE34" s="4">
        <v>4</v>
      </c>
      <c r="AF34" s="4">
        <v>4</v>
      </c>
      <c r="AG34" s="4">
        <v>5</v>
      </c>
      <c r="AH34" s="4">
        <v>4</v>
      </c>
      <c r="AI34" s="4">
        <v>3</v>
      </c>
      <c r="AJ34" s="4">
        <v>5</v>
      </c>
      <c r="AK34" s="4">
        <v>5</v>
      </c>
      <c r="AL34" s="4">
        <v>3</v>
      </c>
      <c r="AM34" s="4">
        <v>4</v>
      </c>
      <c r="AN34" s="4">
        <v>4</v>
      </c>
      <c r="AO34" s="4">
        <v>5</v>
      </c>
      <c r="AP34" s="4">
        <v>3</v>
      </c>
      <c r="AQ34" s="4">
        <v>4</v>
      </c>
      <c r="AR34" s="4">
        <f t="shared" si="2"/>
        <v>2.6</v>
      </c>
      <c r="AS34" s="4">
        <f t="shared" si="3"/>
        <v>3</v>
      </c>
      <c r="AT34" s="4">
        <f t="shared" si="4"/>
        <v>4.2</v>
      </c>
      <c r="AU34" s="4">
        <f t="shared" si="5"/>
        <v>4</v>
      </c>
      <c r="AV34" s="4">
        <f t="shared" si="6"/>
        <v>4</v>
      </c>
    </row>
    <row r="35" spans="1:48">
      <c r="A35" s="4" t="s">
        <v>108</v>
      </c>
      <c r="B35" s="4" t="s">
        <v>70</v>
      </c>
      <c r="C35" s="4">
        <v>1</v>
      </c>
      <c r="D35" s="4" t="s">
        <v>308</v>
      </c>
      <c r="E35" s="4">
        <v>23</v>
      </c>
      <c r="F35" s="4">
        <v>1.82</v>
      </c>
      <c r="G35" s="4">
        <v>47</v>
      </c>
      <c r="H35" s="4" t="s">
        <v>61</v>
      </c>
      <c r="I35" s="4" t="s">
        <v>60</v>
      </c>
      <c r="J35" s="4" t="s">
        <v>308</v>
      </c>
      <c r="K35" s="4" t="s">
        <v>251</v>
      </c>
      <c r="L35" s="4">
        <v>1</v>
      </c>
      <c r="M35" s="4">
        <v>2</v>
      </c>
      <c r="N35" s="4">
        <v>1</v>
      </c>
      <c r="O35" s="4" t="s">
        <v>593</v>
      </c>
      <c r="P35" s="4" t="s">
        <v>594</v>
      </c>
      <c r="Q35" s="4" t="s">
        <v>271</v>
      </c>
      <c r="R35" s="4">
        <v>1</v>
      </c>
      <c r="S35" s="4">
        <v>3</v>
      </c>
      <c r="T35" s="4">
        <v>3</v>
      </c>
      <c r="U35" s="4">
        <v>4</v>
      </c>
      <c r="V35" s="4">
        <v>3</v>
      </c>
      <c r="W35" s="4">
        <v>4</v>
      </c>
      <c r="X35" s="4">
        <v>4</v>
      </c>
      <c r="Y35" s="4">
        <v>4</v>
      </c>
      <c r="Z35" s="4">
        <v>1</v>
      </c>
      <c r="AA35" s="4">
        <f t="shared" si="1"/>
        <v>3</v>
      </c>
      <c r="AB35" s="4">
        <v>5</v>
      </c>
      <c r="AC35" s="4">
        <v>5</v>
      </c>
      <c r="AD35" s="4">
        <v>3</v>
      </c>
      <c r="AE35" s="4">
        <v>5</v>
      </c>
      <c r="AF35" s="4">
        <v>4</v>
      </c>
      <c r="AG35" s="4">
        <v>4</v>
      </c>
      <c r="AH35" s="4">
        <v>4</v>
      </c>
      <c r="AI35" s="4">
        <v>4</v>
      </c>
      <c r="AJ35" s="4">
        <v>4</v>
      </c>
      <c r="AK35" s="4">
        <v>4</v>
      </c>
      <c r="AL35" s="4">
        <v>4</v>
      </c>
      <c r="AM35" s="4">
        <v>5</v>
      </c>
      <c r="AN35" s="4">
        <v>2</v>
      </c>
      <c r="AO35" s="4">
        <v>4</v>
      </c>
      <c r="AP35" s="4">
        <v>4</v>
      </c>
      <c r="AQ35" s="4">
        <v>3</v>
      </c>
      <c r="AR35" s="4">
        <f t="shared" si="2"/>
        <v>3.4</v>
      </c>
      <c r="AS35" s="4">
        <f t="shared" si="3"/>
        <v>3.6666666666666665</v>
      </c>
      <c r="AT35" s="4">
        <f t="shared" si="4"/>
        <v>4</v>
      </c>
      <c r="AU35" s="4">
        <f t="shared" si="5"/>
        <v>4.2</v>
      </c>
      <c r="AV35" s="4">
        <f t="shared" si="6"/>
        <v>3.3333333333333335</v>
      </c>
    </row>
    <row r="36" spans="1:48">
      <c r="A36" s="2" t="s">
        <v>109</v>
      </c>
      <c r="B36" s="4" t="s">
        <v>110</v>
      </c>
      <c r="C36" s="4">
        <v>1</v>
      </c>
      <c r="D36" s="4" t="s">
        <v>308</v>
      </c>
      <c r="E36" s="4">
        <v>23</v>
      </c>
      <c r="F36" s="4">
        <v>1.68</v>
      </c>
      <c r="G36" s="4">
        <v>44</v>
      </c>
      <c r="H36" s="4" t="s">
        <v>270</v>
      </c>
      <c r="I36" s="4" t="s">
        <v>60</v>
      </c>
      <c r="J36" s="4" t="s">
        <v>308</v>
      </c>
      <c r="K36" s="4" t="s">
        <v>839</v>
      </c>
      <c r="L36" s="4">
        <v>0</v>
      </c>
      <c r="M36" s="4" t="s">
        <v>129</v>
      </c>
      <c r="N36" s="4">
        <v>0</v>
      </c>
      <c r="O36" s="4" t="s">
        <v>824</v>
      </c>
      <c r="P36" s="4" t="s">
        <v>353</v>
      </c>
      <c r="Q36" s="4" t="s">
        <v>271</v>
      </c>
      <c r="R36" s="4">
        <v>1</v>
      </c>
      <c r="S36" s="4">
        <v>1</v>
      </c>
      <c r="T36" s="4">
        <v>1</v>
      </c>
      <c r="U36" s="4">
        <v>4</v>
      </c>
      <c r="V36" s="4">
        <v>1</v>
      </c>
      <c r="W36" s="4">
        <v>4</v>
      </c>
      <c r="X36" s="4">
        <v>2</v>
      </c>
      <c r="Y36" s="4">
        <v>2</v>
      </c>
      <c r="Z36" s="4">
        <v>2</v>
      </c>
      <c r="AA36" s="4">
        <f t="shared" si="1"/>
        <v>1</v>
      </c>
      <c r="AB36" s="4">
        <v>4</v>
      </c>
      <c r="AC36" s="4">
        <v>2</v>
      </c>
      <c r="AD36" s="4">
        <v>3</v>
      </c>
      <c r="AE36" s="4">
        <v>3</v>
      </c>
      <c r="AF36" s="4">
        <v>3</v>
      </c>
      <c r="AG36" s="4">
        <v>2</v>
      </c>
      <c r="AH36" s="4">
        <v>3</v>
      </c>
      <c r="AI36" s="4">
        <v>3</v>
      </c>
      <c r="AJ36" s="4">
        <v>4</v>
      </c>
      <c r="AK36" s="4">
        <v>3</v>
      </c>
      <c r="AL36" s="4">
        <v>4</v>
      </c>
      <c r="AM36" s="4">
        <v>3</v>
      </c>
      <c r="AN36" s="4">
        <v>2</v>
      </c>
      <c r="AO36" s="4">
        <v>4</v>
      </c>
      <c r="AP36" s="4">
        <v>2</v>
      </c>
      <c r="AQ36" s="4">
        <v>3</v>
      </c>
      <c r="AR36" s="4">
        <f t="shared" si="2"/>
        <v>2.2000000000000002</v>
      </c>
      <c r="AS36" s="4">
        <f t="shared" si="3"/>
        <v>2.1666666666666665</v>
      </c>
      <c r="AT36" s="4">
        <f t="shared" si="4"/>
        <v>2.8</v>
      </c>
      <c r="AU36" s="4">
        <f t="shared" si="5"/>
        <v>3.4</v>
      </c>
      <c r="AV36" s="4">
        <f t="shared" si="6"/>
        <v>2.6666666666666665</v>
      </c>
    </row>
    <row r="37" spans="1:48">
      <c r="A37" s="4" t="s">
        <v>111</v>
      </c>
      <c r="B37" s="4" t="s">
        <v>112</v>
      </c>
      <c r="C37" s="4">
        <v>1</v>
      </c>
      <c r="D37" s="4" t="s">
        <v>406</v>
      </c>
      <c r="E37" s="15">
        <v>26</v>
      </c>
      <c r="F37" s="4">
        <v>1.78</v>
      </c>
      <c r="G37" s="4">
        <v>43</v>
      </c>
      <c r="H37" s="4" t="s">
        <v>61</v>
      </c>
      <c r="I37" s="4" t="s">
        <v>406</v>
      </c>
      <c r="J37" s="4" t="s">
        <v>406</v>
      </c>
      <c r="K37" s="4" t="s">
        <v>392</v>
      </c>
      <c r="L37" s="4">
        <v>1</v>
      </c>
      <c r="M37" s="4">
        <v>40</v>
      </c>
      <c r="N37" s="4">
        <v>1</v>
      </c>
      <c r="O37" s="4" t="s">
        <v>352</v>
      </c>
      <c r="P37" s="4" t="s">
        <v>353</v>
      </c>
      <c r="Q37" s="4" t="s">
        <v>271</v>
      </c>
      <c r="R37" s="4">
        <v>1</v>
      </c>
      <c r="S37" s="4">
        <v>2</v>
      </c>
      <c r="T37" s="4">
        <v>2</v>
      </c>
      <c r="U37" s="4">
        <v>2</v>
      </c>
      <c r="V37" s="4">
        <v>3</v>
      </c>
      <c r="W37" s="4">
        <v>1</v>
      </c>
      <c r="X37" s="4">
        <v>3</v>
      </c>
      <c r="Y37" s="4">
        <v>3</v>
      </c>
      <c r="Z37" s="4">
        <v>2</v>
      </c>
      <c r="AA37" s="4">
        <f t="shared" si="1"/>
        <v>3</v>
      </c>
      <c r="AB37" s="4">
        <v>2</v>
      </c>
      <c r="AC37" s="4">
        <v>4</v>
      </c>
      <c r="AD37" s="4">
        <v>4</v>
      </c>
      <c r="AE37" s="4">
        <v>5</v>
      </c>
      <c r="AF37" s="4">
        <v>4</v>
      </c>
      <c r="AG37" s="4">
        <v>4</v>
      </c>
      <c r="AH37" s="4">
        <v>3</v>
      </c>
      <c r="AI37" s="4">
        <v>4</v>
      </c>
      <c r="AJ37" s="4">
        <v>4</v>
      </c>
      <c r="AK37" s="4">
        <v>4</v>
      </c>
      <c r="AL37" s="4">
        <v>4</v>
      </c>
      <c r="AM37" s="4">
        <v>5</v>
      </c>
      <c r="AN37" s="4">
        <v>2</v>
      </c>
      <c r="AO37" s="4">
        <v>3</v>
      </c>
      <c r="AP37" s="4">
        <v>2</v>
      </c>
      <c r="AQ37" s="4">
        <v>3</v>
      </c>
      <c r="AR37" s="4">
        <f t="shared" si="2"/>
        <v>2</v>
      </c>
      <c r="AS37" s="4">
        <f t="shared" si="3"/>
        <v>2.8333333333333335</v>
      </c>
      <c r="AT37" s="4">
        <f t="shared" si="4"/>
        <v>4</v>
      </c>
      <c r="AU37" s="4">
        <f t="shared" si="5"/>
        <v>4.2</v>
      </c>
      <c r="AV37" s="4">
        <f t="shared" si="6"/>
        <v>2.3333333333333335</v>
      </c>
    </row>
    <row r="38" spans="1:48">
      <c r="A38" s="4" t="s">
        <v>113</v>
      </c>
      <c r="B38" s="4" t="s">
        <v>114</v>
      </c>
      <c r="C38" s="4">
        <v>1</v>
      </c>
      <c r="D38" s="4" t="s">
        <v>308</v>
      </c>
      <c r="E38" s="4">
        <v>27</v>
      </c>
      <c r="F38" s="4">
        <v>1.72</v>
      </c>
      <c r="G38" s="4">
        <v>43</v>
      </c>
      <c r="H38" s="4" t="s">
        <v>270</v>
      </c>
      <c r="I38" s="4" t="s">
        <v>60</v>
      </c>
      <c r="J38" s="4" t="s">
        <v>308</v>
      </c>
      <c r="K38" s="4" t="s">
        <v>392</v>
      </c>
      <c r="L38" s="4">
        <v>1</v>
      </c>
      <c r="M38" s="4">
        <v>60</v>
      </c>
      <c r="N38" s="4">
        <v>1</v>
      </c>
      <c r="O38" s="4" t="s">
        <v>851</v>
      </c>
      <c r="P38" s="4" t="s">
        <v>852</v>
      </c>
      <c r="Q38" s="4" t="s">
        <v>978</v>
      </c>
      <c r="R38" s="4">
        <v>1</v>
      </c>
      <c r="S38" s="4">
        <v>1</v>
      </c>
      <c r="T38" s="4">
        <v>3</v>
      </c>
      <c r="U38" s="4">
        <v>1</v>
      </c>
      <c r="V38" s="4">
        <v>4</v>
      </c>
      <c r="W38" s="4">
        <v>2</v>
      </c>
      <c r="X38" s="4">
        <v>5</v>
      </c>
      <c r="Y38" s="4">
        <v>5</v>
      </c>
      <c r="Z38" s="4">
        <v>1</v>
      </c>
      <c r="AA38" s="4">
        <f t="shared" si="1"/>
        <v>4</v>
      </c>
      <c r="AB38" s="4">
        <v>4</v>
      </c>
      <c r="AC38" s="4">
        <v>4</v>
      </c>
      <c r="AD38" s="4">
        <v>5</v>
      </c>
      <c r="AE38" s="4">
        <v>5</v>
      </c>
      <c r="AF38" s="4">
        <v>5</v>
      </c>
      <c r="AG38" s="4">
        <v>5</v>
      </c>
      <c r="AH38" s="4">
        <v>5</v>
      </c>
      <c r="AI38" s="4">
        <v>3</v>
      </c>
      <c r="AJ38" s="4">
        <v>4</v>
      </c>
      <c r="AK38" s="4">
        <v>3</v>
      </c>
      <c r="AL38" s="4">
        <v>2</v>
      </c>
      <c r="AM38" s="4">
        <v>2</v>
      </c>
      <c r="AN38" s="4">
        <v>5</v>
      </c>
      <c r="AO38" s="4">
        <v>4</v>
      </c>
      <c r="AP38" s="4">
        <v>3</v>
      </c>
      <c r="AQ38" s="4">
        <v>5</v>
      </c>
      <c r="AR38" s="4">
        <f t="shared" si="2"/>
        <v>2.2000000000000002</v>
      </c>
      <c r="AS38" s="4">
        <f t="shared" si="3"/>
        <v>3.8333333333333335</v>
      </c>
      <c r="AT38" s="4">
        <f t="shared" si="4"/>
        <v>5</v>
      </c>
      <c r="AU38" s="4">
        <f t="shared" si="5"/>
        <v>2.8</v>
      </c>
      <c r="AV38" s="4">
        <f t="shared" si="6"/>
        <v>4</v>
      </c>
    </row>
    <row r="39" spans="1:48">
      <c r="A39" s="4" t="s">
        <v>115</v>
      </c>
      <c r="B39" s="4" t="s">
        <v>116</v>
      </c>
      <c r="C39" s="4">
        <v>0</v>
      </c>
      <c r="D39" s="4" t="s">
        <v>308</v>
      </c>
      <c r="E39" s="4">
        <v>23</v>
      </c>
      <c r="F39" s="4">
        <v>1.93</v>
      </c>
      <c r="G39" s="4">
        <v>49</v>
      </c>
      <c r="H39" s="4" t="s">
        <v>61</v>
      </c>
      <c r="I39" s="4" t="s">
        <v>576</v>
      </c>
      <c r="J39" s="4" t="s">
        <v>577</v>
      </c>
      <c r="K39" s="4" t="s">
        <v>392</v>
      </c>
      <c r="L39" s="4">
        <v>1</v>
      </c>
      <c r="M39" s="4">
        <v>70</v>
      </c>
      <c r="N39" s="4">
        <v>0</v>
      </c>
      <c r="O39" s="4" t="s">
        <v>578</v>
      </c>
      <c r="P39" s="4" t="s">
        <v>579</v>
      </c>
      <c r="Q39" s="4" t="s">
        <v>977</v>
      </c>
      <c r="R39" s="4">
        <v>1</v>
      </c>
      <c r="S39" s="4">
        <v>3</v>
      </c>
      <c r="T39" s="4">
        <v>2</v>
      </c>
      <c r="U39" s="4">
        <v>3</v>
      </c>
      <c r="V39" s="4">
        <v>1</v>
      </c>
      <c r="W39" s="4">
        <v>5</v>
      </c>
      <c r="X39" s="4">
        <v>4</v>
      </c>
      <c r="Y39" s="4" t="s">
        <v>273</v>
      </c>
      <c r="Z39" s="4">
        <v>1</v>
      </c>
      <c r="AA39" s="4">
        <f t="shared" si="1"/>
        <v>1</v>
      </c>
      <c r="AB39" s="4">
        <v>4</v>
      </c>
      <c r="AC39" s="4">
        <v>5</v>
      </c>
      <c r="AD39" s="4">
        <v>5</v>
      </c>
      <c r="AE39" s="4">
        <v>5</v>
      </c>
      <c r="AF39" s="4">
        <v>4</v>
      </c>
      <c r="AG39" s="4">
        <v>2</v>
      </c>
      <c r="AH39" s="4">
        <v>5</v>
      </c>
      <c r="AI39" s="4">
        <v>5</v>
      </c>
      <c r="AJ39" s="4">
        <v>5</v>
      </c>
      <c r="AK39" s="4">
        <v>5</v>
      </c>
      <c r="AL39" s="4">
        <v>5</v>
      </c>
      <c r="AM39" s="4">
        <v>4</v>
      </c>
      <c r="AN39" s="4">
        <v>3</v>
      </c>
      <c r="AO39" s="4">
        <v>3</v>
      </c>
      <c r="AP39" s="4">
        <v>3</v>
      </c>
      <c r="AQ39" s="4">
        <v>3</v>
      </c>
      <c r="AR39" s="4">
        <f t="shared" si="2"/>
        <v>2.8</v>
      </c>
      <c r="AS39" s="4">
        <f>SUM(X39,Z39:AC39)/5</f>
        <v>3</v>
      </c>
      <c r="AT39" s="4">
        <f t="shared" si="4"/>
        <v>4.2</v>
      </c>
      <c r="AU39" s="4">
        <f t="shared" si="5"/>
        <v>4.8</v>
      </c>
      <c r="AV39" s="4">
        <f t="shared" si="6"/>
        <v>3</v>
      </c>
    </row>
    <row r="40" spans="1:48">
      <c r="A40" s="4" t="s">
        <v>533</v>
      </c>
      <c r="B40" s="4" t="s">
        <v>92</v>
      </c>
      <c r="C40" s="4">
        <v>1</v>
      </c>
      <c r="D40" s="4" t="s">
        <v>406</v>
      </c>
      <c r="E40" s="4">
        <v>25</v>
      </c>
      <c r="F40" s="4">
        <v>1.7</v>
      </c>
      <c r="G40" s="4">
        <v>40</v>
      </c>
      <c r="H40" s="4" t="s">
        <v>270</v>
      </c>
      <c r="I40" s="4" t="s">
        <v>406</v>
      </c>
      <c r="J40" s="4" t="s">
        <v>406</v>
      </c>
      <c r="K40" s="4" t="s">
        <v>392</v>
      </c>
      <c r="L40" s="4">
        <v>1</v>
      </c>
      <c r="M40" s="4">
        <v>2</v>
      </c>
      <c r="N40" s="4">
        <v>0</v>
      </c>
      <c r="O40" s="4" t="s">
        <v>556</v>
      </c>
      <c r="P40" s="4" t="s">
        <v>557</v>
      </c>
      <c r="Q40" s="4" t="s">
        <v>979</v>
      </c>
      <c r="R40" s="4">
        <v>1</v>
      </c>
      <c r="S40" s="4">
        <v>5</v>
      </c>
      <c r="T40" s="4">
        <v>1</v>
      </c>
      <c r="U40" s="4">
        <v>1</v>
      </c>
      <c r="V40" s="4">
        <v>1</v>
      </c>
      <c r="W40" s="4">
        <v>2</v>
      </c>
      <c r="X40" s="4">
        <v>1</v>
      </c>
      <c r="Y40" s="4">
        <v>1</v>
      </c>
      <c r="Z40" s="4">
        <v>1</v>
      </c>
      <c r="AA40" s="4">
        <f t="shared" si="1"/>
        <v>1</v>
      </c>
      <c r="AB40" s="4">
        <v>4</v>
      </c>
      <c r="AC40" s="4">
        <v>4</v>
      </c>
      <c r="AD40" s="4">
        <v>4</v>
      </c>
      <c r="AE40" s="4">
        <v>1</v>
      </c>
      <c r="AF40" s="4">
        <v>1</v>
      </c>
      <c r="AG40" s="4">
        <v>3</v>
      </c>
      <c r="AH40" s="4">
        <v>4</v>
      </c>
      <c r="AI40" s="4">
        <v>4</v>
      </c>
      <c r="AJ40" s="4">
        <v>2</v>
      </c>
      <c r="AK40" s="4">
        <v>4</v>
      </c>
      <c r="AL40" s="4">
        <v>2</v>
      </c>
      <c r="AM40" s="4">
        <v>3</v>
      </c>
      <c r="AN40" s="4">
        <v>4</v>
      </c>
      <c r="AO40" s="4">
        <v>4</v>
      </c>
      <c r="AP40" s="4">
        <v>2</v>
      </c>
      <c r="AQ40" s="4">
        <v>4</v>
      </c>
      <c r="AR40" s="4">
        <f t="shared" si="2"/>
        <v>2</v>
      </c>
      <c r="AS40" s="4">
        <f t="shared" si="3"/>
        <v>2</v>
      </c>
      <c r="AT40" s="4">
        <f t="shared" si="4"/>
        <v>2.6</v>
      </c>
      <c r="AU40" s="4">
        <f t="shared" si="5"/>
        <v>3</v>
      </c>
      <c r="AV40" s="4">
        <f t="shared" si="6"/>
        <v>3.3333333333333335</v>
      </c>
    </row>
    <row r="41" spans="1:48">
      <c r="A41" s="4" t="s">
        <v>534</v>
      </c>
      <c r="B41" s="4" t="s">
        <v>94</v>
      </c>
      <c r="C41" s="4">
        <v>1</v>
      </c>
      <c r="D41" s="4" t="s">
        <v>308</v>
      </c>
      <c r="E41" s="4">
        <v>22</v>
      </c>
      <c r="F41" s="4">
        <v>1.78</v>
      </c>
      <c r="G41" s="4">
        <v>43</v>
      </c>
      <c r="H41" s="4" t="s">
        <v>61</v>
      </c>
      <c r="I41" s="4" t="s">
        <v>60</v>
      </c>
      <c r="J41" s="4" t="s">
        <v>308</v>
      </c>
      <c r="K41" s="4" t="s">
        <v>248</v>
      </c>
      <c r="L41" s="4">
        <v>1</v>
      </c>
      <c r="M41" s="4">
        <v>20</v>
      </c>
      <c r="N41" s="4">
        <v>0</v>
      </c>
      <c r="O41" s="4" t="s">
        <v>537</v>
      </c>
      <c r="P41" s="4" t="s">
        <v>538</v>
      </c>
      <c r="Q41" s="4" t="s">
        <v>978</v>
      </c>
      <c r="R41" s="4">
        <v>1</v>
      </c>
      <c r="S41" s="4">
        <v>2</v>
      </c>
      <c r="T41" s="4">
        <v>2</v>
      </c>
      <c r="U41" s="4">
        <v>2</v>
      </c>
      <c r="V41" s="4">
        <v>1</v>
      </c>
      <c r="W41" s="4">
        <v>2</v>
      </c>
      <c r="X41" s="4">
        <v>2</v>
      </c>
      <c r="Y41" s="4">
        <v>3</v>
      </c>
      <c r="Z41" s="4">
        <v>1</v>
      </c>
      <c r="AA41" s="4">
        <f t="shared" si="1"/>
        <v>1</v>
      </c>
      <c r="AB41" s="4">
        <v>5</v>
      </c>
      <c r="AC41" s="4">
        <v>4</v>
      </c>
      <c r="AD41" s="4">
        <v>4</v>
      </c>
      <c r="AE41" s="4">
        <v>3</v>
      </c>
      <c r="AF41" s="4">
        <v>3</v>
      </c>
      <c r="AG41" s="4">
        <v>3</v>
      </c>
      <c r="AH41" s="4">
        <v>3</v>
      </c>
      <c r="AI41" s="4">
        <v>3</v>
      </c>
      <c r="AJ41" s="4">
        <v>3</v>
      </c>
      <c r="AK41" s="4">
        <v>2</v>
      </c>
      <c r="AL41" s="4">
        <v>2</v>
      </c>
      <c r="AM41" s="4">
        <v>3</v>
      </c>
      <c r="AN41" s="4">
        <v>4</v>
      </c>
      <c r="AO41" s="4">
        <v>4</v>
      </c>
      <c r="AP41" s="4">
        <v>2</v>
      </c>
      <c r="AQ41" s="4">
        <v>5</v>
      </c>
      <c r="AR41" s="4">
        <f t="shared" si="2"/>
        <v>1.8</v>
      </c>
      <c r="AS41" s="4">
        <f t="shared" si="3"/>
        <v>2.6666666666666665</v>
      </c>
      <c r="AT41" s="4">
        <f t="shared" si="4"/>
        <v>3.2</v>
      </c>
      <c r="AU41" s="4">
        <f t="shared" si="5"/>
        <v>2.6</v>
      </c>
      <c r="AV41" s="4">
        <f t="shared" si="6"/>
        <v>3.3333333333333335</v>
      </c>
    </row>
    <row r="42" spans="1:48">
      <c r="A42" s="4" t="s">
        <v>536</v>
      </c>
      <c r="B42" s="4" t="s">
        <v>535</v>
      </c>
      <c r="C42" s="4">
        <v>1</v>
      </c>
      <c r="D42" s="4" t="s">
        <v>308</v>
      </c>
      <c r="E42" s="4">
        <v>25</v>
      </c>
      <c r="F42" s="4">
        <v>1.89</v>
      </c>
      <c r="G42" s="4">
        <v>46</v>
      </c>
      <c r="H42" s="4" t="s">
        <v>61</v>
      </c>
      <c r="I42" s="4" t="s">
        <v>60</v>
      </c>
      <c r="J42" s="4" t="s">
        <v>308</v>
      </c>
      <c r="K42" s="4" t="s">
        <v>392</v>
      </c>
      <c r="L42" s="4">
        <v>1</v>
      </c>
      <c r="M42" s="4">
        <v>5</v>
      </c>
      <c r="N42" s="4">
        <v>1</v>
      </c>
      <c r="O42" s="4" t="s">
        <v>589</v>
      </c>
      <c r="P42" s="4" t="s">
        <v>590</v>
      </c>
      <c r="Q42" s="4" t="s">
        <v>977</v>
      </c>
      <c r="R42" s="4">
        <v>1</v>
      </c>
      <c r="S42" s="4">
        <v>1</v>
      </c>
      <c r="T42" s="4">
        <v>2</v>
      </c>
      <c r="U42" s="4">
        <v>2</v>
      </c>
      <c r="V42" s="4">
        <v>4</v>
      </c>
      <c r="W42" s="4">
        <v>4</v>
      </c>
      <c r="X42" s="4">
        <v>4</v>
      </c>
      <c r="Y42" s="4">
        <v>3</v>
      </c>
      <c r="Z42" s="4">
        <v>1</v>
      </c>
      <c r="AA42" s="4">
        <f t="shared" si="1"/>
        <v>4</v>
      </c>
      <c r="AB42" s="4">
        <v>2</v>
      </c>
      <c r="AC42" s="4">
        <v>4</v>
      </c>
      <c r="AD42" s="4">
        <v>2</v>
      </c>
      <c r="AE42" s="4">
        <v>1</v>
      </c>
      <c r="AF42" s="4">
        <v>2</v>
      </c>
      <c r="AG42" s="4">
        <v>2</v>
      </c>
      <c r="AH42" s="4">
        <v>4</v>
      </c>
      <c r="AI42" s="4">
        <v>4</v>
      </c>
      <c r="AJ42" s="4">
        <v>4</v>
      </c>
      <c r="AK42" s="4">
        <v>3</v>
      </c>
      <c r="AL42" s="4">
        <v>3</v>
      </c>
      <c r="AM42" s="4">
        <v>4</v>
      </c>
      <c r="AN42" s="4">
        <v>3</v>
      </c>
      <c r="AO42" s="4">
        <v>4</v>
      </c>
      <c r="AP42" s="4">
        <v>2</v>
      </c>
      <c r="AQ42" s="4">
        <v>5</v>
      </c>
      <c r="AR42" s="4">
        <f t="shared" si="2"/>
        <v>2.6</v>
      </c>
      <c r="AS42" s="4">
        <f t="shared" si="3"/>
        <v>3</v>
      </c>
      <c r="AT42" s="4">
        <f t="shared" si="4"/>
        <v>2.2000000000000002</v>
      </c>
      <c r="AU42" s="4">
        <f t="shared" si="5"/>
        <v>3.6</v>
      </c>
      <c r="AV42" s="4">
        <f t="shared" si="6"/>
        <v>3</v>
      </c>
    </row>
    <row r="43" spans="1:48">
      <c r="AR43" s="18">
        <f>SUM(AR3:AR42)/40</f>
        <v>2.5049999999999999</v>
      </c>
      <c r="AS43" s="18">
        <f>SUM(AS3:AS42)/40</f>
        <v>2.9024999999999999</v>
      </c>
      <c r="AT43" s="18">
        <f>SUM(AT3:AT42)/40</f>
        <v>3.6324999999999994</v>
      </c>
      <c r="AU43" s="18">
        <f t="shared" ref="AU43:AV43" si="7">SUM(AU3:AU42)/40</f>
        <v>3.5462499999999997</v>
      </c>
      <c r="AV43" s="18">
        <f t="shared" si="7"/>
        <v>3.1749999999999998</v>
      </c>
    </row>
    <row r="44" spans="1:48">
      <c r="Q44" t="s">
        <v>941</v>
      </c>
      <c r="R44">
        <f>SUMIF(Q3:Q42,"SF",R3:R42)</f>
        <v>14</v>
      </c>
    </row>
    <row r="45" spans="1:48">
      <c r="Q45" t="s">
        <v>1032</v>
      </c>
      <c r="R45">
        <f>SUMIF(Q3:Q42,"IND",R3:R42)</f>
        <v>6</v>
      </c>
    </row>
    <row r="46" spans="1:48">
      <c r="Q46" t="s">
        <v>1033</v>
      </c>
      <c r="R46">
        <f>SUMIF(Q3:Q42,"SER",R3:R42)</f>
        <v>14</v>
      </c>
    </row>
    <row r="47" spans="1:48">
      <c r="Q47" t="s">
        <v>1034</v>
      </c>
      <c r="R47">
        <f>SUMIF(Q3:Q42,"ACAD",R3:R42)</f>
        <v>5</v>
      </c>
    </row>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6"/>
  <sheetViews>
    <sheetView zoomScale="125" zoomScaleNormal="125" zoomScalePageLayoutView="125" workbookViewId="0">
      <pane xSplit="2" ySplit="2" topLeftCell="T44" activePane="bottomRight" state="frozen"/>
      <selection pane="topRight" activeCell="D1" sqref="D1"/>
      <selection pane="bottomLeft" activeCell="A3" sqref="A3"/>
      <selection pane="bottomRight" activeCell="W58" sqref="W58"/>
    </sheetView>
  </sheetViews>
  <sheetFormatPr baseColWidth="10" defaultColWidth="8.83203125" defaultRowHeight="15" x14ac:dyDescent="0"/>
  <cols>
    <col min="1" max="1" width="15.33203125" bestFit="1" customWidth="1"/>
    <col min="3" max="3" width="9.33203125" customWidth="1"/>
    <col min="4" max="4" width="13.6640625" customWidth="1"/>
    <col min="5" max="5" width="7.6640625" customWidth="1"/>
    <col min="6" max="6" width="9.6640625" customWidth="1"/>
    <col min="7" max="7" width="14.1640625" customWidth="1"/>
    <col min="8" max="8" width="12.6640625" customWidth="1"/>
    <col min="9" max="9" width="12.1640625" customWidth="1"/>
    <col min="10" max="12" width="14.5" customWidth="1"/>
    <col min="13" max="13" width="12.83203125" customWidth="1"/>
    <col min="14" max="14" width="10.1640625" customWidth="1"/>
    <col min="15" max="15" width="13.1640625" customWidth="1"/>
    <col min="16" max="16" width="14.6640625" customWidth="1"/>
    <col min="17" max="17" width="12.33203125" bestFit="1" customWidth="1"/>
    <col min="18" max="18" width="12.1640625" bestFit="1" customWidth="1"/>
    <col min="20" max="20" width="12.6640625" bestFit="1" customWidth="1"/>
    <col min="22" max="22" width="10.83203125" bestFit="1" customWidth="1"/>
    <col min="23" max="23" width="13.6640625" bestFit="1" customWidth="1"/>
    <col min="24" max="24" width="12.6640625" bestFit="1" customWidth="1"/>
    <col min="25" max="25" width="10.33203125" bestFit="1" customWidth="1"/>
    <col min="26" max="26" width="19.5" bestFit="1" customWidth="1"/>
    <col min="27" max="27" width="11.83203125" bestFit="1" customWidth="1"/>
    <col min="28" max="28" width="12.83203125" bestFit="1" customWidth="1"/>
    <col min="29" max="29" width="12.5" bestFit="1" customWidth="1"/>
    <col min="32" max="32" width="8" bestFit="1" customWidth="1"/>
    <col min="33" max="33" width="9" bestFit="1" customWidth="1"/>
    <col min="34" max="34" width="9.6640625" bestFit="1" customWidth="1"/>
    <col min="35" max="36" width="10.1640625" bestFit="1" customWidth="1"/>
    <col min="37" max="37" width="46.5" customWidth="1"/>
  </cols>
  <sheetData>
    <row r="1" spans="1:43" s="6" customFormat="1">
      <c r="A1" s="8" t="s">
        <v>0</v>
      </c>
      <c r="B1" s="9" t="s">
        <v>1</v>
      </c>
      <c r="C1" s="2" t="s">
        <v>117</v>
      </c>
      <c r="D1" s="7" t="s">
        <v>118</v>
      </c>
      <c r="E1" s="2" t="s">
        <v>119</v>
      </c>
      <c r="F1" s="7" t="s">
        <v>120</v>
      </c>
      <c r="G1" s="7"/>
      <c r="H1" s="3" t="s">
        <v>121</v>
      </c>
      <c r="I1" s="3" t="s">
        <v>122</v>
      </c>
      <c r="J1" s="3" t="s">
        <v>531</v>
      </c>
      <c r="K1" s="3" t="s">
        <v>121</v>
      </c>
      <c r="L1" s="3" t="s">
        <v>122</v>
      </c>
      <c r="M1" s="3" t="s">
        <v>34</v>
      </c>
      <c r="N1" s="3" t="s">
        <v>35</v>
      </c>
      <c r="O1" s="3" t="s">
        <v>36</v>
      </c>
      <c r="P1" s="8" t="s">
        <v>37</v>
      </c>
      <c r="Q1" s="2" t="s">
        <v>24</v>
      </c>
      <c r="R1" s="2" t="s">
        <v>25</v>
      </c>
      <c r="S1" s="3" t="s">
        <v>26</v>
      </c>
      <c r="T1" s="3" t="s">
        <v>27</v>
      </c>
      <c r="U1" s="3" t="s">
        <v>28</v>
      </c>
      <c r="V1" s="2" t="s">
        <v>13</v>
      </c>
      <c r="W1" s="2" t="s">
        <v>14</v>
      </c>
      <c r="X1" s="2" t="s">
        <v>15</v>
      </c>
      <c r="Y1" s="2" t="s">
        <v>16</v>
      </c>
      <c r="Z1" s="2" t="s">
        <v>17</v>
      </c>
      <c r="AA1" s="8" t="s">
        <v>123</v>
      </c>
      <c r="AB1" s="8" t="s">
        <v>124</v>
      </c>
      <c r="AC1" s="8" t="s">
        <v>125</v>
      </c>
      <c r="AD1" s="2" t="s">
        <v>126</v>
      </c>
      <c r="AE1" s="2" t="s">
        <v>369</v>
      </c>
      <c r="AF1" s="2" t="s">
        <v>338</v>
      </c>
      <c r="AG1" s="2" t="s">
        <v>337</v>
      </c>
      <c r="AH1" s="2" t="s">
        <v>339</v>
      </c>
      <c r="AI1" s="2" t="s">
        <v>340</v>
      </c>
      <c r="AJ1" s="2" t="s">
        <v>341</v>
      </c>
      <c r="AK1" s="2" t="s">
        <v>342</v>
      </c>
      <c r="AL1" s="6" t="s">
        <v>1035</v>
      </c>
      <c r="AM1" s="6" t="s">
        <v>591</v>
      </c>
      <c r="AN1" s="6" t="s">
        <v>1036</v>
      </c>
      <c r="AO1" s="6" t="s">
        <v>190</v>
      </c>
      <c r="AP1" s="6" t="s">
        <v>1037</v>
      </c>
      <c r="AQ1" s="6" t="s">
        <v>167</v>
      </c>
    </row>
    <row r="2" spans="1:43" s="6" customFormat="1">
      <c r="A2" s="8"/>
      <c r="B2" s="9"/>
      <c r="C2" s="2" t="s">
        <v>127</v>
      </c>
      <c r="D2" s="7" t="s">
        <v>279</v>
      </c>
      <c r="E2" s="2" t="s">
        <v>127</v>
      </c>
      <c r="F2" s="7" t="s">
        <v>279</v>
      </c>
      <c r="G2" s="7"/>
      <c r="H2" s="3" t="s">
        <v>463</v>
      </c>
      <c r="I2" s="3" t="s">
        <v>463</v>
      </c>
      <c r="J2" s="3" t="s">
        <v>532</v>
      </c>
      <c r="K2" s="3" t="s">
        <v>987</v>
      </c>
      <c r="L2" s="3" t="s">
        <v>987</v>
      </c>
      <c r="M2" s="10" t="s">
        <v>49</v>
      </c>
      <c r="N2" s="10" t="s">
        <v>49</v>
      </c>
      <c r="O2" s="10" t="s">
        <v>49</v>
      </c>
      <c r="P2" s="11" t="s">
        <v>49</v>
      </c>
      <c r="Q2" s="10" t="s">
        <v>49</v>
      </c>
      <c r="R2" s="10" t="s">
        <v>49</v>
      </c>
      <c r="S2" s="10" t="s">
        <v>49</v>
      </c>
      <c r="T2" s="10" t="s">
        <v>49</v>
      </c>
      <c r="U2" s="10" t="s">
        <v>49</v>
      </c>
      <c r="V2" s="10" t="s">
        <v>49</v>
      </c>
      <c r="W2" s="10" t="s">
        <v>49</v>
      </c>
      <c r="X2" s="10" t="s">
        <v>49</v>
      </c>
      <c r="Y2" s="10" t="s">
        <v>49</v>
      </c>
      <c r="Z2" s="10" t="s">
        <v>49</v>
      </c>
      <c r="AA2" s="11" t="s">
        <v>49</v>
      </c>
      <c r="AB2" s="11" t="s">
        <v>49</v>
      </c>
      <c r="AC2" s="11" t="s">
        <v>49</v>
      </c>
      <c r="AD2" s="2"/>
      <c r="AE2" s="2"/>
      <c r="AF2" s="2"/>
      <c r="AG2" s="2"/>
      <c r="AH2" s="2"/>
      <c r="AI2" s="2"/>
      <c r="AJ2" s="2"/>
      <c r="AK2" s="2"/>
    </row>
    <row r="3" spans="1:43">
      <c r="A3" s="2" t="s">
        <v>50</v>
      </c>
      <c r="B3" s="4" t="s">
        <v>51</v>
      </c>
      <c r="C3" s="4" t="s">
        <v>600</v>
      </c>
      <c r="D3" s="4">
        <v>1</v>
      </c>
      <c r="E3" s="4" t="s">
        <v>601</v>
      </c>
      <c r="F3" s="4">
        <v>1</v>
      </c>
      <c r="G3" s="4">
        <v>1</v>
      </c>
      <c r="H3" s="4">
        <v>3</v>
      </c>
      <c r="I3" s="4">
        <v>6</v>
      </c>
      <c r="J3" s="4">
        <v>9.6</v>
      </c>
      <c r="K3" s="4">
        <f>H3/J3*100</f>
        <v>31.25</v>
      </c>
      <c r="L3" s="4">
        <f>I3/J3*100</f>
        <v>62.5</v>
      </c>
      <c r="M3" s="4">
        <v>4</v>
      </c>
      <c r="N3" s="4">
        <v>2</v>
      </c>
      <c r="O3" s="4">
        <v>1</v>
      </c>
      <c r="P3" s="4">
        <v>4</v>
      </c>
      <c r="Q3" s="4">
        <v>4</v>
      </c>
      <c r="R3" s="4">
        <v>5</v>
      </c>
      <c r="S3" s="4">
        <v>4</v>
      </c>
      <c r="T3" s="4">
        <v>3</v>
      </c>
      <c r="U3" s="4">
        <v>4</v>
      </c>
      <c r="V3" s="4">
        <v>1</v>
      </c>
      <c r="W3" s="4">
        <v>1</v>
      </c>
      <c r="X3" s="4">
        <v>4</v>
      </c>
      <c r="Y3" s="4">
        <v>1</v>
      </c>
      <c r="Z3" s="4">
        <v>2</v>
      </c>
      <c r="AA3" s="4">
        <f t="shared" ref="AA3:AA6" si="0">SUM(V3:Z3)/5</f>
        <v>1.8</v>
      </c>
      <c r="AB3" s="4">
        <f t="shared" ref="AB3:AB6" si="1">SUM(Q3:U3)/5</f>
        <v>4</v>
      </c>
      <c r="AC3" s="4">
        <f t="shared" ref="AC3:AC6" si="2">SUM(M3:O3)/3</f>
        <v>2.3333333333333335</v>
      </c>
      <c r="AD3" s="4" t="s">
        <v>609</v>
      </c>
      <c r="AE3" s="4">
        <v>1</v>
      </c>
      <c r="AF3" s="4">
        <v>1</v>
      </c>
      <c r="AG3" s="4">
        <v>1</v>
      </c>
      <c r="AH3" s="4">
        <v>0</v>
      </c>
      <c r="AI3" s="4">
        <v>1</v>
      </c>
      <c r="AJ3" s="4">
        <v>1</v>
      </c>
      <c r="AK3" s="4" t="s">
        <v>611</v>
      </c>
      <c r="AN3">
        <v>1</v>
      </c>
    </row>
    <row r="4" spans="1:43">
      <c r="A4" s="4" t="s">
        <v>52</v>
      </c>
      <c r="B4" s="4" t="s">
        <v>53</v>
      </c>
      <c r="C4" s="4" t="s">
        <v>283</v>
      </c>
      <c r="D4" s="4">
        <v>0</v>
      </c>
      <c r="E4" s="4" t="s">
        <v>284</v>
      </c>
      <c r="F4" s="4">
        <v>0</v>
      </c>
      <c r="G4" s="4">
        <v>1</v>
      </c>
      <c r="H4" s="4">
        <v>8.9</v>
      </c>
      <c r="I4" s="4">
        <v>7.4</v>
      </c>
      <c r="J4" s="4">
        <v>9.6</v>
      </c>
      <c r="K4" s="4">
        <f t="shared" ref="K4:K42" si="3">H4/J4*100</f>
        <v>92.708333333333343</v>
      </c>
      <c r="L4" s="4">
        <f t="shared" ref="L4:L42" si="4">I4/J4*100</f>
        <v>77.083333333333343</v>
      </c>
      <c r="M4" s="4">
        <v>4</v>
      </c>
      <c r="N4" s="4">
        <v>4</v>
      </c>
      <c r="O4" s="4">
        <v>2</v>
      </c>
      <c r="P4" s="4">
        <v>4</v>
      </c>
      <c r="Q4" s="4">
        <v>5</v>
      </c>
      <c r="R4" s="4">
        <v>5</v>
      </c>
      <c r="S4" s="4">
        <v>5</v>
      </c>
      <c r="T4" s="4">
        <v>5</v>
      </c>
      <c r="U4" s="4">
        <v>5</v>
      </c>
      <c r="V4" s="4">
        <v>4</v>
      </c>
      <c r="W4" s="4">
        <v>4</v>
      </c>
      <c r="X4" s="4">
        <v>4</v>
      </c>
      <c r="Y4" s="4">
        <v>4</v>
      </c>
      <c r="Z4" s="4">
        <v>4</v>
      </c>
      <c r="AA4" s="4">
        <f t="shared" si="0"/>
        <v>4</v>
      </c>
      <c r="AB4" s="4">
        <f t="shared" si="1"/>
        <v>5</v>
      </c>
      <c r="AC4" s="4">
        <f t="shared" si="2"/>
        <v>3.3333333333333335</v>
      </c>
      <c r="AD4" s="4" t="s">
        <v>278</v>
      </c>
      <c r="AE4" s="4">
        <v>1</v>
      </c>
      <c r="AF4" s="4">
        <v>1</v>
      </c>
      <c r="AG4" s="4">
        <v>1</v>
      </c>
      <c r="AH4" s="4" t="s">
        <v>501</v>
      </c>
      <c r="AI4" s="4">
        <v>1</v>
      </c>
      <c r="AJ4" s="4">
        <v>1</v>
      </c>
      <c r="AK4" s="4" t="s">
        <v>949</v>
      </c>
      <c r="AO4">
        <v>1</v>
      </c>
      <c r="AP4">
        <v>1</v>
      </c>
    </row>
    <row r="5" spans="1:43">
      <c r="A5" s="4" t="s">
        <v>54</v>
      </c>
      <c r="B5" s="5" t="s">
        <v>55</v>
      </c>
      <c r="C5" s="4" t="s">
        <v>281</v>
      </c>
      <c r="D5" s="4">
        <v>2</v>
      </c>
      <c r="E5" s="4" t="s">
        <v>282</v>
      </c>
      <c r="F5" s="4">
        <v>2</v>
      </c>
      <c r="G5" s="4">
        <v>1</v>
      </c>
      <c r="H5" s="4">
        <v>6.3</v>
      </c>
      <c r="I5" s="4">
        <v>4.4000000000000004</v>
      </c>
      <c r="J5" s="4">
        <v>9.6</v>
      </c>
      <c r="K5" s="4">
        <f t="shared" si="3"/>
        <v>65.625</v>
      </c>
      <c r="L5" s="4">
        <f t="shared" si="4"/>
        <v>45.833333333333336</v>
      </c>
      <c r="M5" s="4">
        <v>3</v>
      </c>
      <c r="N5" s="4">
        <v>3</v>
      </c>
      <c r="O5" s="4">
        <v>3</v>
      </c>
      <c r="P5" s="4">
        <v>3</v>
      </c>
      <c r="Q5" s="4">
        <v>4</v>
      </c>
      <c r="R5" s="4">
        <v>4</v>
      </c>
      <c r="S5" s="4">
        <v>4</v>
      </c>
      <c r="T5" s="4">
        <v>4</v>
      </c>
      <c r="U5" s="4">
        <v>4</v>
      </c>
      <c r="V5" s="4">
        <v>3</v>
      </c>
      <c r="W5" s="4">
        <v>3</v>
      </c>
      <c r="X5" s="4">
        <v>3</v>
      </c>
      <c r="Y5" s="4">
        <v>3</v>
      </c>
      <c r="Z5" s="4">
        <v>4</v>
      </c>
      <c r="AA5" s="4">
        <f t="shared" si="0"/>
        <v>3.2</v>
      </c>
      <c r="AB5" s="4">
        <f t="shared" si="1"/>
        <v>4</v>
      </c>
      <c r="AC5" s="4">
        <f t="shared" si="2"/>
        <v>3</v>
      </c>
      <c r="AD5" s="4" t="s">
        <v>129</v>
      </c>
      <c r="AE5" s="4">
        <v>1</v>
      </c>
      <c r="AF5" s="4">
        <v>1</v>
      </c>
      <c r="AG5" s="4">
        <v>1</v>
      </c>
      <c r="AH5" s="4">
        <v>1</v>
      </c>
      <c r="AI5" s="4">
        <v>1</v>
      </c>
      <c r="AJ5" s="4">
        <v>1</v>
      </c>
      <c r="AK5" s="4" t="s">
        <v>950</v>
      </c>
    </row>
    <row r="6" spans="1:43">
      <c r="A6" s="4" t="s">
        <v>56</v>
      </c>
      <c r="B6" s="4" t="s">
        <v>57</v>
      </c>
      <c r="C6" s="4" t="s">
        <v>328</v>
      </c>
      <c r="D6" s="4">
        <v>0</v>
      </c>
      <c r="E6" s="4" t="s">
        <v>329</v>
      </c>
      <c r="F6" s="4">
        <v>0</v>
      </c>
      <c r="G6" s="4">
        <v>1</v>
      </c>
      <c r="H6" s="4">
        <v>1.7</v>
      </c>
      <c r="I6" s="4">
        <v>1.8</v>
      </c>
      <c r="J6" s="4">
        <v>9.6</v>
      </c>
      <c r="K6" s="4">
        <f t="shared" si="3"/>
        <v>17.708333333333336</v>
      </c>
      <c r="L6" s="4">
        <f t="shared" si="4"/>
        <v>18.75</v>
      </c>
      <c r="M6" s="4">
        <v>3</v>
      </c>
      <c r="N6" s="4">
        <v>2</v>
      </c>
      <c r="O6" s="4">
        <v>1</v>
      </c>
      <c r="P6" s="4">
        <v>1</v>
      </c>
      <c r="Q6" s="4">
        <v>3</v>
      </c>
      <c r="R6" s="4">
        <v>3</v>
      </c>
      <c r="S6" s="4">
        <v>2</v>
      </c>
      <c r="T6" s="4">
        <v>2</v>
      </c>
      <c r="U6" s="4">
        <v>2</v>
      </c>
      <c r="V6" s="4">
        <v>3</v>
      </c>
      <c r="W6" s="4">
        <v>1</v>
      </c>
      <c r="X6" s="4">
        <v>3</v>
      </c>
      <c r="Y6" s="4">
        <v>1</v>
      </c>
      <c r="Z6" s="4">
        <v>3</v>
      </c>
      <c r="AA6" s="4">
        <f t="shared" si="0"/>
        <v>2.2000000000000002</v>
      </c>
      <c r="AB6" s="4">
        <f t="shared" si="1"/>
        <v>2.4</v>
      </c>
      <c r="AC6" s="4">
        <f t="shared" si="2"/>
        <v>2</v>
      </c>
      <c r="AD6" s="4" t="s">
        <v>129</v>
      </c>
      <c r="AE6" s="4">
        <v>1</v>
      </c>
      <c r="AF6" s="4">
        <v>1</v>
      </c>
      <c r="AG6" s="4">
        <v>1</v>
      </c>
      <c r="AH6" s="4">
        <v>0</v>
      </c>
      <c r="AI6" s="4">
        <v>1</v>
      </c>
      <c r="AJ6" s="4">
        <v>1</v>
      </c>
      <c r="AK6" s="4" t="s">
        <v>343</v>
      </c>
      <c r="AM6">
        <v>1</v>
      </c>
      <c r="AN6">
        <v>1</v>
      </c>
    </row>
    <row r="7" spans="1:43">
      <c r="A7" s="4" t="s">
        <v>58</v>
      </c>
      <c r="B7" s="4" t="s">
        <v>59</v>
      </c>
      <c r="C7" s="4" t="s">
        <v>285</v>
      </c>
      <c r="D7" s="4">
        <v>1</v>
      </c>
      <c r="E7" s="4" t="s">
        <v>286</v>
      </c>
      <c r="F7" s="4">
        <v>1</v>
      </c>
      <c r="G7" s="4">
        <v>1</v>
      </c>
      <c r="H7" s="4">
        <v>1.4</v>
      </c>
      <c r="I7" s="4">
        <v>0.9</v>
      </c>
      <c r="J7" s="4">
        <v>9.3000000000000007</v>
      </c>
      <c r="K7" s="4">
        <f t="shared" si="3"/>
        <v>15.053763440860212</v>
      </c>
      <c r="L7" s="4">
        <f t="shared" si="4"/>
        <v>9.67741935483871</v>
      </c>
      <c r="M7" s="4">
        <v>2</v>
      </c>
      <c r="N7" s="4">
        <v>1</v>
      </c>
      <c r="O7" s="4">
        <v>2</v>
      </c>
      <c r="P7" s="4">
        <v>2</v>
      </c>
      <c r="Q7" s="4">
        <v>3</v>
      </c>
      <c r="R7" s="4">
        <v>3</v>
      </c>
      <c r="S7" s="4">
        <v>3</v>
      </c>
      <c r="T7" s="4">
        <v>2</v>
      </c>
      <c r="U7" s="4">
        <v>3</v>
      </c>
      <c r="V7" s="4">
        <v>2</v>
      </c>
      <c r="W7" s="4">
        <v>1</v>
      </c>
      <c r="X7" s="4">
        <v>4</v>
      </c>
      <c r="Y7" s="4">
        <v>3</v>
      </c>
      <c r="Z7" s="4">
        <v>3</v>
      </c>
      <c r="AA7" s="4">
        <f>SUM(V7:Z7)/5</f>
        <v>2.6</v>
      </c>
      <c r="AB7" s="4">
        <f>SUM(Q7:U7)/5</f>
        <v>2.8</v>
      </c>
      <c r="AC7" s="4">
        <f>SUM(M7:O7)/3</f>
        <v>1.6666666666666667</v>
      </c>
      <c r="AD7" s="4" t="s">
        <v>129</v>
      </c>
      <c r="AE7" s="15">
        <v>1</v>
      </c>
      <c r="AF7" s="4">
        <v>1</v>
      </c>
      <c r="AG7" s="4">
        <v>1</v>
      </c>
      <c r="AH7" s="4">
        <v>0</v>
      </c>
      <c r="AI7" s="4" t="s">
        <v>501</v>
      </c>
      <c r="AJ7" s="4">
        <v>1</v>
      </c>
      <c r="AK7" s="4" t="s">
        <v>951</v>
      </c>
      <c r="AM7">
        <v>1</v>
      </c>
      <c r="AN7">
        <v>1</v>
      </c>
    </row>
    <row r="8" spans="1:43">
      <c r="A8" s="4" t="s">
        <v>67</v>
      </c>
      <c r="B8" s="4" t="s">
        <v>68</v>
      </c>
      <c r="C8" s="4" t="s">
        <v>354</v>
      </c>
      <c r="D8" s="4">
        <v>2</v>
      </c>
      <c r="E8" s="4" t="s">
        <v>355</v>
      </c>
      <c r="F8" s="4">
        <v>2</v>
      </c>
      <c r="G8" s="4">
        <v>1</v>
      </c>
      <c r="H8" s="4">
        <v>2.6</v>
      </c>
      <c r="I8" s="4">
        <v>1</v>
      </c>
      <c r="J8" s="4">
        <v>9.6</v>
      </c>
      <c r="K8" s="4">
        <f t="shared" si="3"/>
        <v>27.083333333333336</v>
      </c>
      <c r="L8" s="4">
        <f t="shared" si="4"/>
        <v>10.416666666666668</v>
      </c>
      <c r="M8" s="4">
        <v>4</v>
      </c>
      <c r="N8" s="4">
        <v>4</v>
      </c>
      <c r="O8" s="4">
        <v>1</v>
      </c>
      <c r="P8" s="4">
        <v>3</v>
      </c>
      <c r="Q8" s="4">
        <v>3</v>
      </c>
      <c r="R8" s="4">
        <v>3</v>
      </c>
      <c r="S8" s="4">
        <v>4</v>
      </c>
      <c r="T8" s="4">
        <v>4</v>
      </c>
      <c r="U8" s="4">
        <v>4</v>
      </c>
      <c r="V8" s="4">
        <v>2</v>
      </c>
      <c r="W8" s="4">
        <v>2</v>
      </c>
      <c r="X8" s="4">
        <v>3</v>
      </c>
      <c r="Y8" s="4">
        <v>3</v>
      </c>
      <c r="Z8" s="4">
        <v>2</v>
      </c>
      <c r="AA8" s="4">
        <f t="shared" ref="AA8:AA16" si="5">SUM(V8:Z8)/5</f>
        <v>2.4</v>
      </c>
      <c r="AB8" s="4">
        <f t="shared" ref="AB8:AB16" si="6">SUM(Q8:U8)/5</f>
        <v>3.6</v>
      </c>
      <c r="AC8" s="4">
        <f t="shared" ref="AC8:AC16" si="7">SUM(M8:O8)/3</f>
        <v>3</v>
      </c>
      <c r="AD8" s="4" t="s">
        <v>129</v>
      </c>
      <c r="AE8" s="15">
        <v>1</v>
      </c>
      <c r="AF8" s="4">
        <v>1</v>
      </c>
      <c r="AG8" s="4">
        <v>1</v>
      </c>
      <c r="AH8" s="4">
        <v>0</v>
      </c>
      <c r="AI8" s="4">
        <v>1</v>
      </c>
      <c r="AJ8" s="4">
        <v>1</v>
      </c>
      <c r="AK8" s="4" t="s">
        <v>356</v>
      </c>
      <c r="AM8">
        <v>1</v>
      </c>
      <c r="AN8">
        <v>1</v>
      </c>
    </row>
    <row r="9" spans="1:43">
      <c r="A9" s="4" t="s">
        <v>69</v>
      </c>
      <c r="B9" s="4" t="s">
        <v>70</v>
      </c>
      <c r="C9" s="28" t="s">
        <v>129</v>
      </c>
      <c r="D9" s="28"/>
      <c r="E9" s="28"/>
      <c r="F9" s="28"/>
      <c r="G9" s="4">
        <v>1</v>
      </c>
      <c r="H9" s="28"/>
      <c r="I9" s="28"/>
      <c r="J9" s="28">
        <v>9.6</v>
      </c>
      <c r="K9" s="4"/>
      <c r="L9" s="4"/>
      <c r="M9" s="28"/>
      <c r="N9" s="28"/>
      <c r="O9" s="28"/>
      <c r="P9" s="28"/>
      <c r="Q9" s="28"/>
      <c r="R9" s="28"/>
      <c r="S9" s="28"/>
      <c r="T9" s="28"/>
      <c r="U9" s="28"/>
      <c r="V9" s="28"/>
      <c r="W9" s="28"/>
      <c r="X9" s="28"/>
      <c r="Y9" s="28"/>
      <c r="Z9" s="28"/>
      <c r="AA9" s="28"/>
      <c r="AB9" s="28"/>
      <c r="AC9" s="28"/>
      <c r="AD9" s="28" t="s">
        <v>368</v>
      </c>
      <c r="AE9" s="15">
        <v>0</v>
      </c>
      <c r="AF9" s="4">
        <v>1</v>
      </c>
      <c r="AG9" s="4">
        <v>1</v>
      </c>
      <c r="AH9" s="4">
        <v>0</v>
      </c>
      <c r="AI9" s="4">
        <v>0</v>
      </c>
      <c r="AJ9" s="4">
        <v>1</v>
      </c>
      <c r="AK9" s="4" t="s">
        <v>370</v>
      </c>
      <c r="AM9">
        <v>1</v>
      </c>
      <c r="AO9">
        <v>1</v>
      </c>
      <c r="AP9">
        <v>1</v>
      </c>
    </row>
    <row r="10" spans="1:43">
      <c r="A10" s="4" t="s">
        <v>71</v>
      </c>
      <c r="B10" s="4" t="s">
        <v>53</v>
      </c>
      <c r="C10" s="15" t="s">
        <v>938</v>
      </c>
      <c r="D10" s="15">
        <v>0</v>
      </c>
      <c r="E10" s="15" t="s">
        <v>939</v>
      </c>
      <c r="F10" s="15">
        <v>0</v>
      </c>
      <c r="G10" s="4">
        <v>1</v>
      </c>
      <c r="H10" s="4">
        <v>1.5</v>
      </c>
      <c r="I10" s="4">
        <v>2.2000000000000002</v>
      </c>
      <c r="J10" s="4">
        <v>9.6</v>
      </c>
      <c r="K10" s="4">
        <f t="shared" si="3"/>
        <v>15.625</v>
      </c>
      <c r="L10" s="4">
        <f t="shared" si="4"/>
        <v>22.916666666666668</v>
      </c>
      <c r="M10" s="4">
        <v>3</v>
      </c>
      <c r="N10" s="4">
        <v>2</v>
      </c>
      <c r="O10" s="4">
        <v>2</v>
      </c>
      <c r="P10" s="4">
        <v>2</v>
      </c>
      <c r="Q10" s="4">
        <v>3</v>
      </c>
      <c r="R10" s="4">
        <v>4</v>
      </c>
      <c r="S10" s="4">
        <v>4</v>
      </c>
      <c r="T10" s="4">
        <v>3</v>
      </c>
      <c r="U10" s="4">
        <v>4</v>
      </c>
      <c r="V10" s="4">
        <v>2</v>
      </c>
      <c r="W10" s="4">
        <v>2</v>
      </c>
      <c r="X10" s="4">
        <v>3</v>
      </c>
      <c r="Y10" s="4">
        <v>2</v>
      </c>
      <c r="Z10" s="4">
        <v>5</v>
      </c>
      <c r="AA10" s="4">
        <f t="shared" si="5"/>
        <v>2.8</v>
      </c>
      <c r="AB10" s="4">
        <f t="shared" si="6"/>
        <v>3.6</v>
      </c>
      <c r="AC10" s="4">
        <f t="shared" si="7"/>
        <v>2.3333333333333335</v>
      </c>
      <c r="AD10" s="15" t="s">
        <v>129</v>
      </c>
      <c r="AE10" s="15">
        <v>1</v>
      </c>
      <c r="AF10" s="4">
        <v>1</v>
      </c>
      <c r="AG10" s="4">
        <v>1</v>
      </c>
      <c r="AH10" s="4">
        <v>0</v>
      </c>
      <c r="AI10" s="4">
        <v>0</v>
      </c>
      <c r="AJ10" s="4">
        <v>1</v>
      </c>
      <c r="AK10" s="4" t="s">
        <v>385</v>
      </c>
      <c r="AM10">
        <v>1</v>
      </c>
    </row>
    <row r="11" spans="1:43">
      <c r="A11" s="4" t="s">
        <v>72</v>
      </c>
      <c r="B11" s="5" t="s">
        <v>55</v>
      </c>
      <c r="C11" s="28" t="s">
        <v>394</v>
      </c>
      <c r="D11" s="28" t="s">
        <v>129</v>
      </c>
      <c r="E11" s="28" t="s">
        <v>395</v>
      </c>
      <c r="F11" s="28" t="s">
        <v>129</v>
      </c>
      <c r="G11" s="4">
        <v>1</v>
      </c>
      <c r="H11" s="28">
        <v>2.8</v>
      </c>
      <c r="I11" s="28">
        <v>5.0999999999999996</v>
      </c>
      <c r="J11" s="28">
        <v>9.6</v>
      </c>
      <c r="K11" s="4"/>
      <c r="L11" s="4"/>
      <c r="M11" s="28">
        <v>4</v>
      </c>
      <c r="N11" s="28">
        <v>4</v>
      </c>
      <c r="O11" s="28">
        <v>2</v>
      </c>
      <c r="P11" s="28">
        <v>4</v>
      </c>
      <c r="Q11" s="28">
        <v>3</v>
      </c>
      <c r="R11" s="28">
        <v>4</v>
      </c>
      <c r="S11" s="28">
        <v>4</v>
      </c>
      <c r="T11" s="28">
        <v>2</v>
      </c>
      <c r="U11" s="28">
        <v>2</v>
      </c>
      <c r="V11" s="28">
        <v>2</v>
      </c>
      <c r="W11" s="28">
        <v>2</v>
      </c>
      <c r="X11" s="28">
        <v>2</v>
      </c>
      <c r="Y11" s="28">
        <v>1</v>
      </c>
      <c r="Z11" s="28">
        <v>1</v>
      </c>
      <c r="AA11" s="28"/>
      <c r="AB11" s="28"/>
      <c r="AC11" s="28"/>
      <c r="AD11" s="28" t="s">
        <v>396</v>
      </c>
      <c r="AE11" s="15">
        <v>1</v>
      </c>
      <c r="AF11" s="4">
        <v>0</v>
      </c>
      <c r="AG11" s="4">
        <v>1</v>
      </c>
      <c r="AH11" s="4">
        <v>0</v>
      </c>
      <c r="AI11" s="4">
        <v>0</v>
      </c>
      <c r="AJ11" s="4">
        <v>1</v>
      </c>
      <c r="AK11" s="4" t="s">
        <v>397</v>
      </c>
      <c r="AM11">
        <v>1</v>
      </c>
    </row>
    <row r="12" spans="1:43">
      <c r="A12" s="4" t="s">
        <v>73</v>
      </c>
      <c r="B12" s="4" t="s">
        <v>57</v>
      </c>
      <c r="C12" s="4" t="s">
        <v>1063</v>
      </c>
      <c r="D12" s="4">
        <v>1</v>
      </c>
      <c r="E12" s="4" t="s">
        <v>409</v>
      </c>
      <c r="F12" s="4">
        <v>1</v>
      </c>
      <c r="G12" s="4">
        <v>1</v>
      </c>
      <c r="H12" s="4">
        <v>7.9</v>
      </c>
      <c r="I12" s="4">
        <v>0.2</v>
      </c>
      <c r="J12" s="4">
        <v>9.6</v>
      </c>
      <c r="K12" s="4">
        <f t="shared" si="3"/>
        <v>82.291666666666671</v>
      </c>
      <c r="L12" s="4">
        <f t="shared" si="4"/>
        <v>2.0833333333333335</v>
      </c>
      <c r="M12" s="4">
        <v>4</v>
      </c>
      <c r="N12" s="4">
        <v>4</v>
      </c>
      <c r="O12" s="4">
        <v>1</v>
      </c>
      <c r="P12" s="4">
        <v>4</v>
      </c>
      <c r="Q12" s="4">
        <v>5</v>
      </c>
      <c r="R12" s="4">
        <v>5</v>
      </c>
      <c r="S12" s="4">
        <v>5</v>
      </c>
      <c r="T12" s="4">
        <v>4</v>
      </c>
      <c r="U12" s="4">
        <v>3</v>
      </c>
      <c r="V12" s="4">
        <v>4</v>
      </c>
      <c r="W12" s="4">
        <v>2</v>
      </c>
      <c r="X12" s="4">
        <v>3</v>
      </c>
      <c r="Y12" s="4">
        <v>5</v>
      </c>
      <c r="Z12" s="4">
        <v>2</v>
      </c>
      <c r="AA12" s="4">
        <f t="shared" si="5"/>
        <v>3.2</v>
      </c>
      <c r="AB12" s="4">
        <f t="shared" si="6"/>
        <v>4.4000000000000004</v>
      </c>
      <c r="AC12" s="4">
        <f t="shared" si="7"/>
        <v>3</v>
      </c>
      <c r="AD12" s="4" t="s">
        <v>129</v>
      </c>
      <c r="AE12" s="15">
        <v>1</v>
      </c>
      <c r="AF12" s="4">
        <v>1</v>
      </c>
      <c r="AG12" s="4">
        <v>1</v>
      </c>
      <c r="AH12" s="4">
        <v>0</v>
      </c>
      <c r="AI12" s="4">
        <v>0</v>
      </c>
      <c r="AJ12" s="4">
        <v>1</v>
      </c>
      <c r="AK12" s="4" t="s">
        <v>410</v>
      </c>
      <c r="AM12">
        <v>1</v>
      </c>
      <c r="AP12">
        <v>1</v>
      </c>
    </row>
    <row r="13" spans="1:43">
      <c r="A13" s="4" t="s">
        <v>74</v>
      </c>
      <c r="B13" s="4" t="s">
        <v>59</v>
      </c>
      <c r="C13" s="4" t="s">
        <v>439</v>
      </c>
      <c r="D13" s="4">
        <v>2</v>
      </c>
      <c r="E13" s="4" t="s">
        <v>953</v>
      </c>
      <c r="F13" s="4">
        <v>2</v>
      </c>
      <c r="G13" s="4">
        <v>1</v>
      </c>
      <c r="H13" s="4">
        <v>9.1</v>
      </c>
      <c r="I13" s="4">
        <v>9.1999999999999993</v>
      </c>
      <c r="J13" s="4">
        <v>9.6</v>
      </c>
      <c r="K13" s="4">
        <f t="shared" si="3"/>
        <v>94.791666666666657</v>
      </c>
      <c r="L13" s="4">
        <f t="shared" si="4"/>
        <v>95.833333333333329</v>
      </c>
      <c r="M13" s="4">
        <v>5</v>
      </c>
      <c r="N13" s="4">
        <v>4</v>
      </c>
      <c r="O13" s="4">
        <v>1</v>
      </c>
      <c r="P13" s="4">
        <v>5</v>
      </c>
      <c r="Q13" s="4">
        <v>5</v>
      </c>
      <c r="R13" s="4">
        <v>5</v>
      </c>
      <c r="S13" s="4">
        <v>5</v>
      </c>
      <c r="T13" s="4">
        <v>5</v>
      </c>
      <c r="U13" s="4">
        <v>5</v>
      </c>
      <c r="V13" s="4">
        <v>3</v>
      </c>
      <c r="W13" s="4">
        <v>3</v>
      </c>
      <c r="X13" s="4">
        <v>5</v>
      </c>
      <c r="Y13" s="4">
        <v>4</v>
      </c>
      <c r="Z13" s="4">
        <v>5</v>
      </c>
      <c r="AA13" s="4">
        <f t="shared" si="5"/>
        <v>4</v>
      </c>
      <c r="AB13" s="4">
        <f t="shared" si="6"/>
        <v>5</v>
      </c>
      <c r="AC13" s="4">
        <f t="shared" si="7"/>
        <v>3.3333333333333335</v>
      </c>
      <c r="AD13" s="4" t="s">
        <v>129</v>
      </c>
      <c r="AE13" s="15">
        <v>1</v>
      </c>
      <c r="AF13" s="4">
        <v>1</v>
      </c>
      <c r="AG13" s="4">
        <v>1</v>
      </c>
      <c r="AH13" s="4">
        <v>0</v>
      </c>
      <c r="AI13" s="4">
        <v>1</v>
      </c>
      <c r="AJ13" s="4">
        <v>1</v>
      </c>
      <c r="AK13" s="4" t="s">
        <v>448</v>
      </c>
      <c r="AO13">
        <v>1</v>
      </c>
    </row>
    <row r="14" spans="1:43">
      <c r="A14" s="4" t="s">
        <v>75</v>
      </c>
      <c r="B14" s="4" t="s">
        <v>68</v>
      </c>
      <c r="C14" s="4" t="s">
        <v>459</v>
      </c>
      <c r="D14" s="4">
        <v>2</v>
      </c>
      <c r="E14" s="4" t="s">
        <v>460</v>
      </c>
      <c r="F14" s="4">
        <v>1</v>
      </c>
      <c r="G14" s="4">
        <v>1</v>
      </c>
      <c r="H14" s="4">
        <v>8.1999999999999993</v>
      </c>
      <c r="I14" s="4">
        <v>9</v>
      </c>
      <c r="J14" s="4">
        <v>9.6</v>
      </c>
      <c r="K14" s="4">
        <f t="shared" si="3"/>
        <v>85.416666666666657</v>
      </c>
      <c r="L14" s="4">
        <f t="shared" si="4"/>
        <v>93.75</v>
      </c>
      <c r="M14" s="4">
        <v>5</v>
      </c>
      <c r="N14" s="4">
        <v>5</v>
      </c>
      <c r="O14" s="4">
        <v>2</v>
      </c>
      <c r="P14" s="4">
        <v>5</v>
      </c>
      <c r="Q14" s="4">
        <v>5</v>
      </c>
      <c r="R14" s="4">
        <v>4</v>
      </c>
      <c r="S14" s="4">
        <v>5</v>
      </c>
      <c r="T14" s="4">
        <v>5</v>
      </c>
      <c r="U14" s="4">
        <v>5</v>
      </c>
      <c r="V14" s="4">
        <v>1</v>
      </c>
      <c r="W14" s="4">
        <v>1</v>
      </c>
      <c r="X14" s="4">
        <v>4</v>
      </c>
      <c r="Y14" s="4">
        <v>1</v>
      </c>
      <c r="Z14" s="4">
        <v>3</v>
      </c>
      <c r="AA14" s="4">
        <f t="shared" si="5"/>
        <v>2</v>
      </c>
      <c r="AB14" s="4">
        <f t="shared" si="6"/>
        <v>4.8</v>
      </c>
      <c r="AC14" s="4">
        <f t="shared" si="7"/>
        <v>4</v>
      </c>
      <c r="AD14" s="4" t="s">
        <v>129</v>
      </c>
      <c r="AE14" s="15">
        <v>1</v>
      </c>
      <c r="AF14" s="4">
        <v>1</v>
      </c>
      <c r="AG14" s="4">
        <v>1</v>
      </c>
      <c r="AH14" s="4">
        <v>0</v>
      </c>
      <c r="AI14" s="4">
        <v>1</v>
      </c>
      <c r="AJ14" s="4">
        <v>1</v>
      </c>
      <c r="AK14" s="4" t="s">
        <v>461</v>
      </c>
      <c r="AM14">
        <v>1</v>
      </c>
      <c r="AN14">
        <v>1</v>
      </c>
    </row>
    <row r="15" spans="1:43">
      <c r="A15" s="4" t="s">
        <v>76</v>
      </c>
      <c r="B15" s="4" t="s">
        <v>70</v>
      </c>
      <c r="C15" s="4" t="s">
        <v>596</v>
      </c>
      <c r="D15" s="4">
        <v>2</v>
      </c>
      <c r="E15" s="4" t="s">
        <v>462</v>
      </c>
      <c r="F15" s="4">
        <v>2</v>
      </c>
      <c r="G15" s="4">
        <v>1</v>
      </c>
      <c r="H15" s="4">
        <v>5.8</v>
      </c>
      <c r="I15" s="4">
        <v>3.5</v>
      </c>
      <c r="J15" s="4">
        <v>9.6</v>
      </c>
      <c r="K15" s="4">
        <f t="shared" si="3"/>
        <v>60.416666666666664</v>
      </c>
      <c r="L15" s="4">
        <f t="shared" si="4"/>
        <v>36.458333333333336</v>
      </c>
      <c r="M15" s="4">
        <v>3</v>
      </c>
      <c r="N15" s="4">
        <v>2</v>
      </c>
      <c r="O15" s="4">
        <v>2</v>
      </c>
      <c r="P15" s="4">
        <v>3</v>
      </c>
      <c r="Q15" s="4">
        <v>4</v>
      </c>
      <c r="R15" s="4">
        <v>4</v>
      </c>
      <c r="S15" s="4">
        <v>5</v>
      </c>
      <c r="T15" s="4">
        <v>4</v>
      </c>
      <c r="U15" s="4">
        <v>4</v>
      </c>
      <c r="V15" s="4">
        <v>4</v>
      </c>
      <c r="W15" s="4">
        <v>2</v>
      </c>
      <c r="X15" s="4">
        <v>4</v>
      </c>
      <c r="Y15" s="4">
        <v>2</v>
      </c>
      <c r="Z15" s="4">
        <v>2</v>
      </c>
      <c r="AA15" s="4">
        <f t="shared" si="5"/>
        <v>2.8</v>
      </c>
      <c r="AB15" s="4">
        <f t="shared" si="6"/>
        <v>4.2</v>
      </c>
      <c r="AC15" s="4">
        <f t="shared" si="7"/>
        <v>2.3333333333333335</v>
      </c>
      <c r="AD15" s="4" t="s">
        <v>129</v>
      </c>
      <c r="AE15" s="15">
        <v>1</v>
      </c>
      <c r="AF15" s="4">
        <v>1</v>
      </c>
      <c r="AG15" s="4">
        <v>1</v>
      </c>
      <c r="AH15" s="4">
        <v>0</v>
      </c>
      <c r="AI15" s="4">
        <v>0</v>
      </c>
      <c r="AJ15" s="4">
        <v>1</v>
      </c>
      <c r="AK15" s="4" t="s">
        <v>464</v>
      </c>
      <c r="AM15">
        <v>1</v>
      </c>
      <c r="AO15">
        <v>1</v>
      </c>
    </row>
    <row r="16" spans="1:43">
      <c r="A16" s="4" t="s">
        <v>77</v>
      </c>
      <c r="B16" s="4" t="s">
        <v>53</v>
      </c>
      <c r="C16" s="4" t="s">
        <v>475</v>
      </c>
      <c r="D16" s="4">
        <v>1</v>
      </c>
      <c r="E16" s="4" t="s">
        <v>476</v>
      </c>
      <c r="F16" s="4">
        <v>1</v>
      </c>
      <c r="G16" s="4">
        <v>1</v>
      </c>
      <c r="H16" s="4">
        <v>3.4</v>
      </c>
      <c r="I16" s="4">
        <v>4.5999999999999996</v>
      </c>
      <c r="J16" s="4">
        <v>9.6</v>
      </c>
      <c r="K16" s="4">
        <f t="shared" si="3"/>
        <v>35.416666666666671</v>
      </c>
      <c r="L16" s="4">
        <f t="shared" si="4"/>
        <v>47.916666666666664</v>
      </c>
      <c r="M16" s="4">
        <v>3</v>
      </c>
      <c r="N16" s="4">
        <v>2</v>
      </c>
      <c r="O16" s="4">
        <v>1</v>
      </c>
      <c r="P16" s="4">
        <v>3</v>
      </c>
      <c r="Q16" s="4">
        <v>4</v>
      </c>
      <c r="R16" s="4">
        <v>4</v>
      </c>
      <c r="S16" s="4">
        <v>5</v>
      </c>
      <c r="T16" s="4">
        <v>4</v>
      </c>
      <c r="U16" s="4">
        <v>4</v>
      </c>
      <c r="V16" s="4">
        <v>4</v>
      </c>
      <c r="W16" s="4">
        <v>2</v>
      </c>
      <c r="X16" s="4">
        <v>4</v>
      </c>
      <c r="Y16" s="4">
        <v>4</v>
      </c>
      <c r="Z16" s="4">
        <v>4</v>
      </c>
      <c r="AA16" s="4">
        <f t="shared" si="5"/>
        <v>3.6</v>
      </c>
      <c r="AB16" s="4">
        <f t="shared" si="6"/>
        <v>4.2</v>
      </c>
      <c r="AC16" s="4">
        <f t="shared" si="7"/>
        <v>2</v>
      </c>
      <c r="AD16" s="4" t="s">
        <v>129</v>
      </c>
      <c r="AE16" s="15">
        <v>1</v>
      </c>
      <c r="AF16" s="4">
        <v>1</v>
      </c>
      <c r="AG16" s="4">
        <v>0</v>
      </c>
      <c r="AH16" s="4">
        <v>0</v>
      </c>
      <c r="AI16" s="4">
        <v>0</v>
      </c>
      <c r="AJ16" s="4">
        <v>1</v>
      </c>
      <c r="AK16" s="4">
        <v>0</v>
      </c>
    </row>
    <row r="17" spans="1:43">
      <c r="A17" s="4" t="s">
        <v>78</v>
      </c>
      <c r="B17" s="5" t="s">
        <v>55</v>
      </c>
      <c r="C17" s="28" t="s">
        <v>129</v>
      </c>
      <c r="D17" s="28"/>
      <c r="E17" s="28"/>
      <c r="F17" s="28"/>
      <c r="G17" s="4">
        <v>1</v>
      </c>
      <c r="H17" s="28"/>
      <c r="I17" s="28"/>
      <c r="J17" s="28">
        <v>9.6</v>
      </c>
      <c r="K17" s="4"/>
      <c r="L17" s="4"/>
      <c r="M17" s="28"/>
      <c r="N17" s="28"/>
      <c r="O17" s="28"/>
      <c r="P17" s="28"/>
      <c r="Q17" s="28"/>
      <c r="R17" s="28"/>
      <c r="S17" s="28"/>
      <c r="T17" s="28"/>
      <c r="U17" s="28"/>
      <c r="V17" s="28"/>
      <c r="W17" s="28"/>
      <c r="X17" s="28"/>
      <c r="Y17" s="28"/>
      <c r="Z17" s="28"/>
      <c r="AA17" s="28"/>
      <c r="AB17" s="28"/>
      <c r="AC17" s="28"/>
      <c r="AD17" s="28" t="s">
        <v>484</v>
      </c>
      <c r="AE17" s="15">
        <v>0</v>
      </c>
      <c r="AF17" s="4">
        <v>1</v>
      </c>
      <c r="AG17" s="4">
        <v>1</v>
      </c>
      <c r="AH17" s="4">
        <v>0</v>
      </c>
      <c r="AI17" s="4" t="s">
        <v>485</v>
      </c>
      <c r="AJ17" s="4">
        <v>1</v>
      </c>
      <c r="AK17" s="4" t="s">
        <v>486</v>
      </c>
      <c r="AM17">
        <v>1</v>
      </c>
      <c r="AN17">
        <v>1</v>
      </c>
    </row>
    <row r="18" spans="1:43">
      <c r="A18" s="4" t="s">
        <v>79</v>
      </c>
      <c r="B18" s="4" t="s">
        <v>57</v>
      </c>
      <c r="C18" s="4" t="s">
        <v>528</v>
      </c>
      <c r="D18" s="4">
        <v>2</v>
      </c>
      <c r="E18" s="4" t="s">
        <v>529</v>
      </c>
      <c r="F18" s="4">
        <v>2</v>
      </c>
      <c r="G18" s="4">
        <v>1</v>
      </c>
      <c r="H18" s="4">
        <v>5.8</v>
      </c>
      <c r="I18" s="4">
        <v>5.0999999999999996</v>
      </c>
      <c r="J18" s="4">
        <v>9.6</v>
      </c>
      <c r="K18" s="4">
        <f t="shared" si="3"/>
        <v>60.416666666666664</v>
      </c>
      <c r="L18" s="4">
        <f t="shared" si="4"/>
        <v>53.125</v>
      </c>
      <c r="M18" s="4">
        <v>4</v>
      </c>
      <c r="N18" s="4">
        <v>4</v>
      </c>
      <c r="O18" s="4">
        <v>4</v>
      </c>
      <c r="P18" s="4">
        <v>4</v>
      </c>
      <c r="Q18" s="4">
        <v>4</v>
      </c>
      <c r="R18" s="4">
        <v>4</v>
      </c>
      <c r="S18" s="4">
        <v>4</v>
      </c>
      <c r="T18" s="4">
        <v>4</v>
      </c>
      <c r="U18" s="4">
        <v>4</v>
      </c>
      <c r="V18" s="4">
        <v>3</v>
      </c>
      <c r="W18" s="4">
        <v>2</v>
      </c>
      <c r="X18" s="4">
        <v>3</v>
      </c>
      <c r="Y18" s="4">
        <v>2</v>
      </c>
      <c r="Z18" s="4">
        <v>3</v>
      </c>
      <c r="AA18" s="4">
        <f t="shared" ref="AA18:AA41" si="8">SUM(V18:Z18)/5</f>
        <v>2.6</v>
      </c>
      <c r="AB18" s="4">
        <f t="shared" ref="AB18:AB41" si="9">SUM(Q18:U18)/5</f>
        <v>4</v>
      </c>
      <c r="AC18" s="4">
        <f t="shared" ref="AC18:AC41" si="10">SUM(M18:O18)/3</f>
        <v>4</v>
      </c>
      <c r="AD18" s="4" t="s">
        <v>129</v>
      </c>
      <c r="AE18" s="15">
        <v>1</v>
      </c>
      <c r="AF18" s="4">
        <v>1</v>
      </c>
      <c r="AG18" s="4">
        <v>1</v>
      </c>
      <c r="AH18" s="4">
        <v>0</v>
      </c>
      <c r="AI18" s="4">
        <v>1</v>
      </c>
      <c r="AJ18" s="4">
        <v>1</v>
      </c>
      <c r="AK18" s="4" t="s">
        <v>530</v>
      </c>
      <c r="AM18">
        <v>1</v>
      </c>
      <c r="AN18">
        <v>1</v>
      </c>
    </row>
    <row r="19" spans="1:43">
      <c r="A19" s="4" t="s">
        <v>80</v>
      </c>
      <c r="B19" s="4" t="s">
        <v>59</v>
      </c>
      <c r="C19" s="15" t="s">
        <v>878</v>
      </c>
      <c r="D19" s="15">
        <v>1</v>
      </c>
      <c r="E19" s="15" t="s">
        <v>273</v>
      </c>
      <c r="F19" s="15" t="s">
        <v>273</v>
      </c>
      <c r="G19" s="4">
        <v>1</v>
      </c>
      <c r="H19" s="4">
        <v>9.6</v>
      </c>
      <c r="I19" s="4">
        <v>2.2999999999999998</v>
      </c>
      <c r="J19" s="4">
        <v>10</v>
      </c>
      <c r="K19" s="4">
        <f t="shared" si="3"/>
        <v>96</v>
      </c>
      <c r="L19" s="4">
        <f t="shared" si="4"/>
        <v>23</v>
      </c>
      <c r="M19" s="4">
        <v>4</v>
      </c>
      <c r="N19" s="4">
        <v>4</v>
      </c>
      <c r="O19" s="4">
        <v>3</v>
      </c>
      <c r="P19" s="4">
        <v>4</v>
      </c>
      <c r="Q19" s="4">
        <v>3</v>
      </c>
      <c r="R19" s="4">
        <v>3</v>
      </c>
      <c r="S19" s="4">
        <v>3</v>
      </c>
      <c r="T19" s="4">
        <v>3</v>
      </c>
      <c r="U19" s="4">
        <v>4</v>
      </c>
      <c r="V19" s="4">
        <v>3</v>
      </c>
      <c r="W19" s="4">
        <v>1</v>
      </c>
      <c r="X19" s="4">
        <v>2</v>
      </c>
      <c r="Y19" s="4">
        <v>1</v>
      </c>
      <c r="Z19" s="4">
        <v>2</v>
      </c>
      <c r="AA19" s="4">
        <f t="shared" si="8"/>
        <v>1.8</v>
      </c>
      <c r="AB19" s="4">
        <f t="shared" si="9"/>
        <v>3.2</v>
      </c>
      <c r="AC19" s="4">
        <f t="shared" si="10"/>
        <v>3.6666666666666665</v>
      </c>
      <c r="AD19" s="4" t="s">
        <v>879</v>
      </c>
      <c r="AE19" s="15">
        <v>1</v>
      </c>
      <c r="AF19" s="4">
        <v>1</v>
      </c>
      <c r="AG19" s="4">
        <v>1</v>
      </c>
      <c r="AH19" s="4">
        <v>0</v>
      </c>
      <c r="AI19" s="4">
        <v>1</v>
      </c>
      <c r="AJ19" s="4">
        <v>1</v>
      </c>
      <c r="AK19" s="4" t="s">
        <v>586</v>
      </c>
      <c r="AM19">
        <v>1</v>
      </c>
      <c r="AN19">
        <v>1</v>
      </c>
    </row>
    <row r="20" spans="1:43">
      <c r="A20" s="4" t="s">
        <v>81</v>
      </c>
      <c r="B20" s="4" t="s">
        <v>68</v>
      </c>
      <c r="C20" s="4" t="s">
        <v>612</v>
      </c>
      <c r="D20" s="4">
        <v>2</v>
      </c>
      <c r="E20" s="4" t="s">
        <v>613</v>
      </c>
      <c r="F20" s="4">
        <v>2</v>
      </c>
      <c r="G20" s="4">
        <v>1</v>
      </c>
      <c r="H20" s="4">
        <v>6.6</v>
      </c>
      <c r="I20" s="5">
        <v>0.9</v>
      </c>
      <c r="J20" s="5">
        <v>10</v>
      </c>
      <c r="K20" s="4">
        <f t="shared" si="3"/>
        <v>65.999999999999986</v>
      </c>
      <c r="L20" s="4">
        <f t="shared" si="4"/>
        <v>9</v>
      </c>
      <c r="M20" s="5">
        <v>3</v>
      </c>
      <c r="N20" s="5">
        <v>4</v>
      </c>
      <c r="O20" s="5">
        <v>2</v>
      </c>
      <c r="P20" s="5">
        <v>3</v>
      </c>
      <c r="Q20" s="5">
        <v>4</v>
      </c>
      <c r="R20" s="5">
        <v>5</v>
      </c>
      <c r="S20" s="5">
        <v>4</v>
      </c>
      <c r="T20" s="5">
        <v>4</v>
      </c>
      <c r="U20" s="5">
        <v>4</v>
      </c>
      <c r="V20" s="5">
        <v>4</v>
      </c>
      <c r="W20" s="5">
        <v>2</v>
      </c>
      <c r="X20" s="5">
        <v>3</v>
      </c>
      <c r="Y20" s="5">
        <v>3</v>
      </c>
      <c r="Z20" s="5">
        <v>5</v>
      </c>
      <c r="AA20" s="4">
        <f t="shared" si="8"/>
        <v>3.4</v>
      </c>
      <c r="AB20" s="4">
        <f t="shared" si="9"/>
        <v>4.2</v>
      </c>
      <c r="AC20" s="4">
        <f t="shared" si="10"/>
        <v>3</v>
      </c>
      <c r="AD20" s="4" t="s">
        <v>129</v>
      </c>
      <c r="AE20" s="15">
        <v>1</v>
      </c>
      <c r="AF20" s="4">
        <v>1</v>
      </c>
      <c r="AG20" s="4">
        <v>0</v>
      </c>
      <c r="AH20" s="4">
        <v>0</v>
      </c>
      <c r="AI20" s="4">
        <v>1</v>
      </c>
      <c r="AJ20" s="4">
        <v>1</v>
      </c>
      <c r="AK20" s="4" t="s">
        <v>614</v>
      </c>
      <c r="AM20">
        <v>1</v>
      </c>
      <c r="AN20">
        <v>1</v>
      </c>
    </row>
    <row r="21" spans="1:43">
      <c r="A21" s="2" t="s">
        <v>82</v>
      </c>
      <c r="B21" s="4" t="s">
        <v>83</v>
      </c>
      <c r="C21" s="5" t="s">
        <v>499</v>
      </c>
      <c r="D21" s="5">
        <v>0</v>
      </c>
      <c r="E21" s="5" t="s">
        <v>500</v>
      </c>
      <c r="F21" s="5">
        <v>0</v>
      </c>
      <c r="G21" s="4">
        <v>1</v>
      </c>
      <c r="H21" s="5">
        <v>4.4000000000000004</v>
      </c>
      <c r="I21" s="5">
        <v>1.8</v>
      </c>
      <c r="J21" s="5">
        <v>9.6</v>
      </c>
      <c r="K21" s="4">
        <f t="shared" si="3"/>
        <v>45.833333333333336</v>
      </c>
      <c r="L21" s="4">
        <f t="shared" si="4"/>
        <v>18.75</v>
      </c>
      <c r="M21" s="5">
        <v>5</v>
      </c>
      <c r="N21" s="5">
        <v>5</v>
      </c>
      <c r="O21" s="5">
        <v>3</v>
      </c>
      <c r="P21" s="5">
        <v>4</v>
      </c>
      <c r="Q21" s="5">
        <v>3</v>
      </c>
      <c r="R21" s="5">
        <v>4</v>
      </c>
      <c r="S21" s="5">
        <v>4</v>
      </c>
      <c r="T21" s="5">
        <v>3</v>
      </c>
      <c r="U21" s="5">
        <v>4</v>
      </c>
      <c r="V21" s="5">
        <v>3</v>
      </c>
      <c r="W21" s="5">
        <v>2</v>
      </c>
      <c r="X21" s="5">
        <v>4</v>
      </c>
      <c r="Y21" s="5">
        <v>3</v>
      </c>
      <c r="Z21" s="5">
        <v>2</v>
      </c>
      <c r="AA21" s="4">
        <f t="shared" si="8"/>
        <v>2.8</v>
      </c>
      <c r="AB21" s="4">
        <f t="shared" si="9"/>
        <v>3.6</v>
      </c>
      <c r="AC21" s="4">
        <f t="shared" si="10"/>
        <v>4.333333333333333</v>
      </c>
      <c r="AD21" s="5" t="s">
        <v>129</v>
      </c>
      <c r="AE21" s="5">
        <v>1</v>
      </c>
      <c r="AF21" s="5">
        <v>1</v>
      </c>
      <c r="AG21" s="5">
        <v>1</v>
      </c>
      <c r="AH21" s="5">
        <v>0</v>
      </c>
      <c r="AI21" s="5" t="s">
        <v>501</v>
      </c>
      <c r="AJ21" s="5">
        <v>1</v>
      </c>
      <c r="AK21" s="5" t="s">
        <v>502</v>
      </c>
      <c r="AM21">
        <v>1</v>
      </c>
      <c r="AP21">
        <v>1</v>
      </c>
    </row>
    <row r="22" spans="1:43">
      <c r="A22" s="4" t="s">
        <v>84</v>
      </c>
      <c r="B22" s="4" t="s">
        <v>85</v>
      </c>
      <c r="C22" s="28" t="s">
        <v>129</v>
      </c>
      <c r="D22" s="28"/>
      <c r="E22" s="28"/>
      <c r="F22" s="28"/>
      <c r="G22" s="4">
        <v>1</v>
      </c>
      <c r="H22" s="28"/>
      <c r="I22" s="28"/>
      <c r="J22" s="28">
        <v>9.6</v>
      </c>
      <c r="K22" s="4"/>
      <c r="L22" s="4"/>
      <c r="M22" s="28"/>
      <c r="N22" s="28"/>
      <c r="O22" s="28"/>
      <c r="P22" s="28"/>
      <c r="Q22" s="28"/>
      <c r="R22" s="28"/>
      <c r="S22" s="28"/>
      <c r="T22" s="28"/>
      <c r="U22" s="28"/>
      <c r="V22" s="28"/>
      <c r="W22" s="28"/>
      <c r="X22" s="28"/>
      <c r="Y22" s="28"/>
      <c r="Z22" s="28"/>
      <c r="AA22" s="28"/>
      <c r="AB22" s="28"/>
      <c r="AC22" s="28"/>
      <c r="AD22" s="28" t="s">
        <v>130</v>
      </c>
      <c r="AE22" s="4">
        <v>0</v>
      </c>
      <c r="AF22" s="4">
        <v>1</v>
      </c>
      <c r="AG22" s="4">
        <v>1</v>
      </c>
      <c r="AH22" s="4">
        <v>0</v>
      </c>
      <c r="AI22" s="4" t="s">
        <v>864</v>
      </c>
      <c r="AJ22" s="4">
        <v>1</v>
      </c>
      <c r="AK22" s="4" t="s">
        <v>865</v>
      </c>
      <c r="AM22">
        <v>1</v>
      </c>
    </row>
    <row r="23" spans="1:43">
      <c r="A23" s="4" t="s">
        <v>88</v>
      </c>
      <c r="B23" s="4" t="s">
        <v>89</v>
      </c>
      <c r="C23" s="4" t="s">
        <v>628</v>
      </c>
      <c r="D23" s="4">
        <v>2</v>
      </c>
      <c r="E23" s="4" t="s">
        <v>629</v>
      </c>
      <c r="F23" s="4">
        <v>2</v>
      </c>
      <c r="G23" s="4">
        <v>1</v>
      </c>
      <c r="H23" s="4">
        <v>3.4</v>
      </c>
      <c r="I23" s="4">
        <v>3.4</v>
      </c>
      <c r="J23" s="4">
        <v>9.6</v>
      </c>
      <c r="K23" s="4">
        <f t="shared" si="3"/>
        <v>35.416666666666671</v>
      </c>
      <c r="L23" s="4">
        <f t="shared" si="4"/>
        <v>35.416666666666671</v>
      </c>
      <c r="M23" s="4">
        <v>3</v>
      </c>
      <c r="N23" s="4">
        <v>3</v>
      </c>
      <c r="O23" s="4">
        <v>2</v>
      </c>
      <c r="P23" s="4">
        <v>4</v>
      </c>
      <c r="Q23" s="4">
        <v>3</v>
      </c>
      <c r="R23" s="4">
        <v>4</v>
      </c>
      <c r="S23" s="4">
        <v>4</v>
      </c>
      <c r="T23" s="4">
        <v>4</v>
      </c>
      <c r="U23" s="4">
        <v>3</v>
      </c>
      <c r="V23" s="4">
        <v>3</v>
      </c>
      <c r="W23" s="4">
        <v>2</v>
      </c>
      <c r="X23" s="4">
        <v>3</v>
      </c>
      <c r="Y23" s="4">
        <v>3</v>
      </c>
      <c r="Z23" s="4">
        <v>4</v>
      </c>
      <c r="AA23" s="4">
        <f t="shared" si="8"/>
        <v>3</v>
      </c>
      <c r="AB23" s="4">
        <f t="shared" si="9"/>
        <v>3.6</v>
      </c>
      <c r="AC23" s="4">
        <f t="shared" si="10"/>
        <v>2.6666666666666665</v>
      </c>
      <c r="AD23" s="4" t="s">
        <v>129</v>
      </c>
      <c r="AE23" s="15">
        <v>1</v>
      </c>
      <c r="AF23" s="4">
        <v>1</v>
      </c>
      <c r="AG23" s="4">
        <v>1</v>
      </c>
      <c r="AH23" s="4">
        <v>0</v>
      </c>
      <c r="AI23" s="4">
        <v>1</v>
      </c>
      <c r="AJ23" s="4">
        <v>1</v>
      </c>
      <c r="AK23" s="4" t="s">
        <v>624</v>
      </c>
      <c r="AM23">
        <v>1</v>
      </c>
      <c r="AQ23">
        <v>1</v>
      </c>
    </row>
    <row r="24" spans="1:43">
      <c r="A24" s="4" t="s">
        <v>90</v>
      </c>
      <c r="B24" s="4" t="s">
        <v>91</v>
      </c>
      <c r="C24" s="4" t="s">
        <v>640</v>
      </c>
      <c r="D24" s="4">
        <v>2</v>
      </c>
      <c r="E24" s="4" t="s">
        <v>641</v>
      </c>
      <c r="F24" s="4">
        <v>2</v>
      </c>
      <c r="G24" s="4">
        <v>1</v>
      </c>
      <c r="H24" s="4">
        <v>9.1</v>
      </c>
      <c r="I24" s="4">
        <v>6.1</v>
      </c>
      <c r="J24" s="4">
        <v>9.6</v>
      </c>
      <c r="K24" s="4">
        <f t="shared" si="3"/>
        <v>94.791666666666657</v>
      </c>
      <c r="L24" s="4">
        <f t="shared" si="4"/>
        <v>63.541666666666664</v>
      </c>
      <c r="M24" s="4">
        <v>4</v>
      </c>
      <c r="N24" s="4">
        <v>4</v>
      </c>
      <c r="O24" s="4">
        <v>1</v>
      </c>
      <c r="P24" s="4">
        <v>5</v>
      </c>
      <c r="Q24" s="4">
        <v>4</v>
      </c>
      <c r="R24" s="4">
        <v>4</v>
      </c>
      <c r="S24" s="4">
        <v>3</v>
      </c>
      <c r="T24" s="4">
        <v>4</v>
      </c>
      <c r="U24" s="4">
        <v>3</v>
      </c>
      <c r="V24" s="4">
        <v>3</v>
      </c>
      <c r="W24" s="4">
        <v>1</v>
      </c>
      <c r="X24" s="4">
        <v>5</v>
      </c>
      <c r="Y24" s="4">
        <v>1</v>
      </c>
      <c r="Z24" s="4">
        <v>5</v>
      </c>
      <c r="AA24" s="4">
        <f t="shared" si="8"/>
        <v>3</v>
      </c>
      <c r="AB24" s="4">
        <f t="shared" si="9"/>
        <v>3.6</v>
      </c>
      <c r="AC24" s="4">
        <f t="shared" si="10"/>
        <v>3</v>
      </c>
      <c r="AD24" s="4" t="s">
        <v>129</v>
      </c>
      <c r="AE24" s="15">
        <v>1</v>
      </c>
      <c r="AF24" s="4">
        <v>1</v>
      </c>
      <c r="AG24" s="4">
        <v>1</v>
      </c>
      <c r="AH24" s="4">
        <v>0</v>
      </c>
      <c r="AI24" s="4">
        <v>0</v>
      </c>
      <c r="AJ24" s="4">
        <v>1</v>
      </c>
      <c r="AK24" s="4" t="s">
        <v>653</v>
      </c>
    </row>
    <row r="25" spans="1:43">
      <c r="A25" s="4" t="s">
        <v>93</v>
      </c>
      <c r="B25" s="4" t="s">
        <v>94</v>
      </c>
      <c r="C25" s="28" t="s">
        <v>129</v>
      </c>
      <c r="D25" s="28"/>
      <c r="E25" s="28"/>
      <c r="F25" s="28"/>
      <c r="G25" s="4">
        <v>1</v>
      </c>
      <c r="H25" s="28"/>
      <c r="I25" s="28"/>
      <c r="J25" s="28">
        <v>9.6</v>
      </c>
      <c r="K25" s="4"/>
      <c r="L25" s="4"/>
      <c r="M25" s="28"/>
      <c r="N25" s="28"/>
      <c r="O25" s="28"/>
      <c r="P25" s="28"/>
      <c r="Q25" s="28"/>
      <c r="R25" s="28"/>
      <c r="S25" s="28"/>
      <c r="T25" s="28"/>
      <c r="U25" s="28"/>
      <c r="V25" s="28"/>
      <c r="W25" s="28"/>
      <c r="X25" s="28"/>
      <c r="Y25" s="28"/>
      <c r="Z25" s="28"/>
      <c r="AA25" s="28"/>
      <c r="AB25" s="28"/>
      <c r="AC25" s="28"/>
      <c r="AD25" s="28" t="s">
        <v>662</v>
      </c>
      <c r="AE25" s="15">
        <v>0</v>
      </c>
      <c r="AF25" s="4">
        <v>1</v>
      </c>
      <c r="AG25" s="4">
        <v>1</v>
      </c>
      <c r="AH25" s="4">
        <v>0</v>
      </c>
      <c r="AI25" s="4">
        <v>0</v>
      </c>
      <c r="AJ25" s="4">
        <v>1</v>
      </c>
      <c r="AK25" s="4" t="s">
        <v>654</v>
      </c>
    </row>
    <row r="26" spans="1:43">
      <c r="A26" s="4" t="s">
        <v>95</v>
      </c>
      <c r="B26" s="4" t="s">
        <v>96</v>
      </c>
      <c r="C26" s="4" t="s">
        <v>683</v>
      </c>
      <c r="D26" s="4">
        <v>2</v>
      </c>
      <c r="E26" s="4" t="s">
        <v>684</v>
      </c>
      <c r="F26" s="4">
        <v>2</v>
      </c>
      <c r="G26" s="4">
        <v>1</v>
      </c>
      <c r="H26" s="4">
        <v>9</v>
      </c>
      <c r="I26" s="4">
        <v>8.5</v>
      </c>
      <c r="J26" s="4">
        <v>9.6</v>
      </c>
      <c r="K26" s="4">
        <f t="shared" si="3"/>
        <v>93.75</v>
      </c>
      <c r="L26" s="4">
        <f t="shared" si="4"/>
        <v>88.541666666666671</v>
      </c>
      <c r="M26" s="4">
        <v>4</v>
      </c>
      <c r="N26" s="4">
        <v>4</v>
      </c>
      <c r="O26" s="4">
        <v>3</v>
      </c>
      <c r="P26" s="4">
        <v>5</v>
      </c>
      <c r="Q26" s="4">
        <v>5</v>
      </c>
      <c r="R26" s="4">
        <v>5</v>
      </c>
      <c r="S26" s="4">
        <v>5</v>
      </c>
      <c r="T26" s="4">
        <v>4</v>
      </c>
      <c r="U26" s="4">
        <v>4</v>
      </c>
      <c r="V26" s="4">
        <v>4</v>
      </c>
      <c r="W26" s="4">
        <v>4</v>
      </c>
      <c r="X26" s="4">
        <v>4</v>
      </c>
      <c r="Y26" s="4">
        <v>3</v>
      </c>
      <c r="Z26" s="4">
        <v>4</v>
      </c>
      <c r="AA26" s="4">
        <f t="shared" ref="AA26" si="11">SUM(V26:Z26)/5</f>
        <v>3.8</v>
      </c>
      <c r="AB26" s="4">
        <f t="shared" ref="AB26" si="12">SUM(Q26:U26)/5</f>
        <v>4.5999999999999996</v>
      </c>
      <c r="AC26" s="4">
        <f t="shared" ref="AC26" si="13">SUM(M26:O26)/3</f>
        <v>3.6666666666666665</v>
      </c>
      <c r="AD26" s="4" t="s">
        <v>129</v>
      </c>
      <c r="AE26" s="15">
        <v>1</v>
      </c>
      <c r="AF26" s="15">
        <v>1</v>
      </c>
      <c r="AG26" s="4">
        <v>1</v>
      </c>
      <c r="AH26" s="4">
        <v>0</v>
      </c>
      <c r="AI26" s="4">
        <v>0</v>
      </c>
      <c r="AJ26" s="4">
        <v>1</v>
      </c>
      <c r="AK26" s="4" t="s">
        <v>685</v>
      </c>
    </row>
    <row r="27" spans="1:43">
      <c r="A27" s="4" t="s">
        <v>97</v>
      </c>
      <c r="B27" s="4" t="s">
        <v>85</v>
      </c>
      <c r="C27" s="4" t="s">
        <v>726</v>
      </c>
      <c r="D27" s="4">
        <v>1</v>
      </c>
      <c r="E27" s="4" t="s">
        <v>727</v>
      </c>
      <c r="F27" s="4">
        <v>1</v>
      </c>
      <c r="G27" s="4">
        <v>1</v>
      </c>
      <c r="H27" s="4">
        <v>6</v>
      </c>
      <c r="I27" s="4">
        <v>6.9</v>
      </c>
      <c r="J27" s="4">
        <v>9.6</v>
      </c>
      <c r="K27" s="4">
        <f t="shared" si="3"/>
        <v>62.5</v>
      </c>
      <c r="L27" s="4">
        <f t="shared" si="4"/>
        <v>71.875000000000014</v>
      </c>
      <c r="M27" s="4">
        <v>2</v>
      </c>
      <c r="N27" s="4">
        <v>2</v>
      </c>
      <c r="O27" s="4">
        <v>1</v>
      </c>
      <c r="P27" s="4">
        <v>4</v>
      </c>
      <c r="Q27" s="4">
        <v>4</v>
      </c>
      <c r="R27" s="4">
        <v>5</v>
      </c>
      <c r="S27" s="4">
        <v>4</v>
      </c>
      <c r="T27" s="4">
        <v>3</v>
      </c>
      <c r="U27" s="4">
        <v>3</v>
      </c>
      <c r="V27" s="4">
        <v>3</v>
      </c>
      <c r="W27" s="4">
        <v>2</v>
      </c>
      <c r="X27" s="4">
        <v>5</v>
      </c>
      <c r="Y27" s="4">
        <v>2</v>
      </c>
      <c r="Z27" s="4">
        <v>4</v>
      </c>
      <c r="AA27" s="4">
        <f t="shared" si="8"/>
        <v>3.2</v>
      </c>
      <c r="AB27" s="4">
        <f t="shared" si="9"/>
        <v>3.8</v>
      </c>
      <c r="AC27" s="4">
        <f t="shared" si="10"/>
        <v>1.6666666666666667</v>
      </c>
      <c r="AD27" s="4"/>
      <c r="AE27" s="15">
        <v>1</v>
      </c>
      <c r="AF27" s="4">
        <v>1</v>
      </c>
      <c r="AG27" s="4">
        <v>1</v>
      </c>
      <c r="AH27" s="4">
        <v>0</v>
      </c>
      <c r="AI27" s="4">
        <v>0</v>
      </c>
      <c r="AJ27" s="4">
        <v>1</v>
      </c>
      <c r="AK27" s="4" t="s">
        <v>952</v>
      </c>
    </row>
    <row r="28" spans="1:43">
      <c r="A28" s="4" t="s">
        <v>98</v>
      </c>
      <c r="B28" s="4" t="s">
        <v>89</v>
      </c>
      <c r="C28" s="29" t="s">
        <v>129</v>
      </c>
      <c r="D28" s="29"/>
      <c r="E28" s="29"/>
      <c r="F28" s="29"/>
      <c r="G28" s="4">
        <v>1</v>
      </c>
      <c r="H28" s="29"/>
      <c r="I28" s="29"/>
      <c r="J28" s="29">
        <v>9.6</v>
      </c>
      <c r="K28" s="4"/>
      <c r="L28" s="4"/>
      <c r="M28" s="29"/>
      <c r="N28" s="29"/>
      <c r="O28" s="29"/>
      <c r="P28" s="29"/>
      <c r="Q28" s="29"/>
      <c r="R28" s="29"/>
      <c r="S28" s="29"/>
      <c r="T28" s="29"/>
      <c r="U28" s="29"/>
      <c r="V28" s="29"/>
      <c r="W28" s="29"/>
      <c r="X28" s="29"/>
      <c r="Y28" s="29"/>
      <c r="Z28" s="29"/>
      <c r="AA28" s="29"/>
      <c r="AB28" s="29"/>
      <c r="AC28" s="29"/>
      <c r="AD28" s="29" t="s">
        <v>877</v>
      </c>
      <c r="AE28" s="15">
        <v>0</v>
      </c>
      <c r="AF28" s="4">
        <v>1</v>
      </c>
      <c r="AG28" s="4">
        <v>1</v>
      </c>
      <c r="AH28" s="4">
        <v>0</v>
      </c>
      <c r="AI28" s="4">
        <v>0</v>
      </c>
      <c r="AJ28" s="4">
        <v>1</v>
      </c>
      <c r="AK28" s="4" t="s">
        <v>740</v>
      </c>
    </row>
    <row r="29" spans="1:43">
      <c r="A29" s="4" t="s">
        <v>99</v>
      </c>
      <c r="B29" s="4" t="s">
        <v>91</v>
      </c>
      <c r="C29" s="4" t="s">
        <v>755</v>
      </c>
      <c r="D29" s="4">
        <v>2</v>
      </c>
      <c r="E29" s="4" t="s">
        <v>756</v>
      </c>
      <c r="F29" s="4">
        <v>2</v>
      </c>
      <c r="G29" s="4">
        <v>1</v>
      </c>
      <c r="H29" s="4">
        <v>2.5</v>
      </c>
      <c r="I29" s="4">
        <v>1.7</v>
      </c>
      <c r="J29" s="4">
        <v>9.6</v>
      </c>
      <c r="K29" s="4">
        <f t="shared" si="3"/>
        <v>26.041666666666668</v>
      </c>
      <c r="L29" s="4">
        <f t="shared" si="4"/>
        <v>17.708333333333336</v>
      </c>
      <c r="M29" s="4">
        <v>4</v>
      </c>
      <c r="N29" s="4">
        <v>4</v>
      </c>
      <c r="O29" s="4">
        <v>1</v>
      </c>
      <c r="P29" s="4">
        <v>3</v>
      </c>
      <c r="Q29" s="4">
        <v>4</v>
      </c>
      <c r="R29" s="4">
        <v>4</v>
      </c>
      <c r="S29" s="4">
        <v>4</v>
      </c>
      <c r="T29" s="4">
        <v>4</v>
      </c>
      <c r="U29" s="4">
        <v>4</v>
      </c>
      <c r="V29" s="4">
        <v>4</v>
      </c>
      <c r="W29" s="4">
        <v>1</v>
      </c>
      <c r="X29" s="4">
        <v>5</v>
      </c>
      <c r="Y29" s="4">
        <v>3</v>
      </c>
      <c r="Z29" s="4">
        <v>5</v>
      </c>
      <c r="AA29" s="4">
        <f t="shared" si="8"/>
        <v>3.6</v>
      </c>
      <c r="AB29" s="4">
        <f t="shared" si="9"/>
        <v>4</v>
      </c>
      <c r="AC29" s="4">
        <f t="shared" si="10"/>
        <v>3</v>
      </c>
      <c r="AD29" s="4" t="s">
        <v>129</v>
      </c>
      <c r="AE29" s="15">
        <v>1</v>
      </c>
      <c r="AF29" s="4">
        <v>1</v>
      </c>
      <c r="AG29" s="4">
        <v>1</v>
      </c>
      <c r="AH29" s="4">
        <v>0</v>
      </c>
      <c r="AI29" s="4">
        <v>0</v>
      </c>
      <c r="AJ29" s="4">
        <v>1</v>
      </c>
      <c r="AK29" s="4" t="s">
        <v>757</v>
      </c>
    </row>
    <row r="30" spans="1:43">
      <c r="A30" s="4" t="s">
        <v>100</v>
      </c>
      <c r="B30" s="4" t="s">
        <v>92</v>
      </c>
      <c r="C30" s="4" t="s">
        <v>773</v>
      </c>
      <c r="D30" s="4">
        <v>1</v>
      </c>
      <c r="E30" s="4" t="s">
        <v>774</v>
      </c>
      <c r="F30" s="4">
        <v>0</v>
      </c>
      <c r="G30" s="4">
        <v>1</v>
      </c>
      <c r="H30" s="4">
        <v>1.7</v>
      </c>
      <c r="I30" s="4">
        <v>2.2000000000000002</v>
      </c>
      <c r="J30" s="4">
        <v>9.6</v>
      </c>
      <c r="K30" s="4">
        <f t="shared" si="3"/>
        <v>17.708333333333336</v>
      </c>
      <c r="L30" s="4">
        <f t="shared" si="4"/>
        <v>22.916666666666668</v>
      </c>
      <c r="M30" s="4">
        <v>3</v>
      </c>
      <c r="N30" s="4">
        <v>3</v>
      </c>
      <c r="O30" s="4">
        <v>1</v>
      </c>
      <c r="P30" s="4">
        <v>3</v>
      </c>
      <c r="Q30" s="4">
        <v>4</v>
      </c>
      <c r="R30" s="4">
        <v>4</v>
      </c>
      <c r="S30" s="4">
        <v>4</v>
      </c>
      <c r="T30" s="4">
        <v>3</v>
      </c>
      <c r="U30" s="4">
        <v>4</v>
      </c>
      <c r="V30" s="4">
        <v>2</v>
      </c>
      <c r="W30" s="4">
        <v>3</v>
      </c>
      <c r="X30" s="4">
        <v>3</v>
      </c>
      <c r="Y30" s="4">
        <v>2</v>
      </c>
      <c r="Z30" s="4">
        <v>3</v>
      </c>
      <c r="AA30" s="4">
        <f t="shared" si="8"/>
        <v>2.6</v>
      </c>
      <c r="AB30" s="4">
        <f t="shared" si="9"/>
        <v>3.8</v>
      </c>
      <c r="AC30" s="4">
        <f t="shared" si="10"/>
        <v>2.3333333333333335</v>
      </c>
      <c r="AD30" s="4" t="s">
        <v>129</v>
      </c>
      <c r="AE30" s="15">
        <v>1</v>
      </c>
      <c r="AF30" s="4">
        <v>1</v>
      </c>
      <c r="AG30" s="4">
        <v>1</v>
      </c>
      <c r="AH30" s="4">
        <v>0</v>
      </c>
      <c r="AI30" s="4">
        <v>0</v>
      </c>
      <c r="AJ30" s="4">
        <v>1</v>
      </c>
      <c r="AK30" s="4" t="s">
        <v>775</v>
      </c>
    </row>
    <row r="31" spans="1:43">
      <c r="A31" s="4" t="s">
        <v>101</v>
      </c>
      <c r="B31" s="4" t="s">
        <v>94</v>
      </c>
      <c r="C31" s="4" t="s">
        <v>788</v>
      </c>
      <c r="D31" s="4">
        <v>1</v>
      </c>
      <c r="E31" s="4" t="s">
        <v>787</v>
      </c>
      <c r="F31" s="4">
        <v>0</v>
      </c>
      <c r="G31" s="4">
        <v>1</v>
      </c>
      <c r="H31" s="4">
        <v>5.3</v>
      </c>
      <c r="I31" s="4">
        <v>2.5</v>
      </c>
      <c r="J31" s="4">
        <v>9.6</v>
      </c>
      <c r="K31" s="4">
        <f t="shared" si="3"/>
        <v>55.208333333333336</v>
      </c>
      <c r="L31" s="4">
        <f t="shared" si="4"/>
        <v>26.041666666666668</v>
      </c>
      <c r="M31" s="4">
        <v>2</v>
      </c>
      <c r="N31" s="4">
        <v>2</v>
      </c>
      <c r="O31" s="4">
        <v>1</v>
      </c>
      <c r="P31" s="4">
        <v>2</v>
      </c>
      <c r="Q31" s="4">
        <v>4</v>
      </c>
      <c r="R31" s="4">
        <v>4</v>
      </c>
      <c r="S31" s="4">
        <v>4</v>
      </c>
      <c r="T31" s="4">
        <v>4</v>
      </c>
      <c r="U31" s="4">
        <v>4</v>
      </c>
      <c r="V31" s="4">
        <v>2</v>
      </c>
      <c r="W31" s="4">
        <v>2</v>
      </c>
      <c r="X31" s="4">
        <v>4</v>
      </c>
      <c r="Y31" s="4">
        <v>2</v>
      </c>
      <c r="Z31" s="4">
        <v>2</v>
      </c>
      <c r="AA31" s="4">
        <f t="shared" si="8"/>
        <v>2.4</v>
      </c>
      <c r="AB31" s="4">
        <f t="shared" si="9"/>
        <v>4</v>
      </c>
      <c r="AC31" s="4">
        <f t="shared" si="10"/>
        <v>1.6666666666666667</v>
      </c>
      <c r="AD31" s="4" t="s">
        <v>129</v>
      </c>
      <c r="AE31" s="15">
        <v>1</v>
      </c>
      <c r="AF31" s="4">
        <v>1</v>
      </c>
      <c r="AG31" s="4">
        <v>1</v>
      </c>
      <c r="AH31" s="4">
        <v>0</v>
      </c>
      <c r="AI31" s="4">
        <v>0</v>
      </c>
      <c r="AJ31" s="4">
        <v>1</v>
      </c>
      <c r="AK31" s="4" t="s">
        <v>769</v>
      </c>
    </row>
    <row r="32" spans="1:43">
      <c r="A32" s="2" t="s">
        <v>102</v>
      </c>
      <c r="B32" s="4" t="s">
        <v>103</v>
      </c>
      <c r="C32" s="28" t="s">
        <v>129</v>
      </c>
      <c r="D32" s="28"/>
      <c r="E32" s="28"/>
      <c r="F32" s="28"/>
      <c r="G32" s="4">
        <v>1</v>
      </c>
      <c r="H32" s="28"/>
      <c r="I32" s="28"/>
      <c r="J32" s="28"/>
      <c r="K32" s="4"/>
      <c r="L32" s="4"/>
      <c r="M32" s="28"/>
      <c r="N32" s="28"/>
      <c r="O32" s="28"/>
      <c r="P32" s="28"/>
      <c r="Q32" s="28"/>
      <c r="R32" s="28"/>
      <c r="S32" s="28"/>
      <c r="T32" s="28"/>
      <c r="U32" s="28"/>
      <c r="V32" s="28"/>
      <c r="W32" s="28"/>
      <c r="X32" s="28"/>
      <c r="Y32" s="28"/>
      <c r="Z32" s="28"/>
      <c r="AA32" s="28"/>
      <c r="AB32" s="28"/>
      <c r="AC32" s="28"/>
      <c r="AD32" s="28" t="s">
        <v>840</v>
      </c>
      <c r="AE32" s="15">
        <v>0</v>
      </c>
      <c r="AF32" s="4">
        <v>1</v>
      </c>
      <c r="AG32" s="4">
        <v>1</v>
      </c>
      <c r="AH32" s="4">
        <v>0</v>
      </c>
      <c r="AI32" s="4">
        <v>0</v>
      </c>
      <c r="AJ32" s="4">
        <v>1</v>
      </c>
      <c r="AK32" s="4" t="s">
        <v>785</v>
      </c>
    </row>
    <row r="33" spans="1:37">
      <c r="A33" s="4" t="s">
        <v>104</v>
      </c>
      <c r="B33" s="4" t="s">
        <v>105</v>
      </c>
      <c r="C33" s="4" t="s">
        <v>800</v>
      </c>
      <c r="D33" s="4">
        <v>2</v>
      </c>
      <c r="E33" s="4" t="s">
        <v>801</v>
      </c>
      <c r="F33" s="4">
        <v>2</v>
      </c>
      <c r="G33" s="4">
        <v>1</v>
      </c>
      <c r="H33" s="4">
        <v>1.8</v>
      </c>
      <c r="I33" s="4">
        <v>3.4</v>
      </c>
      <c r="J33" s="4">
        <v>9.6</v>
      </c>
      <c r="K33" s="4">
        <f t="shared" si="3"/>
        <v>18.75</v>
      </c>
      <c r="L33" s="4">
        <f t="shared" si="4"/>
        <v>35.416666666666671</v>
      </c>
      <c r="M33" s="4">
        <v>4</v>
      </c>
      <c r="N33" s="4">
        <v>3</v>
      </c>
      <c r="O33" s="4">
        <v>3</v>
      </c>
      <c r="P33" s="4">
        <v>2</v>
      </c>
      <c r="Q33" s="4">
        <v>3</v>
      </c>
      <c r="R33" s="4">
        <v>4</v>
      </c>
      <c r="S33" s="4">
        <v>5</v>
      </c>
      <c r="T33" s="4">
        <v>2</v>
      </c>
      <c r="U33" s="4">
        <v>3</v>
      </c>
      <c r="V33" s="4">
        <v>2</v>
      </c>
      <c r="W33" s="4">
        <v>1</v>
      </c>
      <c r="X33" s="4">
        <v>4</v>
      </c>
      <c r="Y33" s="4">
        <v>1</v>
      </c>
      <c r="Z33" s="4">
        <v>4</v>
      </c>
      <c r="AA33" s="4">
        <f t="shared" si="8"/>
        <v>2.4</v>
      </c>
      <c r="AB33" s="4">
        <f t="shared" si="9"/>
        <v>3.4</v>
      </c>
      <c r="AC33" s="4">
        <f t="shared" si="10"/>
        <v>3.3333333333333335</v>
      </c>
      <c r="AD33" s="4" t="s">
        <v>129</v>
      </c>
      <c r="AE33" s="15">
        <v>1</v>
      </c>
      <c r="AF33" s="4">
        <v>1</v>
      </c>
      <c r="AG33" s="4">
        <v>1</v>
      </c>
      <c r="AH33" s="4">
        <v>0</v>
      </c>
      <c r="AI33" s="4">
        <v>1</v>
      </c>
      <c r="AJ33" s="4">
        <v>1</v>
      </c>
      <c r="AK33" s="4" t="s">
        <v>802</v>
      </c>
    </row>
    <row r="34" spans="1:37">
      <c r="A34" s="4" t="s">
        <v>106</v>
      </c>
      <c r="B34" s="4" t="s">
        <v>107</v>
      </c>
      <c r="C34" s="4" t="s">
        <v>720</v>
      </c>
      <c r="D34" s="4">
        <v>2</v>
      </c>
      <c r="E34" s="4" t="s">
        <v>597</v>
      </c>
      <c r="F34" s="4">
        <v>2</v>
      </c>
      <c r="G34" s="4">
        <v>1</v>
      </c>
      <c r="H34" s="4">
        <v>8.8000000000000007</v>
      </c>
      <c r="I34" s="4">
        <v>3.2</v>
      </c>
      <c r="J34" s="4">
        <v>9.6</v>
      </c>
      <c r="K34" s="4">
        <f t="shared" si="3"/>
        <v>91.666666666666671</v>
      </c>
      <c r="L34" s="4">
        <f t="shared" si="4"/>
        <v>33.333333333333336</v>
      </c>
      <c r="M34" s="4">
        <v>4</v>
      </c>
      <c r="N34" s="4">
        <v>5</v>
      </c>
      <c r="O34" s="4">
        <v>1</v>
      </c>
      <c r="P34" s="4">
        <v>5</v>
      </c>
      <c r="Q34" s="4">
        <v>5</v>
      </c>
      <c r="R34" s="4">
        <v>5</v>
      </c>
      <c r="S34" s="4">
        <v>5</v>
      </c>
      <c r="T34" s="4">
        <v>5</v>
      </c>
      <c r="U34" s="4">
        <v>5</v>
      </c>
      <c r="V34" s="4">
        <v>5</v>
      </c>
      <c r="W34" s="4">
        <v>3</v>
      </c>
      <c r="X34" s="4">
        <v>4</v>
      </c>
      <c r="Y34" s="4">
        <v>4</v>
      </c>
      <c r="Z34" s="4">
        <v>4</v>
      </c>
      <c r="AA34" s="4">
        <f t="shared" si="8"/>
        <v>4</v>
      </c>
      <c r="AB34" s="4">
        <f t="shared" si="9"/>
        <v>5</v>
      </c>
      <c r="AC34" s="4">
        <f t="shared" si="10"/>
        <v>3.3333333333333335</v>
      </c>
      <c r="AD34" s="4"/>
      <c r="AE34" s="4">
        <v>1</v>
      </c>
      <c r="AF34" s="4">
        <v>1</v>
      </c>
      <c r="AG34" s="4">
        <v>1</v>
      </c>
      <c r="AH34" s="4">
        <v>0</v>
      </c>
      <c r="AI34" s="4">
        <v>1</v>
      </c>
      <c r="AJ34" s="4">
        <v>1</v>
      </c>
      <c r="AK34" s="4" t="s">
        <v>544</v>
      </c>
    </row>
    <row r="35" spans="1:37">
      <c r="A35" s="4" t="s">
        <v>108</v>
      </c>
      <c r="B35" s="4" t="s">
        <v>70</v>
      </c>
      <c r="C35" s="4" t="s">
        <v>709</v>
      </c>
      <c r="D35" s="4">
        <v>2</v>
      </c>
      <c r="E35" s="4" t="s">
        <v>708</v>
      </c>
      <c r="F35" s="4">
        <v>2</v>
      </c>
      <c r="G35" s="4">
        <v>1</v>
      </c>
      <c r="H35" s="4">
        <v>2</v>
      </c>
      <c r="I35" s="4">
        <v>2.6</v>
      </c>
      <c r="J35" s="4">
        <v>10</v>
      </c>
      <c r="K35" s="4">
        <f t="shared" si="3"/>
        <v>20</v>
      </c>
      <c r="L35" s="4">
        <f t="shared" si="4"/>
        <v>26</v>
      </c>
      <c r="M35" s="4">
        <v>2</v>
      </c>
      <c r="N35" s="4">
        <v>3</v>
      </c>
      <c r="O35" s="4">
        <v>2</v>
      </c>
      <c r="P35" s="4">
        <v>2</v>
      </c>
      <c r="Q35" s="4">
        <v>3</v>
      </c>
      <c r="R35" s="4">
        <v>2</v>
      </c>
      <c r="S35" s="4">
        <v>3</v>
      </c>
      <c r="T35" s="4">
        <v>2</v>
      </c>
      <c r="U35" s="4">
        <v>3</v>
      </c>
      <c r="V35" s="4">
        <v>4</v>
      </c>
      <c r="W35" s="4">
        <v>2</v>
      </c>
      <c r="X35" s="4">
        <v>2</v>
      </c>
      <c r="Y35" s="4">
        <v>2</v>
      </c>
      <c r="Z35" s="4">
        <v>2</v>
      </c>
      <c r="AA35" s="4">
        <f>SUM(V35:Z35)/5</f>
        <v>2.4</v>
      </c>
      <c r="AB35" s="4">
        <f>SUM(Q35:U35)/5</f>
        <v>2.6</v>
      </c>
      <c r="AC35" s="4">
        <f>SUM(M35:O35)/3</f>
        <v>2.3333333333333335</v>
      </c>
      <c r="AD35" s="4"/>
      <c r="AE35" s="4">
        <v>1</v>
      </c>
      <c r="AF35" s="4">
        <v>1</v>
      </c>
      <c r="AG35" s="4">
        <v>1</v>
      </c>
      <c r="AH35" s="4">
        <v>0</v>
      </c>
      <c r="AI35" s="4">
        <v>0</v>
      </c>
      <c r="AJ35" s="4">
        <v>1</v>
      </c>
      <c r="AK35" s="4" t="s">
        <v>595</v>
      </c>
    </row>
    <row r="36" spans="1:37">
      <c r="A36" s="2" t="s">
        <v>109</v>
      </c>
      <c r="B36" s="4" t="s">
        <v>110</v>
      </c>
      <c r="C36" s="4" t="s">
        <v>600</v>
      </c>
      <c r="D36" s="4">
        <v>0</v>
      </c>
      <c r="E36" s="4" t="s">
        <v>825</v>
      </c>
      <c r="F36" s="4">
        <v>0</v>
      </c>
      <c r="G36" s="4">
        <v>1</v>
      </c>
      <c r="H36" s="4">
        <v>3.5</v>
      </c>
      <c r="I36" s="4">
        <v>4.0999999999999996</v>
      </c>
      <c r="J36" s="4">
        <v>9.6</v>
      </c>
      <c r="K36" s="4">
        <f t="shared" si="3"/>
        <v>36.458333333333336</v>
      </c>
      <c r="L36" s="4">
        <f t="shared" si="4"/>
        <v>42.708333333333329</v>
      </c>
      <c r="M36" s="4">
        <v>3</v>
      </c>
      <c r="N36" s="4">
        <v>4</v>
      </c>
      <c r="O36" s="4">
        <v>4</v>
      </c>
      <c r="P36" s="4">
        <v>3</v>
      </c>
      <c r="Q36" s="4">
        <v>4</v>
      </c>
      <c r="R36" s="4">
        <v>3</v>
      </c>
      <c r="S36" s="4">
        <v>3</v>
      </c>
      <c r="T36" s="4">
        <v>2</v>
      </c>
      <c r="U36" s="4">
        <v>3</v>
      </c>
      <c r="V36" s="4">
        <v>2</v>
      </c>
      <c r="W36" s="4">
        <v>2</v>
      </c>
      <c r="X36" s="4">
        <v>2</v>
      </c>
      <c r="Y36" s="4">
        <v>2</v>
      </c>
      <c r="Z36" s="4">
        <v>4</v>
      </c>
      <c r="AA36" s="4">
        <f t="shared" si="8"/>
        <v>2.4</v>
      </c>
      <c r="AB36" s="4">
        <f t="shared" si="9"/>
        <v>3</v>
      </c>
      <c r="AC36" s="4">
        <f t="shared" si="10"/>
        <v>3.6666666666666665</v>
      </c>
      <c r="AD36" s="4" t="s">
        <v>129</v>
      </c>
      <c r="AE36" s="15">
        <v>1</v>
      </c>
      <c r="AF36" s="4">
        <v>1</v>
      </c>
      <c r="AG36" s="4">
        <v>1</v>
      </c>
      <c r="AH36" s="4">
        <v>0</v>
      </c>
      <c r="AI36" s="4">
        <v>1</v>
      </c>
      <c r="AJ36" s="4">
        <v>1</v>
      </c>
      <c r="AK36" s="4" t="s">
        <v>826</v>
      </c>
    </row>
    <row r="37" spans="1:37">
      <c r="A37" s="4" t="s">
        <v>111</v>
      </c>
      <c r="B37" s="4" t="s">
        <v>112</v>
      </c>
      <c r="C37" s="28" t="s">
        <v>129</v>
      </c>
      <c r="D37" s="28"/>
      <c r="E37" s="28"/>
      <c r="F37" s="28"/>
      <c r="G37" s="4">
        <v>1</v>
      </c>
      <c r="H37" s="28"/>
      <c r="I37" s="28"/>
      <c r="J37" s="28">
        <v>9.6</v>
      </c>
      <c r="K37" s="4"/>
      <c r="L37" s="4"/>
      <c r="M37" s="28"/>
      <c r="N37" s="28"/>
      <c r="O37" s="28"/>
      <c r="P37" s="28"/>
      <c r="Q37" s="28"/>
      <c r="R37" s="28"/>
      <c r="S37" s="28"/>
      <c r="T37" s="28"/>
      <c r="U37" s="28"/>
      <c r="V37" s="28"/>
      <c r="W37" s="28"/>
      <c r="X37" s="28"/>
      <c r="Y37" s="28"/>
      <c r="Z37" s="28"/>
      <c r="AA37" s="28"/>
      <c r="AB37" s="28"/>
      <c r="AC37" s="28"/>
      <c r="AD37" s="28" t="s">
        <v>840</v>
      </c>
      <c r="AE37" s="15">
        <v>0</v>
      </c>
      <c r="AF37" s="4">
        <v>1</v>
      </c>
      <c r="AG37" s="4">
        <v>1</v>
      </c>
      <c r="AH37" s="4">
        <v>1</v>
      </c>
      <c r="AI37" s="4" t="s">
        <v>841</v>
      </c>
      <c r="AJ37" s="4">
        <v>1</v>
      </c>
      <c r="AK37" s="4" t="s">
        <v>842</v>
      </c>
    </row>
    <row r="38" spans="1:37">
      <c r="A38" s="4" t="s">
        <v>113</v>
      </c>
      <c r="B38" s="4" t="s">
        <v>114</v>
      </c>
      <c r="C38" s="4" t="s">
        <v>853</v>
      </c>
      <c r="D38" s="4">
        <v>2</v>
      </c>
      <c r="E38" s="4" t="s">
        <v>854</v>
      </c>
      <c r="F38" s="4">
        <v>2</v>
      </c>
      <c r="G38" s="4">
        <v>1</v>
      </c>
      <c r="H38" s="4">
        <v>4.4000000000000004</v>
      </c>
      <c r="I38" s="4">
        <v>6.9</v>
      </c>
      <c r="J38" s="4">
        <v>9.6</v>
      </c>
      <c r="K38" s="4">
        <f t="shared" si="3"/>
        <v>45.833333333333336</v>
      </c>
      <c r="L38" s="4">
        <f t="shared" si="4"/>
        <v>71.875000000000014</v>
      </c>
      <c r="M38" s="4">
        <v>5</v>
      </c>
      <c r="N38" s="4">
        <v>5</v>
      </c>
      <c r="O38" s="4">
        <v>2</v>
      </c>
      <c r="P38" s="4">
        <v>5</v>
      </c>
      <c r="Q38" s="4">
        <v>5</v>
      </c>
      <c r="R38" s="4">
        <v>5</v>
      </c>
      <c r="S38" s="4">
        <v>5</v>
      </c>
      <c r="T38" s="4">
        <v>4</v>
      </c>
      <c r="U38" s="4">
        <v>3</v>
      </c>
      <c r="V38" s="4">
        <v>3</v>
      </c>
      <c r="W38" s="4">
        <v>2</v>
      </c>
      <c r="X38" s="4">
        <v>5</v>
      </c>
      <c r="Y38" s="4">
        <v>2</v>
      </c>
      <c r="Z38" s="4">
        <v>4</v>
      </c>
      <c r="AA38" s="4">
        <f t="shared" si="8"/>
        <v>3.2</v>
      </c>
      <c r="AB38" s="4">
        <f t="shared" si="9"/>
        <v>4.4000000000000004</v>
      </c>
      <c r="AC38" s="4">
        <f t="shared" si="10"/>
        <v>4</v>
      </c>
      <c r="AD38" s="4" t="s">
        <v>129</v>
      </c>
      <c r="AE38" s="15">
        <v>1</v>
      </c>
      <c r="AF38" s="4">
        <v>1</v>
      </c>
      <c r="AG38" s="4">
        <v>1</v>
      </c>
      <c r="AH38" s="4">
        <v>1</v>
      </c>
      <c r="AI38" s="4">
        <v>0</v>
      </c>
      <c r="AJ38" s="4">
        <v>1</v>
      </c>
      <c r="AK38" s="4" t="s">
        <v>855</v>
      </c>
    </row>
    <row r="39" spans="1:37">
      <c r="A39" s="4" t="s">
        <v>115</v>
      </c>
      <c r="B39" s="4" t="s">
        <v>116</v>
      </c>
      <c r="C39" s="4" t="s">
        <v>866</v>
      </c>
      <c r="D39" s="4">
        <v>1</v>
      </c>
      <c r="E39" s="4" t="s">
        <v>867</v>
      </c>
      <c r="F39" s="4">
        <v>0</v>
      </c>
      <c r="G39" s="4">
        <v>1</v>
      </c>
      <c r="H39" s="4">
        <v>7</v>
      </c>
      <c r="I39" s="4">
        <v>9.1999999999999993</v>
      </c>
      <c r="J39" s="4">
        <v>9.6</v>
      </c>
      <c r="K39" s="4">
        <f t="shared" si="3"/>
        <v>72.916666666666671</v>
      </c>
      <c r="L39" s="4">
        <f t="shared" si="4"/>
        <v>95.833333333333329</v>
      </c>
      <c r="M39" s="4">
        <v>4</v>
      </c>
      <c r="N39" s="4">
        <v>4</v>
      </c>
      <c r="O39" s="4">
        <v>3</v>
      </c>
      <c r="P39" s="4">
        <v>3</v>
      </c>
      <c r="Q39" s="4">
        <v>4</v>
      </c>
      <c r="R39" s="4">
        <v>4</v>
      </c>
      <c r="S39" s="4">
        <v>4</v>
      </c>
      <c r="T39" s="4">
        <v>3</v>
      </c>
      <c r="U39" s="4">
        <v>4</v>
      </c>
      <c r="V39" s="4">
        <v>3</v>
      </c>
      <c r="W39" s="4">
        <v>1</v>
      </c>
      <c r="X39" s="4">
        <v>2</v>
      </c>
      <c r="Y39" s="4">
        <v>3</v>
      </c>
      <c r="Z39" s="4">
        <v>4</v>
      </c>
      <c r="AA39" s="4">
        <f t="shared" si="8"/>
        <v>2.6</v>
      </c>
      <c r="AB39" s="4">
        <f t="shared" si="9"/>
        <v>3.8</v>
      </c>
      <c r="AC39" s="4">
        <f t="shared" si="10"/>
        <v>3.6666666666666665</v>
      </c>
      <c r="AD39" s="4" t="s">
        <v>129</v>
      </c>
      <c r="AE39" s="4">
        <v>1</v>
      </c>
      <c r="AF39" s="4">
        <v>1</v>
      </c>
      <c r="AG39" s="4">
        <v>1</v>
      </c>
      <c r="AH39" s="4">
        <v>0</v>
      </c>
      <c r="AI39" s="4">
        <v>1</v>
      </c>
      <c r="AJ39" s="4">
        <v>1</v>
      </c>
      <c r="AK39" s="4" t="s">
        <v>580</v>
      </c>
    </row>
    <row r="40" spans="1:37">
      <c r="A40" s="4" t="s">
        <v>533</v>
      </c>
      <c r="B40" s="4" t="s">
        <v>92</v>
      </c>
      <c r="C40" s="4" t="s">
        <v>598</v>
      </c>
      <c r="D40" s="4">
        <v>1</v>
      </c>
      <c r="E40" s="4" t="s">
        <v>1064</v>
      </c>
      <c r="F40" s="4">
        <v>0</v>
      </c>
      <c r="G40" s="4">
        <v>1</v>
      </c>
      <c r="H40" s="4">
        <v>5.3</v>
      </c>
      <c r="I40" s="4">
        <v>0.5</v>
      </c>
      <c r="J40" s="4">
        <v>9.6</v>
      </c>
      <c r="K40" s="4">
        <f t="shared" si="3"/>
        <v>55.208333333333336</v>
      </c>
      <c r="L40" s="4">
        <f t="shared" si="4"/>
        <v>5.2083333333333339</v>
      </c>
      <c r="M40" s="4">
        <v>4</v>
      </c>
      <c r="N40" s="4">
        <v>3</v>
      </c>
      <c r="O40" s="4">
        <v>2</v>
      </c>
      <c r="P40" s="4">
        <v>3</v>
      </c>
      <c r="Q40" s="4">
        <v>4</v>
      </c>
      <c r="R40" s="4">
        <v>4</v>
      </c>
      <c r="S40" s="4">
        <v>4</v>
      </c>
      <c r="T40" s="4">
        <v>4</v>
      </c>
      <c r="U40" s="4">
        <v>3</v>
      </c>
      <c r="V40" s="4">
        <v>4</v>
      </c>
      <c r="W40" s="4">
        <v>2</v>
      </c>
      <c r="X40" s="4">
        <v>4</v>
      </c>
      <c r="Y40" s="4">
        <v>3</v>
      </c>
      <c r="Z40" s="4">
        <v>4</v>
      </c>
      <c r="AA40" s="4">
        <f t="shared" si="8"/>
        <v>3.4</v>
      </c>
      <c r="AB40" s="4">
        <f t="shared" si="9"/>
        <v>3.8</v>
      </c>
      <c r="AC40" s="4">
        <f t="shared" si="10"/>
        <v>3</v>
      </c>
      <c r="AD40" s="4"/>
      <c r="AE40" s="4">
        <v>1</v>
      </c>
      <c r="AF40" s="4">
        <v>1</v>
      </c>
      <c r="AG40" s="4">
        <v>0</v>
      </c>
      <c r="AH40" s="4">
        <v>0</v>
      </c>
      <c r="AI40" s="4">
        <v>1</v>
      </c>
      <c r="AJ40" s="4">
        <v>1</v>
      </c>
      <c r="AK40" s="4" t="s">
        <v>558</v>
      </c>
    </row>
    <row r="41" spans="1:37">
      <c r="A41" s="4" t="s">
        <v>534</v>
      </c>
      <c r="B41" s="4" t="s">
        <v>94</v>
      </c>
      <c r="C41" s="4" t="s">
        <v>566</v>
      </c>
      <c r="D41" s="4">
        <v>2</v>
      </c>
      <c r="E41" s="4" t="s">
        <v>567</v>
      </c>
      <c r="F41" s="4">
        <v>2</v>
      </c>
      <c r="G41" s="4">
        <v>1</v>
      </c>
      <c r="H41" s="4">
        <v>6.8</v>
      </c>
      <c r="I41" s="4">
        <v>2.2000000000000002</v>
      </c>
      <c r="J41" s="4">
        <v>9.6</v>
      </c>
      <c r="K41" s="4">
        <f t="shared" si="3"/>
        <v>70.833333333333343</v>
      </c>
      <c r="L41" s="4">
        <f t="shared" si="4"/>
        <v>22.916666666666668</v>
      </c>
      <c r="M41" s="4">
        <v>5</v>
      </c>
      <c r="N41" s="4">
        <v>5</v>
      </c>
      <c r="O41" s="4">
        <v>1</v>
      </c>
      <c r="P41" s="4">
        <v>3</v>
      </c>
      <c r="Q41" s="4">
        <v>5</v>
      </c>
      <c r="R41" s="4">
        <v>5</v>
      </c>
      <c r="S41" s="4">
        <v>5</v>
      </c>
      <c r="T41" s="4">
        <v>5</v>
      </c>
      <c r="U41" s="4">
        <v>4</v>
      </c>
      <c r="V41" s="4">
        <v>3</v>
      </c>
      <c r="W41" s="4">
        <v>2</v>
      </c>
      <c r="X41" s="4">
        <v>4</v>
      </c>
      <c r="Y41" s="4">
        <v>3</v>
      </c>
      <c r="Z41" s="4">
        <v>5</v>
      </c>
      <c r="AA41" s="4">
        <f t="shared" si="8"/>
        <v>3.4</v>
      </c>
      <c r="AB41" s="4">
        <f t="shared" si="9"/>
        <v>4.8</v>
      </c>
      <c r="AC41" s="4">
        <f t="shared" si="10"/>
        <v>3.6666666666666665</v>
      </c>
      <c r="AD41" s="4"/>
      <c r="AE41" s="4">
        <v>1</v>
      </c>
      <c r="AF41" s="4">
        <v>1</v>
      </c>
      <c r="AG41" s="4">
        <v>1</v>
      </c>
      <c r="AH41" s="4">
        <v>0</v>
      </c>
      <c r="AI41" s="4">
        <v>1</v>
      </c>
      <c r="AJ41" s="4">
        <v>1</v>
      </c>
      <c r="AK41" s="4" t="s">
        <v>539</v>
      </c>
    </row>
    <row r="42" spans="1:37">
      <c r="A42" s="4" t="s">
        <v>536</v>
      </c>
      <c r="B42" s="4" t="s">
        <v>535</v>
      </c>
      <c r="C42" s="4" t="s">
        <v>699</v>
      </c>
      <c r="D42" s="4">
        <v>1</v>
      </c>
      <c r="E42" s="4" t="s">
        <v>698</v>
      </c>
      <c r="F42" s="4">
        <v>1</v>
      </c>
      <c r="G42" s="4">
        <v>1</v>
      </c>
      <c r="H42" s="4">
        <v>2.8</v>
      </c>
      <c r="I42" s="4">
        <v>1.7</v>
      </c>
      <c r="J42" s="4">
        <v>9.6</v>
      </c>
      <c r="K42" s="4">
        <f t="shared" si="3"/>
        <v>29.166666666666668</v>
      </c>
      <c r="L42" s="4">
        <f t="shared" si="4"/>
        <v>17.708333333333336</v>
      </c>
      <c r="M42" s="4">
        <v>4</v>
      </c>
      <c r="N42" s="4">
        <v>5</v>
      </c>
      <c r="O42" s="4">
        <v>4</v>
      </c>
      <c r="P42" s="4">
        <v>3</v>
      </c>
      <c r="Q42" s="4">
        <v>4</v>
      </c>
      <c r="R42" s="4">
        <v>2</v>
      </c>
      <c r="S42" s="4">
        <v>3</v>
      </c>
      <c r="T42" s="4">
        <v>3</v>
      </c>
      <c r="U42" s="4">
        <v>4</v>
      </c>
      <c r="V42" s="4">
        <v>3</v>
      </c>
      <c r="W42" s="4">
        <v>2</v>
      </c>
      <c r="X42" s="4">
        <v>4</v>
      </c>
      <c r="Y42" s="4">
        <v>2</v>
      </c>
      <c r="Z42" s="4">
        <v>4</v>
      </c>
      <c r="AA42" s="4">
        <f>SUM(V42:Z42)/5</f>
        <v>3</v>
      </c>
      <c r="AB42" s="4">
        <f>SUM(Q42:U42)/5</f>
        <v>3.2</v>
      </c>
      <c r="AC42" s="4">
        <f>SUM(M42:O42)/3</f>
        <v>4.333333333333333</v>
      </c>
      <c r="AD42" s="4" t="s">
        <v>129</v>
      </c>
      <c r="AE42" s="4">
        <v>1</v>
      </c>
      <c r="AF42" s="4">
        <v>1</v>
      </c>
      <c r="AG42" s="4">
        <v>1</v>
      </c>
      <c r="AH42" s="4">
        <v>0</v>
      </c>
      <c r="AI42" s="4">
        <v>1</v>
      </c>
      <c r="AJ42" s="4">
        <v>1</v>
      </c>
      <c r="AK42" s="4" t="s">
        <v>591</v>
      </c>
    </row>
    <row r="43" spans="1:37" ht="16" thickBot="1">
      <c r="P43">
        <f>AVERAGE(P3:P42)</f>
        <v>3.4242424242424243</v>
      </c>
      <c r="Z43" t="s">
        <v>991</v>
      </c>
      <c r="AA43">
        <f>AVERAGE(AA3:AA42)</f>
        <v>2.9250000000000007</v>
      </c>
      <c r="AB43">
        <f>AVERAGE(AB3:AB42)</f>
        <v>3.8874999999999997</v>
      </c>
      <c r="AC43">
        <f>AVERAGE(AC3:AC42)</f>
        <v>3.020833333333333</v>
      </c>
    </row>
    <row r="44" spans="1:37">
      <c r="C44" s="62" t="s">
        <v>994</v>
      </c>
      <c r="D44" s="63" t="s">
        <v>981</v>
      </c>
      <c r="E44" s="63"/>
      <c r="F44" s="63" t="s">
        <v>993</v>
      </c>
      <c r="G44" s="63" t="s">
        <v>981</v>
      </c>
      <c r="H44" s="63" t="s">
        <v>995</v>
      </c>
      <c r="I44" s="64" t="s">
        <v>997</v>
      </c>
      <c r="K44" t="s">
        <v>995</v>
      </c>
      <c r="L44" t="s">
        <v>996</v>
      </c>
      <c r="P44" s="18">
        <f>STDEV(P3:P42)</f>
        <v>1.0615526079257398</v>
      </c>
      <c r="Z44" t="s">
        <v>992</v>
      </c>
      <c r="AA44" s="18">
        <f>STDEV(AA3:AA42)</f>
        <v>0.61957321419016276</v>
      </c>
      <c r="AB44" s="18">
        <f t="shared" ref="AB44:AC44" si="14">STDEV(AB3:AB42)</f>
        <v>0.67763821349381959</v>
      </c>
      <c r="AC44" s="18">
        <f t="shared" si="14"/>
        <v>0.7803018439949615</v>
      </c>
    </row>
    <row r="45" spans="1:37">
      <c r="C45" s="65">
        <v>2</v>
      </c>
      <c r="D45" s="4">
        <f>SUMIF(D3:D42,"=2",G3:G42)</f>
        <v>16</v>
      </c>
      <c r="E45" s="4"/>
      <c r="F45" s="4">
        <v>2</v>
      </c>
      <c r="G45" s="4">
        <f>SUMIF(F3:F42,"=2",G3:G42)</f>
        <v>15</v>
      </c>
      <c r="H45" s="68">
        <f>SUMIF($F$3:$F$42,"=2",$K$3:$K$42)/G45</f>
        <v>58.094444444444441</v>
      </c>
      <c r="I45" s="69">
        <f>SUMIF($F$3:$F$42,"=2",$L$3:$L$42)/G45</f>
        <v>43.027777777777779</v>
      </c>
      <c r="K45">
        <f>SUMIF($D$3:$D$42,"=2",$K$3:$K$42)/D45</f>
        <v>59.802083333333336</v>
      </c>
      <c r="L45">
        <f>SUMIF($D$3:$D$42,"=2",$L$3:$L$42)/D45</f>
        <v>46.197916666666664</v>
      </c>
    </row>
    <row r="46" spans="1:37">
      <c r="C46" s="65">
        <v>1</v>
      </c>
      <c r="D46" s="4">
        <f>SUMIF(D3:D43,"=1",G3:G43)</f>
        <v>11</v>
      </c>
      <c r="E46" s="4"/>
      <c r="F46" s="4">
        <v>1</v>
      </c>
      <c r="G46" s="4">
        <f>SUMIF(F2:F42,"=1",G2:G42)</f>
        <v>7</v>
      </c>
      <c r="H46" s="68">
        <f>SUMIF($F$3:$F$42,"=1",$K$3:$K$42)/G46</f>
        <v>48.727918586789556</v>
      </c>
      <c r="I46" s="69">
        <f>SUMIF($F$3:$F$42,"=1",$L$3:$L$42)/G46</f>
        <v>43.644393241167435</v>
      </c>
      <c r="K46">
        <f>SUMIF($D$3:$D$42,"=1",$K$3:$K$42)/D46</f>
        <v>50.247311827956985</v>
      </c>
      <c r="L46">
        <f>SUMIF($D$3:$D$42,"=1",$L$3:$L$42)/D46</f>
        <v>34.978250244379268</v>
      </c>
    </row>
    <row r="47" spans="1:37" ht="16" thickBot="1">
      <c r="C47" s="66">
        <v>0</v>
      </c>
      <c r="D47" s="67">
        <f>SUMIF(D3:D44,"=0",G3:G44)</f>
        <v>5</v>
      </c>
      <c r="E47" s="67"/>
      <c r="F47" s="67">
        <v>0</v>
      </c>
      <c r="G47" s="67">
        <f>SUMIF(F3:F42,"=0",G3:G42)</f>
        <v>9</v>
      </c>
      <c r="H47" s="70">
        <f>SUMIF($F$3:$F$42,"=0",$K$3:$K$42)/G47</f>
        <v>45.486111111111114</v>
      </c>
      <c r="I47" s="71">
        <f>SUMIF($F$3:$F$42,"=0",$L$3:$L$42)/G47</f>
        <v>36.68981481481481</v>
      </c>
      <c r="K47">
        <f>SUMIF($D$3:$D$42,"=0",$K$3:$K$42)/D47</f>
        <v>41.666666666666671</v>
      </c>
      <c r="L47">
        <f>SUMIF($D$3:$D$42,"=0",$L$3:$L$42)/D47</f>
        <v>36.041666666666664</v>
      </c>
    </row>
    <row r="55" spans="1:37">
      <c r="A55" t="s">
        <v>1089</v>
      </c>
      <c r="B55" t="s">
        <v>1091</v>
      </c>
      <c r="C55" t="s">
        <v>1092</v>
      </c>
      <c r="D55">
        <v>1</v>
      </c>
      <c r="E55" t="s">
        <v>1093</v>
      </c>
      <c r="F55">
        <v>1</v>
      </c>
      <c r="H55">
        <v>9.3000000000000007</v>
      </c>
      <c r="I55">
        <v>5.2</v>
      </c>
      <c r="J55">
        <v>9.6</v>
      </c>
      <c r="K55">
        <f>H55/J55*100</f>
        <v>96.875000000000014</v>
      </c>
      <c r="L55">
        <f>I55/J55*100</f>
        <v>54.166666666666671</v>
      </c>
      <c r="M55">
        <v>2</v>
      </c>
      <c r="N55">
        <v>2</v>
      </c>
      <c r="O55">
        <v>1</v>
      </c>
      <c r="P55">
        <v>4</v>
      </c>
      <c r="Q55">
        <v>5</v>
      </c>
      <c r="R55">
        <v>5</v>
      </c>
      <c r="S55">
        <v>5</v>
      </c>
      <c r="T55">
        <v>5</v>
      </c>
      <c r="U55">
        <v>3</v>
      </c>
      <c r="V55">
        <v>3</v>
      </c>
      <c r="W55">
        <v>2</v>
      </c>
      <c r="X55">
        <v>4</v>
      </c>
      <c r="Z55">
        <v>4</v>
      </c>
      <c r="AA55">
        <f>AVERAGE(V55:Z55)</f>
        <v>3.25</v>
      </c>
      <c r="AB55">
        <f>AVERAGE(Q55:U55)</f>
        <v>4.5999999999999996</v>
      </c>
      <c r="AC55">
        <f>AVERAGE(M55,N55,P55)</f>
        <v>2.6666666666666665</v>
      </c>
      <c r="AD55" t="s">
        <v>129</v>
      </c>
      <c r="AE55">
        <v>1</v>
      </c>
      <c r="AF55">
        <v>1</v>
      </c>
      <c r="AG55">
        <v>1</v>
      </c>
      <c r="AH55">
        <v>0</v>
      </c>
      <c r="AI55">
        <v>0</v>
      </c>
      <c r="AJ55">
        <v>1</v>
      </c>
      <c r="AK55" t="s">
        <v>1094</v>
      </c>
    </row>
    <row r="56" spans="1:37">
      <c r="A56" t="s">
        <v>1090</v>
      </c>
      <c r="C56" t="s">
        <v>1095</v>
      </c>
      <c r="D56">
        <v>2</v>
      </c>
      <c r="E56" t="s">
        <v>1096</v>
      </c>
      <c r="F56">
        <v>2</v>
      </c>
      <c r="H56">
        <v>8.1</v>
      </c>
      <c r="I56">
        <v>1.8</v>
      </c>
      <c r="J56">
        <v>9.6</v>
      </c>
      <c r="K56">
        <f>H56/J56*100</f>
        <v>84.375</v>
      </c>
      <c r="L56">
        <f>I56/J56*100</f>
        <v>18.75</v>
      </c>
      <c r="M56">
        <v>3</v>
      </c>
      <c r="N56">
        <v>3</v>
      </c>
      <c r="O56">
        <v>1</v>
      </c>
      <c r="P56">
        <v>4</v>
      </c>
      <c r="Q56">
        <v>4</v>
      </c>
      <c r="R56">
        <v>4</v>
      </c>
      <c r="S56">
        <v>4</v>
      </c>
      <c r="T56">
        <v>4</v>
      </c>
      <c r="U56">
        <v>3</v>
      </c>
      <c r="V56">
        <v>4</v>
      </c>
      <c r="W56">
        <v>4</v>
      </c>
      <c r="X56">
        <v>5</v>
      </c>
      <c r="Z56">
        <v>4</v>
      </c>
      <c r="AA56">
        <f>AVERAGE(V56:Z56)</f>
        <v>4.25</v>
      </c>
      <c r="AB56">
        <f>AVERAGE(Q56:U56)</f>
        <v>3.8</v>
      </c>
      <c r="AC56">
        <f>AVERAGE(M56,N56,P56)</f>
        <v>3.3333333333333335</v>
      </c>
      <c r="AD56" t="s">
        <v>129</v>
      </c>
      <c r="AE56">
        <v>1</v>
      </c>
      <c r="AF56">
        <v>1</v>
      </c>
      <c r="AG56">
        <v>1</v>
      </c>
      <c r="AH56">
        <v>0</v>
      </c>
      <c r="AI56">
        <v>1</v>
      </c>
      <c r="AJ56">
        <v>1</v>
      </c>
      <c r="AK56" t="s">
        <v>1097</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9"/>
  <sheetViews>
    <sheetView zoomScale="125" zoomScaleNormal="125" zoomScalePageLayoutView="125" workbookViewId="0">
      <pane xSplit="2" ySplit="2" topLeftCell="AD46" activePane="bottomRight" state="frozen"/>
      <selection pane="topRight" activeCell="D1" sqref="D1"/>
      <selection pane="bottomLeft" activeCell="A3" sqref="A3"/>
      <selection pane="bottomRight" activeCell="AG60" sqref="AG60"/>
    </sheetView>
  </sheetViews>
  <sheetFormatPr baseColWidth="10" defaultColWidth="8.83203125" defaultRowHeight="15" x14ac:dyDescent="0"/>
  <cols>
    <col min="1" max="1" width="15.33203125" bestFit="1" customWidth="1"/>
    <col min="2" max="2" width="9.1640625" bestFit="1" customWidth="1"/>
    <col min="3" max="3" width="10" bestFit="1" customWidth="1"/>
    <col min="4" max="4" width="9.83203125" bestFit="1" customWidth="1"/>
    <col min="5" max="5" width="10" bestFit="1" customWidth="1"/>
    <col min="6" max="8" width="10" customWidth="1"/>
    <col min="9" max="9" width="14.33203125" bestFit="1" customWidth="1"/>
    <col min="10" max="10" width="10.6640625" customWidth="1"/>
    <col min="11" max="11" width="10.33203125" customWidth="1"/>
    <col min="12" max="12" width="15.1640625" customWidth="1"/>
    <col min="13" max="13" width="11.1640625" customWidth="1"/>
    <col min="14" max="14" width="12.33203125" customWidth="1"/>
    <col min="15" max="17" width="14.5" customWidth="1"/>
    <col min="18" max="18" width="11.6640625" bestFit="1" customWidth="1"/>
    <col min="19" max="19" width="9.1640625" bestFit="1" customWidth="1"/>
    <col min="20" max="20" width="13.6640625" bestFit="1" customWidth="1"/>
    <col min="21" max="21" width="11.6640625" bestFit="1" customWidth="1"/>
    <col min="22" max="22" width="12.33203125" bestFit="1" customWidth="1"/>
    <col min="23" max="23" width="12.1640625" bestFit="1" customWidth="1"/>
    <col min="24" max="24" width="9.1640625" bestFit="1" customWidth="1"/>
    <col min="25" max="25" width="12.6640625" bestFit="1" customWidth="1"/>
    <col min="26" max="26" width="9.1640625" bestFit="1" customWidth="1"/>
    <col min="27" max="27" width="10.83203125" bestFit="1" customWidth="1"/>
    <col min="28" max="28" width="13.6640625" bestFit="1" customWidth="1"/>
    <col min="29" max="29" width="12.6640625" bestFit="1" customWidth="1"/>
    <col min="30" max="30" width="10.33203125" bestFit="1" customWidth="1"/>
    <col min="31" max="31" width="19.5" bestFit="1" customWidth="1"/>
    <col min="32" max="32" width="9.6640625" bestFit="1" customWidth="1"/>
    <col min="33" max="33" width="10.6640625" bestFit="1" customWidth="1"/>
    <col min="34" max="34" width="12" bestFit="1" customWidth="1"/>
    <col min="35" max="35" width="12" customWidth="1"/>
    <col min="36" max="36" width="8.1640625" bestFit="1" customWidth="1"/>
    <col min="37" max="37" width="16.6640625" bestFit="1" customWidth="1"/>
    <col min="38" max="39" width="16.6640625" customWidth="1"/>
    <col min="40" max="40" width="19.33203125" bestFit="1" customWidth="1"/>
  </cols>
  <sheetData>
    <row r="1" spans="1:41">
      <c r="A1" s="8" t="s">
        <v>0</v>
      </c>
      <c r="B1" s="9" t="s">
        <v>1</v>
      </c>
      <c r="C1" s="8" t="s">
        <v>334</v>
      </c>
      <c r="D1" s="7" t="s">
        <v>131</v>
      </c>
      <c r="E1" s="7" t="s">
        <v>132</v>
      </c>
      <c r="F1" s="7"/>
      <c r="G1" s="7"/>
      <c r="H1" s="2" t="s">
        <v>117</v>
      </c>
      <c r="I1" s="7" t="s">
        <v>412</v>
      </c>
      <c r="J1" s="2" t="s">
        <v>119</v>
      </c>
      <c r="K1" s="7" t="s">
        <v>120</v>
      </c>
      <c r="L1" s="7"/>
      <c r="M1" s="3" t="s">
        <v>121</v>
      </c>
      <c r="N1" s="3" t="s">
        <v>122</v>
      </c>
      <c r="O1" s="3" t="s">
        <v>531</v>
      </c>
      <c r="P1" s="3" t="s">
        <v>121</v>
      </c>
      <c r="Q1" s="3" t="s">
        <v>122</v>
      </c>
      <c r="R1" s="3" t="s">
        <v>34</v>
      </c>
      <c r="S1" s="3" t="s">
        <v>35</v>
      </c>
      <c r="T1" s="3" t="s">
        <v>36</v>
      </c>
      <c r="U1" s="8" t="s">
        <v>37</v>
      </c>
      <c r="V1" s="2" t="s">
        <v>24</v>
      </c>
      <c r="W1" s="2" t="s">
        <v>25</v>
      </c>
      <c r="X1" s="3" t="s">
        <v>26</v>
      </c>
      <c r="Y1" s="3" t="s">
        <v>27</v>
      </c>
      <c r="Z1" s="3" t="s">
        <v>28</v>
      </c>
      <c r="AA1" s="2" t="s">
        <v>13</v>
      </c>
      <c r="AB1" s="2" t="s">
        <v>14</v>
      </c>
      <c r="AC1" s="2" t="s">
        <v>15</v>
      </c>
      <c r="AD1" s="2" t="s">
        <v>16</v>
      </c>
      <c r="AE1" s="2" t="s">
        <v>17</v>
      </c>
      <c r="AF1" s="8" t="s">
        <v>133</v>
      </c>
      <c r="AG1" s="8" t="s">
        <v>134</v>
      </c>
      <c r="AH1" s="8" t="s">
        <v>135</v>
      </c>
      <c r="AI1" s="8" t="s">
        <v>136</v>
      </c>
      <c r="AJ1" s="14" t="s">
        <v>137</v>
      </c>
      <c r="AK1" s="14" t="s">
        <v>138</v>
      </c>
      <c r="AL1" s="7" t="s">
        <v>426</v>
      </c>
      <c r="AM1" s="7" t="s">
        <v>868</v>
      </c>
      <c r="AN1" s="7" t="s">
        <v>870</v>
      </c>
      <c r="AO1" s="2" t="s">
        <v>126</v>
      </c>
    </row>
    <row r="2" spans="1:41">
      <c r="A2" s="8"/>
      <c r="B2" s="9"/>
      <c r="C2" s="8" t="s">
        <v>333</v>
      </c>
      <c r="D2" s="7" t="s">
        <v>139</v>
      </c>
      <c r="E2" s="7" t="s">
        <v>139</v>
      </c>
      <c r="F2" s="7"/>
      <c r="G2" s="7"/>
      <c r="H2" s="2" t="s">
        <v>148</v>
      </c>
      <c r="I2" s="7" t="s">
        <v>280</v>
      </c>
      <c r="J2" s="2" t="s">
        <v>148</v>
      </c>
      <c r="K2" s="7" t="s">
        <v>958</v>
      </c>
      <c r="L2" s="7"/>
      <c r="M2" s="3" t="s">
        <v>128</v>
      </c>
      <c r="N2" s="3" t="s">
        <v>128</v>
      </c>
      <c r="O2" s="3" t="s">
        <v>532</v>
      </c>
      <c r="P2" s="3" t="s">
        <v>987</v>
      </c>
      <c r="Q2" s="3" t="s">
        <v>987</v>
      </c>
      <c r="R2" s="10" t="s">
        <v>49</v>
      </c>
      <c r="S2" s="10" t="s">
        <v>49</v>
      </c>
      <c r="T2" s="10" t="s">
        <v>49</v>
      </c>
      <c r="U2" s="11" t="s">
        <v>49</v>
      </c>
      <c r="V2" s="10" t="s">
        <v>49</v>
      </c>
      <c r="W2" s="10" t="s">
        <v>49</v>
      </c>
      <c r="X2" s="10" t="s">
        <v>49</v>
      </c>
      <c r="Y2" s="10" t="s">
        <v>49</v>
      </c>
      <c r="Z2" s="10" t="s">
        <v>49</v>
      </c>
      <c r="AA2" s="10" t="s">
        <v>49</v>
      </c>
      <c r="AB2" s="10" t="s">
        <v>49</v>
      </c>
      <c r="AC2" s="10" t="s">
        <v>49</v>
      </c>
      <c r="AD2" s="10" t="s">
        <v>49</v>
      </c>
      <c r="AE2" s="10" t="s">
        <v>49</v>
      </c>
      <c r="AF2" s="11" t="s">
        <v>49</v>
      </c>
      <c r="AG2" s="11" t="s">
        <v>49</v>
      </c>
      <c r="AH2" s="11" t="s">
        <v>49</v>
      </c>
      <c r="AI2" s="11" t="s">
        <v>49</v>
      </c>
      <c r="AJ2" s="14"/>
      <c r="AK2" s="14" t="s">
        <v>316</v>
      </c>
      <c r="AL2" s="7" t="s">
        <v>427</v>
      </c>
      <c r="AM2" s="7" t="s">
        <v>869</v>
      </c>
      <c r="AN2" s="7" t="s">
        <v>871</v>
      </c>
      <c r="AO2" s="4"/>
    </row>
    <row r="3" spans="1:41">
      <c r="A3" s="2" t="s">
        <v>50</v>
      </c>
      <c r="B3" s="4" t="s">
        <v>51</v>
      </c>
      <c r="C3" s="4">
        <v>1</v>
      </c>
      <c r="D3" s="4" t="s">
        <v>273</v>
      </c>
      <c r="E3" s="77" t="s">
        <v>1040</v>
      </c>
      <c r="F3" s="77"/>
      <c r="G3" s="77"/>
      <c r="H3" s="31"/>
      <c r="I3" s="31" t="s">
        <v>721</v>
      </c>
      <c r="J3" s="31"/>
      <c r="K3" s="31"/>
      <c r="L3" s="31"/>
      <c r="M3" s="31"/>
      <c r="N3" s="31"/>
      <c r="O3" s="15">
        <v>9.6</v>
      </c>
      <c r="P3" s="31"/>
      <c r="Q3" s="31"/>
      <c r="R3" s="4">
        <v>5</v>
      </c>
      <c r="S3" s="4">
        <v>5</v>
      </c>
      <c r="T3" s="4">
        <v>3</v>
      </c>
      <c r="U3" s="4">
        <v>5</v>
      </c>
      <c r="V3" s="4">
        <v>5</v>
      </c>
      <c r="W3" s="4">
        <v>5</v>
      </c>
      <c r="X3" s="4">
        <v>5</v>
      </c>
      <c r="Y3" s="4">
        <v>5</v>
      </c>
      <c r="Z3" s="4">
        <v>5</v>
      </c>
      <c r="AA3" s="4">
        <v>1</v>
      </c>
      <c r="AB3" s="4">
        <v>1</v>
      </c>
      <c r="AC3" s="4">
        <v>5</v>
      </c>
      <c r="AD3" s="4">
        <v>1</v>
      </c>
      <c r="AE3" s="4">
        <v>1</v>
      </c>
      <c r="AF3" s="4">
        <f>SUM(AA3:AE3)/5</f>
        <v>1.8</v>
      </c>
      <c r="AG3" s="4">
        <f>SUM(V3:Z3)/5</f>
        <v>5</v>
      </c>
      <c r="AH3" s="4">
        <f>SUM(R3:T3)/3</f>
        <v>4.333333333333333</v>
      </c>
      <c r="AI3" s="4">
        <v>4</v>
      </c>
      <c r="AJ3" s="4">
        <v>1</v>
      </c>
      <c r="AK3" s="15">
        <v>1</v>
      </c>
      <c r="AL3" s="15">
        <v>1</v>
      </c>
      <c r="AM3" s="15">
        <v>1</v>
      </c>
      <c r="AN3" s="15">
        <v>1</v>
      </c>
      <c r="AO3" s="15" t="s">
        <v>610</v>
      </c>
    </row>
    <row r="4" spans="1:41">
      <c r="A4" s="4" t="s">
        <v>52</v>
      </c>
      <c r="B4" s="4" t="s">
        <v>53</v>
      </c>
      <c r="C4" s="4">
        <v>1</v>
      </c>
      <c r="D4" s="77">
        <v>0.45624999999999999</v>
      </c>
      <c r="E4" s="77" t="s">
        <v>1041</v>
      </c>
      <c r="F4" s="77"/>
      <c r="G4" s="77"/>
      <c r="H4" s="31"/>
      <c r="I4" s="31"/>
      <c r="J4" s="31"/>
      <c r="K4" s="31"/>
      <c r="L4" s="31"/>
      <c r="M4" s="31"/>
      <c r="N4" s="31"/>
      <c r="O4" s="15">
        <v>9.6</v>
      </c>
      <c r="P4" s="31"/>
      <c r="Q4" s="31"/>
      <c r="R4" s="4">
        <v>5</v>
      </c>
      <c r="S4" s="4">
        <v>5</v>
      </c>
      <c r="T4" s="4">
        <v>1</v>
      </c>
      <c r="U4" s="4">
        <v>5</v>
      </c>
      <c r="V4" s="4">
        <v>5</v>
      </c>
      <c r="W4" s="4">
        <v>5</v>
      </c>
      <c r="X4" s="4">
        <v>5</v>
      </c>
      <c r="Y4" s="4">
        <v>5</v>
      </c>
      <c r="Z4" s="4">
        <v>5</v>
      </c>
      <c r="AA4" s="4">
        <v>5</v>
      </c>
      <c r="AB4" s="4">
        <v>5</v>
      </c>
      <c r="AC4" s="4">
        <v>5</v>
      </c>
      <c r="AD4" s="4">
        <v>5</v>
      </c>
      <c r="AE4" s="4">
        <v>5</v>
      </c>
      <c r="AF4" s="4">
        <f>SUM(AA4:AE4)/5</f>
        <v>5</v>
      </c>
      <c r="AG4" s="4">
        <f>SUM(V4:Z4)/5</f>
        <v>5</v>
      </c>
      <c r="AH4" s="4">
        <f>SUM(R4:T4)/3</f>
        <v>3.6666666666666665</v>
      </c>
      <c r="AI4" s="4">
        <v>2</v>
      </c>
      <c r="AJ4" s="4">
        <v>1</v>
      </c>
      <c r="AK4" s="4">
        <v>1</v>
      </c>
      <c r="AL4" s="4">
        <v>1</v>
      </c>
      <c r="AM4" s="4">
        <v>1</v>
      </c>
      <c r="AN4" s="4">
        <v>1</v>
      </c>
      <c r="AO4" s="4" t="s">
        <v>272</v>
      </c>
    </row>
    <row r="5" spans="1:41">
      <c r="A5" s="4" t="s">
        <v>54</v>
      </c>
      <c r="B5" s="5" t="s">
        <v>55</v>
      </c>
      <c r="C5" s="4">
        <v>1</v>
      </c>
      <c r="D5" s="68">
        <v>7.21</v>
      </c>
      <c r="E5" s="77" t="s">
        <v>1042</v>
      </c>
      <c r="F5" s="68">
        <f>INT(D5)+(D5-(INT(D5)))/0.6</f>
        <v>7.35</v>
      </c>
      <c r="G5" s="68"/>
      <c r="H5" s="31"/>
      <c r="I5" s="31"/>
      <c r="J5" s="31"/>
      <c r="K5" s="31"/>
      <c r="L5" s="31"/>
      <c r="M5" s="31"/>
      <c r="N5" s="31"/>
      <c r="O5" s="15">
        <v>9.6</v>
      </c>
      <c r="P5" s="31"/>
      <c r="Q5" s="31"/>
      <c r="R5" s="4">
        <v>4</v>
      </c>
      <c r="S5" s="4">
        <v>4</v>
      </c>
      <c r="T5" s="4">
        <v>4</v>
      </c>
      <c r="U5" s="4">
        <v>4</v>
      </c>
      <c r="V5" s="4">
        <v>4</v>
      </c>
      <c r="W5" s="4">
        <v>4</v>
      </c>
      <c r="X5" s="4">
        <v>4</v>
      </c>
      <c r="Y5" s="4">
        <v>4</v>
      </c>
      <c r="Z5" s="4">
        <v>4</v>
      </c>
      <c r="AA5" s="4">
        <v>3</v>
      </c>
      <c r="AB5" s="4">
        <v>3</v>
      </c>
      <c r="AC5" s="4">
        <v>4</v>
      </c>
      <c r="AD5" s="4">
        <v>3</v>
      </c>
      <c r="AE5" s="4">
        <v>4</v>
      </c>
      <c r="AF5" s="4">
        <f t="shared" ref="AF5:AF6" si="0">SUM(AA5:AE5)/5</f>
        <v>3.4</v>
      </c>
      <c r="AG5" s="4">
        <f t="shared" ref="AG5:AG6" si="1">SUM(V5:Z5)/5</f>
        <v>4</v>
      </c>
      <c r="AH5" s="4">
        <f t="shared" ref="AH5:AH6" si="2">SUM(R5:T5)/3</f>
        <v>4</v>
      </c>
      <c r="AI5" s="4">
        <v>4</v>
      </c>
      <c r="AJ5" s="4">
        <v>1</v>
      </c>
      <c r="AK5" s="4">
        <v>1</v>
      </c>
      <c r="AL5" s="4">
        <v>1</v>
      </c>
      <c r="AM5" s="4">
        <v>1</v>
      </c>
      <c r="AN5" s="4">
        <v>1</v>
      </c>
      <c r="AO5" s="4" t="s">
        <v>129</v>
      </c>
    </row>
    <row r="6" spans="1:41">
      <c r="A6" s="4" t="s">
        <v>56</v>
      </c>
      <c r="B6" s="4" t="s">
        <v>57</v>
      </c>
      <c r="C6" s="4">
        <v>1</v>
      </c>
      <c r="D6" s="4">
        <v>5.54</v>
      </c>
      <c r="E6" s="77" t="s">
        <v>1043</v>
      </c>
      <c r="F6" s="77"/>
      <c r="G6" s="77"/>
      <c r="H6" s="31"/>
      <c r="I6" s="31"/>
      <c r="J6" s="31"/>
      <c r="K6" s="31"/>
      <c r="L6" s="31"/>
      <c r="M6" s="31"/>
      <c r="N6" s="31"/>
      <c r="O6" s="15">
        <v>9.6</v>
      </c>
      <c r="P6" s="31"/>
      <c r="Q6" s="31"/>
      <c r="R6" s="4">
        <v>3</v>
      </c>
      <c r="S6" s="4">
        <v>3</v>
      </c>
      <c r="T6" s="4">
        <v>3</v>
      </c>
      <c r="U6" s="4">
        <v>2</v>
      </c>
      <c r="V6" s="4">
        <v>2</v>
      </c>
      <c r="W6" s="4">
        <v>3</v>
      </c>
      <c r="X6" s="4">
        <v>3</v>
      </c>
      <c r="Y6" s="4">
        <v>3</v>
      </c>
      <c r="Z6" s="4">
        <v>3</v>
      </c>
      <c r="AA6" s="4">
        <v>1</v>
      </c>
      <c r="AB6" s="4">
        <v>2</v>
      </c>
      <c r="AC6" s="4">
        <v>5</v>
      </c>
      <c r="AD6" s="4">
        <v>1</v>
      </c>
      <c r="AE6" s="4">
        <v>2</v>
      </c>
      <c r="AF6" s="4">
        <f t="shared" si="0"/>
        <v>2.2000000000000002</v>
      </c>
      <c r="AG6" s="4">
        <f t="shared" si="1"/>
        <v>2.8</v>
      </c>
      <c r="AH6" s="4">
        <f t="shared" si="2"/>
        <v>3</v>
      </c>
      <c r="AI6" s="4">
        <v>3</v>
      </c>
      <c r="AJ6" s="4">
        <v>1</v>
      </c>
      <c r="AK6" s="4">
        <v>1</v>
      </c>
      <c r="AL6" s="4">
        <v>1</v>
      </c>
      <c r="AM6" s="4">
        <v>1</v>
      </c>
      <c r="AN6" s="4">
        <v>1</v>
      </c>
      <c r="AO6" s="4" t="s">
        <v>129</v>
      </c>
    </row>
    <row r="7" spans="1:41">
      <c r="A7" s="4" t="s">
        <v>58</v>
      </c>
      <c r="B7" s="4" t="s">
        <v>59</v>
      </c>
      <c r="C7" s="4">
        <v>1</v>
      </c>
      <c r="D7" s="4">
        <v>7.18</v>
      </c>
      <c r="E7" s="77">
        <v>0.26805555555555555</v>
      </c>
      <c r="F7" s="77"/>
      <c r="G7" s="77"/>
      <c r="H7" s="31"/>
      <c r="I7" s="31"/>
      <c r="J7" s="31"/>
      <c r="K7" s="31"/>
      <c r="L7" s="31"/>
      <c r="M7" s="31"/>
      <c r="N7" s="31"/>
      <c r="O7" s="15">
        <v>9.3000000000000007</v>
      </c>
      <c r="P7" s="31"/>
      <c r="Q7" s="31"/>
      <c r="R7" s="4">
        <v>5</v>
      </c>
      <c r="S7" s="4">
        <v>5</v>
      </c>
      <c r="T7" s="4">
        <v>4</v>
      </c>
      <c r="U7" s="4">
        <v>4</v>
      </c>
      <c r="V7" s="4">
        <v>2</v>
      </c>
      <c r="W7" s="4">
        <v>3</v>
      </c>
      <c r="X7" s="4">
        <v>2</v>
      </c>
      <c r="Y7" s="4">
        <v>2</v>
      </c>
      <c r="Z7" s="4">
        <v>3</v>
      </c>
      <c r="AA7" s="4">
        <v>1</v>
      </c>
      <c r="AB7" s="4">
        <v>1</v>
      </c>
      <c r="AC7" s="4">
        <v>3</v>
      </c>
      <c r="AD7" s="4">
        <v>2</v>
      </c>
      <c r="AE7" s="4">
        <v>2</v>
      </c>
      <c r="AF7" s="4">
        <f t="shared" ref="AF7:AF19" si="3">SUM(AA7:AE7)/5</f>
        <v>1.8</v>
      </c>
      <c r="AG7" s="4">
        <f t="shared" ref="AG7:AG19" si="4">SUM(V7:Z7)/5</f>
        <v>2.4</v>
      </c>
      <c r="AH7" s="4">
        <f t="shared" ref="AH7:AH19" si="5">SUM(R7:T7)/3</f>
        <v>4.666666666666667</v>
      </c>
      <c r="AI7" s="4">
        <v>2</v>
      </c>
      <c r="AJ7" s="4">
        <v>1</v>
      </c>
      <c r="AK7" s="4">
        <v>0</v>
      </c>
      <c r="AL7" s="4">
        <v>0</v>
      </c>
      <c r="AM7" s="4">
        <v>1</v>
      </c>
      <c r="AN7" s="4">
        <v>1</v>
      </c>
      <c r="AO7" s="4" t="s">
        <v>129</v>
      </c>
    </row>
    <row r="8" spans="1:41">
      <c r="A8" s="4" t="s">
        <v>67</v>
      </c>
      <c r="B8" s="4" t="s">
        <v>68</v>
      </c>
      <c r="C8" s="4">
        <v>1</v>
      </c>
      <c r="D8" s="4">
        <v>8.42</v>
      </c>
      <c r="E8" s="4">
        <v>7.02</v>
      </c>
      <c r="F8" s="4"/>
      <c r="G8" s="4"/>
      <c r="H8" s="31"/>
      <c r="I8" s="31"/>
      <c r="J8" s="31"/>
      <c r="K8" s="31"/>
      <c r="L8" s="31"/>
      <c r="M8" s="31"/>
      <c r="N8" s="31"/>
      <c r="O8" s="15">
        <v>9.6</v>
      </c>
      <c r="P8" s="31"/>
      <c r="Q8" s="31"/>
      <c r="R8" s="4">
        <v>4</v>
      </c>
      <c r="S8" s="4">
        <v>4</v>
      </c>
      <c r="T8" s="4">
        <v>3</v>
      </c>
      <c r="U8" s="4">
        <v>4</v>
      </c>
      <c r="V8" s="4">
        <v>4</v>
      </c>
      <c r="W8" s="4">
        <v>4</v>
      </c>
      <c r="X8" s="4">
        <v>4</v>
      </c>
      <c r="Y8" s="4">
        <v>4</v>
      </c>
      <c r="Z8" s="4">
        <v>4</v>
      </c>
      <c r="AA8" s="4">
        <v>2</v>
      </c>
      <c r="AB8" s="4">
        <v>2</v>
      </c>
      <c r="AC8" s="4">
        <v>4</v>
      </c>
      <c r="AD8" s="4">
        <v>2</v>
      </c>
      <c r="AE8" s="4">
        <v>2</v>
      </c>
      <c r="AF8" s="4">
        <f t="shared" si="3"/>
        <v>2.4</v>
      </c>
      <c r="AG8" s="4">
        <f t="shared" si="4"/>
        <v>4</v>
      </c>
      <c r="AH8" s="4">
        <f t="shared" si="5"/>
        <v>3.6666666666666665</v>
      </c>
      <c r="AI8" s="4">
        <v>4</v>
      </c>
      <c r="AJ8" s="4">
        <v>1</v>
      </c>
      <c r="AK8" s="4">
        <v>1</v>
      </c>
      <c r="AL8" s="4">
        <v>1</v>
      </c>
      <c r="AM8" s="4">
        <v>1</v>
      </c>
      <c r="AN8" s="4">
        <v>1</v>
      </c>
      <c r="AO8" s="4" t="s">
        <v>129</v>
      </c>
    </row>
    <row r="9" spans="1:41">
      <c r="A9" s="4" t="s">
        <v>69</v>
      </c>
      <c r="B9" s="4" t="s">
        <v>70</v>
      </c>
      <c r="C9" s="4">
        <v>1</v>
      </c>
      <c r="D9" s="4">
        <v>7.25</v>
      </c>
      <c r="E9" s="4">
        <v>5.41</v>
      </c>
      <c r="F9" s="4"/>
      <c r="G9" s="4"/>
      <c r="H9" s="31"/>
      <c r="I9" s="31"/>
      <c r="J9" s="31"/>
      <c r="K9" s="31"/>
      <c r="L9" s="31"/>
      <c r="M9" s="31"/>
      <c r="N9" s="31"/>
      <c r="O9" s="15">
        <v>9.6</v>
      </c>
      <c r="P9" s="31"/>
      <c r="Q9" s="31"/>
      <c r="R9" s="4">
        <v>4</v>
      </c>
      <c r="S9" s="4">
        <v>4</v>
      </c>
      <c r="T9" s="4">
        <v>2</v>
      </c>
      <c r="U9" s="4">
        <v>5</v>
      </c>
      <c r="V9" s="4">
        <v>4</v>
      </c>
      <c r="W9" s="4">
        <v>4</v>
      </c>
      <c r="X9" s="4">
        <v>3</v>
      </c>
      <c r="Y9" s="4">
        <v>3</v>
      </c>
      <c r="Z9" s="4">
        <v>4</v>
      </c>
      <c r="AA9" s="4">
        <v>4</v>
      </c>
      <c r="AB9" s="4">
        <v>2</v>
      </c>
      <c r="AC9" s="4">
        <v>3</v>
      </c>
      <c r="AD9" s="4">
        <v>5</v>
      </c>
      <c r="AE9" s="4">
        <v>4</v>
      </c>
      <c r="AF9" s="4">
        <f t="shared" si="3"/>
        <v>3.6</v>
      </c>
      <c r="AG9" s="4">
        <f t="shared" si="4"/>
        <v>3.6</v>
      </c>
      <c r="AH9" s="4">
        <f t="shared" si="5"/>
        <v>3.3333333333333335</v>
      </c>
      <c r="AI9" s="4">
        <v>4</v>
      </c>
      <c r="AJ9" s="4">
        <v>0</v>
      </c>
      <c r="AK9" s="4">
        <v>0</v>
      </c>
      <c r="AL9" s="4">
        <v>2</v>
      </c>
      <c r="AM9" s="4">
        <v>1</v>
      </c>
      <c r="AN9" s="4">
        <v>1</v>
      </c>
      <c r="AO9" s="4" t="s">
        <v>371</v>
      </c>
    </row>
    <row r="10" spans="1:41">
      <c r="A10" s="4" t="s">
        <v>71</v>
      </c>
      <c r="B10" s="4" t="s">
        <v>53</v>
      </c>
      <c r="C10" s="4">
        <v>1</v>
      </c>
      <c r="D10" s="4">
        <v>8.4</v>
      </c>
      <c r="E10" s="4">
        <v>6.12</v>
      </c>
      <c r="F10" s="4"/>
      <c r="G10" s="4"/>
      <c r="H10" s="31"/>
      <c r="I10" s="31"/>
      <c r="J10" s="31"/>
      <c r="K10" s="31"/>
      <c r="L10" s="31"/>
      <c r="M10" s="31"/>
      <c r="N10" s="31"/>
      <c r="O10" s="15">
        <v>9.6</v>
      </c>
      <c r="P10" s="31"/>
      <c r="Q10" s="31"/>
      <c r="R10" s="4">
        <v>4</v>
      </c>
      <c r="S10" s="4">
        <v>4</v>
      </c>
      <c r="T10" s="4">
        <v>2</v>
      </c>
      <c r="U10" s="4">
        <v>4</v>
      </c>
      <c r="V10" s="4">
        <v>4</v>
      </c>
      <c r="W10" s="4">
        <v>4</v>
      </c>
      <c r="X10" s="4">
        <v>4</v>
      </c>
      <c r="Y10" s="4">
        <v>4</v>
      </c>
      <c r="Z10" s="4">
        <v>4</v>
      </c>
      <c r="AA10" s="4">
        <v>3</v>
      </c>
      <c r="AB10" s="4">
        <v>2</v>
      </c>
      <c r="AC10" s="4">
        <v>2</v>
      </c>
      <c r="AD10" s="4">
        <v>2</v>
      </c>
      <c r="AE10" s="4">
        <v>2</v>
      </c>
      <c r="AF10" s="4">
        <f t="shared" si="3"/>
        <v>2.2000000000000002</v>
      </c>
      <c r="AG10" s="4">
        <f t="shared" si="4"/>
        <v>4</v>
      </c>
      <c r="AH10" s="4">
        <f t="shared" si="5"/>
        <v>3.3333333333333335</v>
      </c>
      <c r="AI10" s="4">
        <v>4</v>
      </c>
      <c r="AJ10" s="4">
        <v>1</v>
      </c>
      <c r="AK10" s="4">
        <v>1</v>
      </c>
      <c r="AL10" s="4">
        <v>1</v>
      </c>
      <c r="AM10" s="4">
        <v>1</v>
      </c>
      <c r="AN10" s="4">
        <v>1</v>
      </c>
      <c r="AO10" s="4" t="s">
        <v>129</v>
      </c>
    </row>
    <row r="11" spans="1:41">
      <c r="A11" s="4" t="s">
        <v>72</v>
      </c>
      <c r="B11" s="5" t="s">
        <v>55</v>
      </c>
      <c r="C11" s="4">
        <v>1</v>
      </c>
      <c r="D11" s="4">
        <v>7.35</v>
      </c>
      <c r="E11" s="4">
        <v>7.43</v>
      </c>
      <c r="F11" s="4"/>
      <c r="G11" s="4"/>
      <c r="H11" s="31"/>
      <c r="I11" s="31"/>
      <c r="J11" s="31"/>
      <c r="K11" s="31"/>
      <c r="L11" s="31"/>
      <c r="M11" s="31"/>
      <c r="N11" s="31"/>
      <c r="O11" s="15">
        <v>9.6</v>
      </c>
      <c r="P11" s="31"/>
      <c r="Q11" s="31"/>
      <c r="R11" s="4">
        <v>4</v>
      </c>
      <c r="S11" s="4">
        <v>3</v>
      </c>
      <c r="T11" s="4">
        <v>2</v>
      </c>
      <c r="U11" s="4">
        <v>2</v>
      </c>
      <c r="V11" s="4">
        <v>3</v>
      </c>
      <c r="W11" s="4">
        <v>3</v>
      </c>
      <c r="X11" s="4">
        <v>3</v>
      </c>
      <c r="Y11" s="4">
        <v>3</v>
      </c>
      <c r="Z11" s="4">
        <v>3</v>
      </c>
      <c r="AA11" s="4">
        <v>2</v>
      </c>
      <c r="AB11" s="4">
        <v>1</v>
      </c>
      <c r="AC11" s="4">
        <v>3</v>
      </c>
      <c r="AD11" s="4">
        <v>1</v>
      </c>
      <c r="AE11" s="4">
        <v>1</v>
      </c>
      <c r="AF11" s="4">
        <f t="shared" si="3"/>
        <v>1.6</v>
      </c>
      <c r="AG11" s="4">
        <f t="shared" si="4"/>
        <v>3</v>
      </c>
      <c r="AH11" s="4">
        <f t="shared" si="5"/>
        <v>3</v>
      </c>
      <c r="AI11" s="4">
        <v>4</v>
      </c>
      <c r="AJ11" s="4">
        <v>1</v>
      </c>
      <c r="AK11" s="4">
        <v>1</v>
      </c>
      <c r="AL11" s="4">
        <v>1</v>
      </c>
      <c r="AM11" s="4">
        <v>1</v>
      </c>
      <c r="AN11" s="4">
        <v>1</v>
      </c>
      <c r="AO11" s="4" t="s">
        <v>129</v>
      </c>
    </row>
    <row r="12" spans="1:41">
      <c r="A12" s="4" t="s">
        <v>73</v>
      </c>
      <c r="B12" s="4" t="s">
        <v>57</v>
      </c>
      <c r="C12" s="4">
        <v>1</v>
      </c>
      <c r="D12" s="4">
        <v>8.4499999999999993</v>
      </c>
      <c r="E12" s="4">
        <v>7.32</v>
      </c>
      <c r="F12" s="4"/>
      <c r="G12" s="4"/>
      <c r="H12" s="31"/>
      <c r="I12" s="31"/>
      <c r="J12" s="31"/>
      <c r="K12" s="31"/>
      <c r="L12" s="31"/>
      <c r="M12" s="31"/>
      <c r="N12" s="31"/>
      <c r="O12" s="15">
        <v>9.6</v>
      </c>
      <c r="P12" s="31"/>
      <c r="Q12" s="31"/>
      <c r="R12" s="4">
        <v>4</v>
      </c>
      <c r="S12" s="4">
        <v>3</v>
      </c>
      <c r="T12" s="4">
        <v>2</v>
      </c>
      <c r="U12" s="4">
        <v>4</v>
      </c>
      <c r="V12" s="4">
        <v>2</v>
      </c>
      <c r="W12" s="4">
        <v>4</v>
      </c>
      <c r="X12" s="4">
        <v>3</v>
      </c>
      <c r="Y12" s="4">
        <v>3</v>
      </c>
      <c r="Z12" s="4">
        <v>3</v>
      </c>
      <c r="AA12" s="4">
        <v>2</v>
      </c>
      <c r="AB12" s="4">
        <v>2</v>
      </c>
      <c r="AC12" s="4">
        <v>4</v>
      </c>
      <c r="AD12" s="4">
        <v>2</v>
      </c>
      <c r="AE12" s="4">
        <v>2</v>
      </c>
      <c r="AF12" s="4">
        <f t="shared" si="3"/>
        <v>2.4</v>
      </c>
      <c r="AG12" s="4">
        <f t="shared" si="4"/>
        <v>3</v>
      </c>
      <c r="AH12" s="4">
        <f t="shared" si="5"/>
        <v>3</v>
      </c>
      <c r="AI12" s="4">
        <v>3</v>
      </c>
      <c r="AJ12" s="4">
        <v>1</v>
      </c>
      <c r="AK12" s="4">
        <v>1</v>
      </c>
      <c r="AL12" s="4">
        <v>1</v>
      </c>
      <c r="AM12" s="4">
        <v>1</v>
      </c>
      <c r="AN12" s="4">
        <v>1</v>
      </c>
      <c r="AO12" s="4" t="s">
        <v>129</v>
      </c>
    </row>
    <row r="13" spans="1:41">
      <c r="A13" s="4" t="s">
        <v>74</v>
      </c>
      <c r="B13" s="4" t="s">
        <v>59</v>
      </c>
      <c r="C13" s="4">
        <v>1</v>
      </c>
      <c r="D13" s="4">
        <v>8</v>
      </c>
      <c r="E13" s="4">
        <v>7.06</v>
      </c>
      <c r="F13" s="4"/>
      <c r="G13" s="4"/>
      <c r="H13" s="31"/>
      <c r="I13" s="31"/>
      <c r="J13" s="31"/>
      <c r="K13" s="31"/>
      <c r="L13" s="31"/>
      <c r="M13" s="31"/>
      <c r="N13" s="31"/>
      <c r="O13" s="15">
        <v>9.6</v>
      </c>
      <c r="P13" s="31"/>
      <c r="Q13" s="31"/>
      <c r="R13" s="4">
        <v>5</v>
      </c>
      <c r="S13" s="4">
        <v>5</v>
      </c>
      <c r="T13" s="4">
        <v>1</v>
      </c>
      <c r="U13" s="4">
        <v>5</v>
      </c>
      <c r="V13" s="4">
        <v>5</v>
      </c>
      <c r="W13" s="4">
        <v>5</v>
      </c>
      <c r="X13" s="4">
        <v>5</v>
      </c>
      <c r="Y13" s="4">
        <v>5</v>
      </c>
      <c r="Z13" s="4">
        <v>5</v>
      </c>
      <c r="AA13" s="4">
        <v>3</v>
      </c>
      <c r="AB13" s="4">
        <v>4</v>
      </c>
      <c r="AC13" s="4">
        <v>5</v>
      </c>
      <c r="AD13" s="4">
        <v>4</v>
      </c>
      <c r="AE13" s="4">
        <v>4</v>
      </c>
      <c r="AF13" s="4">
        <f t="shared" si="3"/>
        <v>4</v>
      </c>
      <c r="AG13" s="4">
        <f t="shared" si="4"/>
        <v>5</v>
      </c>
      <c r="AH13" s="4">
        <f t="shared" si="5"/>
        <v>3.6666666666666665</v>
      </c>
      <c r="AI13" s="4">
        <v>5</v>
      </c>
      <c r="AJ13" s="4" t="s">
        <v>959</v>
      </c>
      <c r="AK13" s="4">
        <v>1</v>
      </c>
      <c r="AL13" s="4">
        <v>2</v>
      </c>
      <c r="AM13" s="4">
        <v>1</v>
      </c>
      <c r="AN13" s="4">
        <v>1</v>
      </c>
      <c r="AO13" s="4" t="s">
        <v>129</v>
      </c>
    </row>
    <row r="14" spans="1:41">
      <c r="A14" s="4" t="s">
        <v>75</v>
      </c>
      <c r="B14" s="4" t="s">
        <v>68</v>
      </c>
      <c r="C14" s="4">
        <v>1</v>
      </c>
      <c r="D14" s="4">
        <v>7.19</v>
      </c>
      <c r="E14" s="4">
        <v>6.09</v>
      </c>
      <c r="F14" s="4"/>
      <c r="G14" s="4"/>
      <c r="H14" s="31"/>
      <c r="I14" s="31"/>
      <c r="J14" s="31"/>
      <c r="K14" s="31"/>
      <c r="L14" s="31"/>
      <c r="M14" s="31"/>
      <c r="N14" s="31"/>
      <c r="O14" s="15">
        <v>9.6</v>
      </c>
      <c r="P14" s="31"/>
      <c r="Q14" s="31"/>
      <c r="R14" s="4">
        <v>5</v>
      </c>
      <c r="S14" s="4">
        <v>4</v>
      </c>
      <c r="T14" s="4">
        <v>2</v>
      </c>
      <c r="U14" s="4">
        <v>3</v>
      </c>
      <c r="V14" s="4">
        <v>4</v>
      </c>
      <c r="W14" s="4">
        <v>5</v>
      </c>
      <c r="X14" s="4">
        <v>4</v>
      </c>
      <c r="Y14" s="4">
        <v>4</v>
      </c>
      <c r="Z14" s="4">
        <v>5</v>
      </c>
      <c r="AA14" s="4">
        <v>1</v>
      </c>
      <c r="AB14" s="4">
        <v>1</v>
      </c>
      <c r="AC14" s="4">
        <v>3</v>
      </c>
      <c r="AD14" s="4">
        <v>1</v>
      </c>
      <c r="AE14" s="4">
        <v>1</v>
      </c>
      <c r="AF14" s="4">
        <f t="shared" si="3"/>
        <v>1.4</v>
      </c>
      <c r="AG14" s="4">
        <f t="shared" si="4"/>
        <v>4.4000000000000004</v>
      </c>
      <c r="AH14" s="4">
        <f t="shared" si="5"/>
        <v>3.6666666666666665</v>
      </c>
      <c r="AI14" s="4">
        <v>4</v>
      </c>
      <c r="AJ14" s="4">
        <v>1</v>
      </c>
      <c r="AK14" s="4">
        <v>1</v>
      </c>
      <c r="AL14" s="4">
        <v>1</v>
      </c>
      <c r="AM14" s="4">
        <v>1</v>
      </c>
      <c r="AN14" s="4">
        <v>1</v>
      </c>
      <c r="AO14" s="4" t="s">
        <v>129</v>
      </c>
    </row>
    <row r="15" spans="1:41">
      <c r="A15" s="4" t="s">
        <v>76</v>
      </c>
      <c r="B15" s="4" t="s">
        <v>70</v>
      </c>
      <c r="C15" s="4">
        <v>1</v>
      </c>
      <c r="D15" s="4">
        <v>6.28</v>
      </c>
      <c r="E15" s="4">
        <v>6.18</v>
      </c>
      <c r="F15" s="4"/>
      <c r="G15" s="4"/>
      <c r="H15" s="31"/>
      <c r="I15" s="31"/>
      <c r="J15" s="31"/>
      <c r="K15" s="31"/>
      <c r="L15" s="31"/>
      <c r="M15" s="31"/>
      <c r="N15" s="31"/>
      <c r="O15" s="15">
        <v>9.6</v>
      </c>
      <c r="P15" s="31"/>
      <c r="Q15" s="31"/>
      <c r="R15" s="4">
        <v>4</v>
      </c>
      <c r="S15" s="4">
        <v>4</v>
      </c>
      <c r="T15" s="4">
        <v>4</v>
      </c>
      <c r="U15" s="4">
        <v>4</v>
      </c>
      <c r="V15" s="4">
        <v>4</v>
      </c>
      <c r="W15" s="4">
        <v>4</v>
      </c>
      <c r="X15" s="4">
        <v>4</v>
      </c>
      <c r="Y15" s="4">
        <v>4</v>
      </c>
      <c r="Z15" s="4">
        <v>5</v>
      </c>
      <c r="AA15" s="4">
        <v>4</v>
      </c>
      <c r="AB15" s="4">
        <v>2</v>
      </c>
      <c r="AC15" s="4">
        <v>4</v>
      </c>
      <c r="AD15" s="4">
        <v>2</v>
      </c>
      <c r="AE15" s="4">
        <v>2</v>
      </c>
      <c r="AF15" s="4">
        <f t="shared" si="3"/>
        <v>2.8</v>
      </c>
      <c r="AG15" s="4">
        <f t="shared" si="4"/>
        <v>4.2</v>
      </c>
      <c r="AH15" s="4">
        <f t="shared" si="5"/>
        <v>4</v>
      </c>
      <c r="AI15" s="4">
        <v>5</v>
      </c>
      <c r="AJ15" s="4">
        <v>1</v>
      </c>
      <c r="AK15" s="4">
        <v>1</v>
      </c>
      <c r="AL15" s="4">
        <v>1</v>
      </c>
      <c r="AM15" s="4">
        <v>1</v>
      </c>
      <c r="AN15" s="4">
        <v>1</v>
      </c>
      <c r="AO15" s="4" t="s">
        <v>129</v>
      </c>
    </row>
    <row r="16" spans="1:41">
      <c r="A16" s="4" t="s">
        <v>77</v>
      </c>
      <c r="B16" s="4" t="s">
        <v>53</v>
      </c>
      <c r="C16" s="4">
        <v>1</v>
      </c>
      <c r="D16" s="4">
        <v>7.44</v>
      </c>
      <c r="E16" s="4">
        <v>7.04</v>
      </c>
      <c r="F16" s="4"/>
      <c r="G16" s="4"/>
      <c r="H16" s="31"/>
      <c r="I16" s="31"/>
      <c r="J16" s="31"/>
      <c r="K16" s="31"/>
      <c r="L16" s="31"/>
      <c r="M16" s="31"/>
      <c r="N16" s="31"/>
      <c r="O16" s="15">
        <v>9.6</v>
      </c>
      <c r="P16" s="31"/>
      <c r="Q16" s="31"/>
      <c r="R16" s="4">
        <v>5</v>
      </c>
      <c r="S16" s="4">
        <v>5</v>
      </c>
      <c r="T16" s="4">
        <v>3</v>
      </c>
      <c r="U16" s="4">
        <v>4</v>
      </c>
      <c r="V16" s="4">
        <v>4</v>
      </c>
      <c r="W16" s="4">
        <v>4</v>
      </c>
      <c r="X16" s="4">
        <v>4</v>
      </c>
      <c r="Y16" s="4">
        <v>4</v>
      </c>
      <c r="Z16" s="4">
        <v>4</v>
      </c>
      <c r="AA16" s="4">
        <v>3</v>
      </c>
      <c r="AB16" s="4">
        <v>3</v>
      </c>
      <c r="AC16" s="4">
        <v>3</v>
      </c>
      <c r="AD16" s="4">
        <v>3</v>
      </c>
      <c r="AE16" s="4">
        <v>4</v>
      </c>
      <c r="AF16" s="4">
        <f t="shared" si="3"/>
        <v>3.2</v>
      </c>
      <c r="AG16" s="4">
        <f t="shared" si="4"/>
        <v>4</v>
      </c>
      <c r="AH16" s="4">
        <f t="shared" si="5"/>
        <v>4.333333333333333</v>
      </c>
      <c r="AI16" s="4">
        <v>4</v>
      </c>
      <c r="AJ16" s="4">
        <v>1</v>
      </c>
      <c r="AK16" s="4">
        <v>1</v>
      </c>
      <c r="AL16" s="4">
        <v>1</v>
      </c>
      <c r="AM16" s="4">
        <v>1</v>
      </c>
      <c r="AN16" s="4">
        <v>1</v>
      </c>
      <c r="AO16" s="4" t="s">
        <v>129</v>
      </c>
    </row>
    <row r="17" spans="1:41">
      <c r="A17" s="4" t="s">
        <v>78</v>
      </c>
      <c r="B17" s="5" t="s">
        <v>55</v>
      </c>
      <c r="C17" s="4">
        <v>1</v>
      </c>
      <c r="D17" s="4">
        <v>5.14</v>
      </c>
      <c r="E17" s="4">
        <v>5.16</v>
      </c>
      <c r="F17" s="4"/>
      <c r="G17" s="4"/>
      <c r="H17" s="31"/>
      <c r="I17" s="31"/>
      <c r="J17" s="31"/>
      <c r="K17" s="31"/>
      <c r="L17" s="31"/>
      <c r="M17" s="31"/>
      <c r="N17" s="31"/>
      <c r="O17" s="15">
        <v>9.6</v>
      </c>
      <c r="P17" s="31"/>
      <c r="Q17" s="31"/>
      <c r="R17" s="4">
        <v>5</v>
      </c>
      <c r="S17" s="4">
        <v>5</v>
      </c>
      <c r="T17" s="4">
        <v>4</v>
      </c>
      <c r="U17" s="4">
        <v>4</v>
      </c>
      <c r="V17" s="4">
        <v>5</v>
      </c>
      <c r="W17" s="4">
        <v>5</v>
      </c>
      <c r="X17" s="4">
        <v>5</v>
      </c>
      <c r="Y17" s="4">
        <v>5</v>
      </c>
      <c r="Z17" s="4">
        <v>5</v>
      </c>
      <c r="AA17" s="4">
        <v>2</v>
      </c>
      <c r="AB17" s="4">
        <v>1</v>
      </c>
      <c r="AC17" s="4">
        <v>5</v>
      </c>
      <c r="AD17" s="4">
        <v>1</v>
      </c>
      <c r="AE17" s="4">
        <v>2</v>
      </c>
      <c r="AF17" s="4">
        <f t="shared" si="3"/>
        <v>2.2000000000000002</v>
      </c>
      <c r="AG17" s="4">
        <f t="shared" si="4"/>
        <v>5</v>
      </c>
      <c r="AH17" s="4">
        <f t="shared" si="5"/>
        <v>4.666666666666667</v>
      </c>
      <c r="AI17" s="4">
        <v>5</v>
      </c>
      <c r="AJ17" s="4">
        <v>1</v>
      </c>
      <c r="AK17" s="4">
        <v>1</v>
      </c>
      <c r="AL17" s="4">
        <v>1</v>
      </c>
      <c r="AM17" s="4">
        <v>1</v>
      </c>
      <c r="AN17" s="4">
        <v>1</v>
      </c>
      <c r="AO17" s="4" t="s">
        <v>129</v>
      </c>
    </row>
    <row r="18" spans="1:41">
      <c r="A18" s="4" t="s">
        <v>79</v>
      </c>
      <c r="B18" s="4" t="s">
        <v>57</v>
      </c>
      <c r="C18" s="4">
        <v>1</v>
      </c>
      <c r="D18" s="4">
        <v>6.31</v>
      </c>
      <c r="E18" s="4">
        <v>5.53</v>
      </c>
      <c r="F18" s="4"/>
      <c r="G18" s="4"/>
      <c r="H18" s="31"/>
      <c r="I18" s="31"/>
      <c r="J18" s="31"/>
      <c r="K18" s="31"/>
      <c r="L18" s="31"/>
      <c r="M18" s="31"/>
      <c r="N18" s="31"/>
      <c r="O18" s="15">
        <v>9.6</v>
      </c>
      <c r="P18" s="31"/>
      <c r="Q18" s="31"/>
      <c r="R18" s="4">
        <v>3</v>
      </c>
      <c r="S18" s="4">
        <v>2</v>
      </c>
      <c r="T18" s="4">
        <v>2</v>
      </c>
      <c r="U18" s="4">
        <v>3</v>
      </c>
      <c r="V18" s="4">
        <v>3</v>
      </c>
      <c r="W18" s="4">
        <v>3</v>
      </c>
      <c r="X18" s="4">
        <v>3</v>
      </c>
      <c r="Y18" s="4">
        <v>3</v>
      </c>
      <c r="Z18" s="4">
        <v>3</v>
      </c>
      <c r="AA18" s="4">
        <v>1</v>
      </c>
      <c r="AB18" s="4">
        <v>2</v>
      </c>
      <c r="AC18" s="4">
        <v>4</v>
      </c>
      <c r="AD18" s="4">
        <v>2</v>
      </c>
      <c r="AE18" s="4">
        <v>2</v>
      </c>
      <c r="AF18" s="4">
        <f t="shared" si="3"/>
        <v>2.2000000000000002</v>
      </c>
      <c r="AG18" s="4">
        <f t="shared" si="4"/>
        <v>3</v>
      </c>
      <c r="AH18" s="4">
        <f t="shared" si="5"/>
        <v>2.3333333333333335</v>
      </c>
      <c r="AI18" s="4">
        <v>3</v>
      </c>
      <c r="AJ18" s="4">
        <v>1</v>
      </c>
      <c r="AK18" s="4">
        <v>1</v>
      </c>
      <c r="AL18" s="4">
        <v>1</v>
      </c>
      <c r="AM18" s="4">
        <v>1</v>
      </c>
      <c r="AN18" s="4">
        <v>1</v>
      </c>
      <c r="AO18" s="4" t="s">
        <v>129</v>
      </c>
    </row>
    <row r="19" spans="1:41">
      <c r="A19" s="4" t="s">
        <v>80</v>
      </c>
      <c r="B19" s="4" t="s">
        <v>59</v>
      </c>
      <c r="C19" s="4">
        <v>1</v>
      </c>
      <c r="D19" s="4">
        <v>6.01</v>
      </c>
      <c r="E19" s="4">
        <v>4.29</v>
      </c>
      <c r="F19" s="4"/>
      <c r="G19" s="4"/>
      <c r="H19" s="31"/>
      <c r="I19" s="31"/>
      <c r="J19" s="31"/>
      <c r="K19" s="31"/>
      <c r="L19" s="31"/>
      <c r="M19" s="31"/>
      <c r="N19" s="31"/>
      <c r="O19" s="15">
        <v>10</v>
      </c>
      <c r="P19" s="31"/>
      <c r="Q19" s="31"/>
      <c r="R19" s="4">
        <v>5</v>
      </c>
      <c r="S19" s="4">
        <v>5</v>
      </c>
      <c r="T19" s="4">
        <v>3</v>
      </c>
      <c r="U19" s="4">
        <v>5</v>
      </c>
      <c r="V19" s="4">
        <v>4</v>
      </c>
      <c r="W19" s="4">
        <v>4</v>
      </c>
      <c r="X19" s="4">
        <v>4</v>
      </c>
      <c r="Y19" s="4">
        <v>3</v>
      </c>
      <c r="Z19" s="4">
        <v>4</v>
      </c>
      <c r="AA19" s="4">
        <v>3</v>
      </c>
      <c r="AB19" s="4">
        <v>2</v>
      </c>
      <c r="AC19" s="4">
        <v>4</v>
      </c>
      <c r="AD19" s="4">
        <v>2</v>
      </c>
      <c r="AE19" s="4">
        <v>2</v>
      </c>
      <c r="AF19" s="4">
        <f t="shared" si="3"/>
        <v>2.6</v>
      </c>
      <c r="AG19" s="4">
        <f t="shared" si="4"/>
        <v>3.8</v>
      </c>
      <c r="AH19" s="4">
        <f t="shared" si="5"/>
        <v>4.333333333333333</v>
      </c>
      <c r="AI19" s="4">
        <v>3</v>
      </c>
      <c r="AJ19" s="4">
        <v>1</v>
      </c>
      <c r="AK19" s="4">
        <v>1</v>
      </c>
      <c r="AL19" s="4">
        <v>1</v>
      </c>
      <c r="AM19" s="4">
        <v>1</v>
      </c>
      <c r="AN19" s="4">
        <v>1</v>
      </c>
      <c r="AO19" s="4" t="s">
        <v>129</v>
      </c>
    </row>
    <row r="20" spans="1:41">
      <c r="A20" s="4" t="s">
        <v>81</v>
      </c>
      <c r="B20" s="4" t="s">
        <v>68</v>
      </c>
      <c r="C20" s="4">
        <v>1</v>
      </c>
      <c r="D20" s="4">
        <v>7.06</v>
      </c>
      <c r="E20" s="4">
        <v>6.05</v>
      </c>
      <c r="F20" s="4"/>
      <c r="G20" s="4"/>
      <c r="H20" s="31"/>
      <c r="I20" s="31"/>
      <c r="J20" s="31"/>
      <c r="K20" s="31"/>
      <c r="L20" s="31"/>
      <c r="M20" s="31"/>
      <c r="N20" s="31"/>
      <c r="O20" s="24">
        <v>10</v>
      </c>
      <c r="P20" s="31"/>
      <c r="Q20" s="31"/>
      <c r="R20" s="15">
        <v>2</v>
      </c>
      <c r="S20" s="15">
        <v>2</v>
      </c>
      <c r="T20" s="15">
        <v>3</v>
      </c>
      <c r="U20" s="15">
        <v>4</v>
      </c>
      <c r="V20" s="15">
        <v>3</v>
      </c>
      <c r="W20" s="15">
        <v>4</v>
      </c>
      <c r="X20" s="15">
        <v>4</v>
      </c>
      <c r="Y20" s="15">
        <v>4</v>
      </c>
      <c r="Z20" s="15">
        <v>4</v>
      </c>
      <c r="AA20" s="15">
        <v>2</v>
      </c>
      <c r="AB20" s="15">
        <v>2</v>
      </c>
      <c r="AC20" s="15">
        <v>4</v>
      </c>
      <c r="AD20" s="15">
        <v>3</v>
      </c>
      <c r="AE20" s="15">
        <v>2</v>
      </c>
      <c r="AF20" s="4">
        <f>SUM(Q_DWV!X20:AB20)/5</f>
        <v>3.72</v>
      </c>
      <c r="AG20" s="4">
        <f>SUM(Q_DWV!S20:W20)/5</f>
        <v>3.6</v>
      </c>
      <c r="AH20" s="4">
        <f>SUM(Q_DWV!O20:Q20)/3</f>
        <v>3</v>
      </c>
      <c r="AI20" s="4">
        <v>4</v>
      </c>
      <c r="AJ20" s="15">
        <v>1</v>
      </c>
      <c r="AK20" s="15">
        <v>1</v>
      </c>
      <c r="AL20" s="15">
        <v>1</v>
      </c>
      <c r="AM20" s="15">
        <v>1</v>
      </c>
      <c r="AN20" s="15">
        <v>1</v>
      </c>
      <c r="AO20" s="15" t="s">
        <v>129</v>
      </c>
    </row>
    <row r="21" spans="1:41">
      <c r="A21" s="2" t="s">
        <v>82</v>
      </c>
      <c r="B21" s="4" t="s">
        <v>83</v>
      </c>
      <c r="C21" s="15">
        <v>0</v>
      </c>
      <c r="D21" s="4">
        <v>5.24</v>
      </c>
      <c r="E21" s="4">
        <v>5.0199999999999996</v>
      </c>
      <c r="F21" s="4"/>
      <c r="G21" s="4"/>
      <c r="H21" s="4" t="s">
        <v>503</v>
      </c>
      <c r="I21" s="4">
        <v>1</v>
      </c>
      <c r="J21" s="4" t="s">
        <v>504</v>
      </c>
      <c r="K21" s="4">
        <v>0</v>
      </c>
      <c r="L21" s="4">
        <v>1</v>
      </c>
      <c r="M21" s="4">
        <v>1.7</v>
      </c>
      <c r="N21" s="4">
        <v>4.4000000000000004</v>
      </c>
      <c r="O21" s="24">
        <v>9.6</v>
      </c>
      <c r="P21" s="4">
        <f t="shared" ref="P21:P42" si="6">M21/O21*100</f>
        <v>17.708333333333336</v>
      </c>
      <c r="Q21" s="4">
        <f t="shared" ref="Q21:Q42" si="7">N21/O21*100</f>
        <v>45.833333333333336</v>
      </c>
      <c r="R21" s="4">
        <v>5</v>
      </c>
      <c r="S21" s="4">
        <v>5</v>
      </c>
      <c r="T21" s="4">
        <v>2</v>
      </c>
      <c r="U21" s="4">
        <v>4</v>
      </c>
      <c r="V21" s="4">
        <v>2</v>
      </c>
      <c r="W21" s="4">
        <v>4</v>
      </c>
      <c r="X21" s="4">
        <v>4</v>
      </c>
      <c r="Y21" s="4">
        <v>3</v>
      </c>
      <c r="Z21" s="4">
        <v>3</v>
      </c>
      <c r="AA21" s="4">
        <v>2</v>
      </c>
      <c r="AB21" s="4">
        <v>2</v>
      </c>
      <c r="AC21" s="4">
        <v>4</v>
      </c>
      <c r="AD21" s="4">
        <v>2</v>
      </c>
      <c r="AE21" s="4">
        <v>2</v>
      </c>
      <c r="AF21" s="4">
        <f>SUM(AA21:AE21)/5</f>
        <v>2.4</v>
      </c>
      <c r="AG21" s="4">
        <f>SUM(V21:Z21)/5</f>
        <v>3.2</v>
      </c>
      <c r="AH21" s="4">
        <f>SUM(R21:T21)/3</f>
        <v>4</v>
      </c>
      <c r="AI21" s="4">
        <v>2</v>
      </c>
      <c r="AJ21" s="4">
        <v>1</v>
      </c>
      <c r="AK21" s="4">
        <v>1</v>
      </c>
      <c r="AL21" s="4">
        <v>1</v>
      </c>
      <c r="AM21" s="4">
        <v>1</v>
      </c>
      <c r="AN21" s="4">
        <v>1</v>
      </c>
      <c r="AO21" s="4" t="s">
        <v>129</v>
      </c>
    </row>
    <row r="22" spans="1:41">
      <c r="A22" s="4" t="s">
        <v>84</v>
      </c>
      <c r="B22" s="4" t="s">
        <v>85</v>
      </c>
      <c r="C22" s="4">
        <v>0</v>
      </c>
      <c r="D22" s="4">
        <v>6.52</v>
      </c>
      <c r="E22" s="4">
        <v>6.47</v>
      </c>
      <c r="F22" s="4"/>
      <c r="G22" s="4"/>
      <c r="H22" s="4" t="s">
        <v>505</v>
      </c>
      <c r="I22" s="4">
        <v>1</v>
      </c>
      <c r="J22" s="4" t="s">
        <v>289</v>
      </c>
      <c r="K22" s="4">
        <v>2</v>
      </c>
      <c r="L22" s="4">
        <v>1</v>
      </c>
      <c r="M22" s="4">
        <v>5.6</v>
      </c>
      <c r="N22" s="4">
        <v>6</v>
      </c>
      <c r="O22" s="15">
        <v>9.6</v>
      </c>
      <c r="P22" s="4">
        <f t="shared" si="6"/>
        <v>58.333333333333336</v>
      </c>
      <c r="Q22" s="4">
        <f t="shared" si="7"/>
        <v>62.5</v>
      </c>
      <c r="R22" s="4">
        <v>2</v>
      </c>
      <c r="S22" s="4">
        <v>2</v>
      </c>
      <c r="T22" s="4">
        <v>1</v>
      </c>
      <c r="U22" s="4">
        <v>4</v>
      </c>
      <c r="V22" s="4">
        <v>4</v>
      </c>
      <c r="W22" s="4">
        <v>5</v>
      </c>
      <c r="X22" s="4">
        <v>5</v>
      </c>
      <c r="Y22" s="4">
        <v>4</v>
      </c>
      <c r="Z22" s="4">
        <v>4</v>
      </c>
      <c r="AA22" s="4">
        <v>5</v>
      </c>
      <c r="AB22" s="4">
        <v>4</v>
      </c>
      <c r="AC22" s="4">
        <v>4</v>
      </c>
      <c r="AD22" s="4">
        <v>4</v>
      </c>
      <c r="AE22" s="4">
        <v>4</v>
      </c>
      <c r="AF22" s="4">
        <f>SUM(AA22:AE22)/5</f>
        <v>4.2</v>
      </c>
      <c r="AG22" s="4">
        <f>SUM(V22:Z22)/5</f>
        <v>4.4000000000000004</v>
      </c>
      <c r="AH22" s="4">
        <f>SUM(R22:T22)/3</f>
        <v>1.6666666666666667</v>
      </c>
      <c r="AI22" s="4">
        <v>4</v>
      </c>
      <c r="AJ22" s="4">
        <v>1</v>
      </c>
      <c r="AK22" s="4">
        <v>1</v>
      </c>
      <c r="AL22" s="4">
        <v>1</v>
      </c>
      <c r="AM22" s="4">
        <v>1</v>
      </c>
      <c r="AN22" s="4">
        <v>1</v>
      </c>
      <c r="AO22" s="4" t="s">
        <v>129</v>
      </c>
    </row>
    <row r="23" spans="1:41">
      <c r="A23" s="4" t="s">
        <v>88</v>
      </c>
      <c r="B23" s="4" t="s">
        <v>89</v>
      </c>
      <c r="C23" s="4">
        <v>0</v>
      </c>
      <c r="D23" s="28" t="s">
        <v>129</v>
      </c>
      <c r="E23" s="4">
        <v>6.08</v>
      </c>
      <c r="F23" s="4"/>
      <c r="G23" s="4"/>
      <c r="H23" s="28" t="s">
        <v>889</v>
      </c>
      <c r="I23" s="28">
        <v>0</v>
      </c>
      <c r="J23" s="28" t="s">
        <v>890</v>
      </c>
      <c r="K23" s="28">
        <v>1</v>
      </c>
      <c r="L23" s="28">
        <v>1</v>
      </c>
      <c r="M23" s="28">
        <v>4</v>
      </c>
      <c r="N23" s="28">
        <v>4.4000000000000004</v>
      </c>
      <c r="O23" s="15">
        <v>9.6</v>
      </c>
      <c r="P23" s="4">
        <f t="shared" si="6"/>
        <v>41.666666666666671</v>
      </c>
      <c r="Q23" s="4">
        <f t="shared" si="7"/>
        <v>45.833333333333336</v>
      </c>
      <c r="R23" s="28">
        <v>2</v>
      </c>
      <c r="S23" s="28">
        <v>3</v>
      </c>
      <c r="T23" s="28">
        <v>3</v>
      </c>
      <c r="U23" s="28">
        <v>3</v>
      </c>
      <c r="V23" s="28">
        <v>3</v>
      </c>
      <c r="W23" s="28">
        <v>3</v>
      </c>
      <c r="X23" s="28">
        <v>3</v>
      </c>
      <c r="Y23" s="28">
        <v>3</v>
      </c>
      <c r="Z23" s="28">
        <v>3</v>
      </c>
      <c r="AA23" s="28">
        <v>3</v>
      </c>
      <c r="AB23" s="28">
        <v>2</v>
      </c>
      <c r="AC23" s="28">
        <v>3</v>
      </c>
      <c r="AD23" s="28">
        <v>2</v>
      </c>
      <c r="AE23" s="28">
        <v>2</v>
      </c>
      <c r="AF23" s="28">
        <f>SUM(AA23:AE23)/5</f>
        <v>2.4</v>
      </c>
      <c r="AG23" s="28">
        <f t="shared" ref="AG23" si="8">SUM(V23:Z23)/5</f>
        <v>3</v>
      </c>
      <c r="AH23" s="28">
        <f t="shared" ref="AH23" si="9">SUM(R23:T23)/3</f>
        <v>2.6666666666666665</v>
      </c>
      <c r="AI23" s="28">
        <v>2</v>
      </c>
      <c r="AJ23" s="4">
        <v>1</v>
      </c>
      <c r="AK23" s="4">
        <v>1</v>
      </c>
      <c r="AL23" s="4">
        <v>1</v>
      </c>
      <c r="AM23" s="4">
        <v>0</v>
      </c>
      <c r="AN23" s="4">
        <v>1</v>
      </c>
      <c r="AO23" s="4" t="s">
        <v>630</v>
      </c>
    </row>
    <row r="24" spans="1:41">
      <c r="A24" s="4" t="s">
        <v>90</v>
      </c>
      <c r="B24" s="4" t="s">
        <v>91</v>
      </c>
      <c r="C24" s="4">
        <v>0</v>
      </c>
      <c r="D24" s="4">
        <v>7.18</v>
      </c>
      <c r="E24" s="4">
        <v>7.12</v>
      </c>
      <c r="F24" s="4"/>
      <c r="G24" s="4"/>
      <c r="H24" s="4" t="s">
        <v>642</v>
      </c>
      <c r="I24" s="4">
        <v>1</v>
      </c>
      <c r="J24" s="4" t="s">
        <v>643</v>
      </c>
      <c r="K24" s="4">
        <v>1</v>
      </c>
      <c r="L24" s="4">
        <v>1</v>
      </c>
      <c r="M24" s="15">
        <v>7.6</v>
      </c>
      <c r="N24" s="15">
        <v>3.6</v>
      </c>
      <c r="O24" s="15">
        <v>9.6</v>
      </c>
      <c r="P24" s="4">
        <f t="shared" si="6"/>
        <v>79.166666666666657</v>
      </c>
      <c r="Q24" s="4">
        <f t="shared" si="7"/>
        <v>37.5</v>
      </c>
      <c r="R24" s="4">
        <v>2</v>
      </c>
      <c r="S24" s="4">
        <v>2</v>
      </c>
      <c r="T24" s="4">
        <v>1</v>
      </c>
      <c r="U24" s="4">
        <v>2</v>
      </c>
      <c r="V24" s="4">
        <v>4</v>
      </c>
      <c r="W24" s="4">
        <v>5</v>
      </c>
      <c r="X24" s="4">
        <v>4</v>
      </c>
      <c r="Y24" s="4">
        <v>3</v>
      </c>
      <c r="Z24" s="4">
        <v>5</v>
      </c>
      <c r="AA24" s="4">
        <v>4</v>
      </c>
      <c r="AB24" s="4">
        <v>2</v>
      </c>
      <c r="AC24" s="4">
        <v>4</v>
      </c>
      <c r="AD24" s="4">
        <v>2</v>
      </c>
      <c r="AE24" s="4">
        <v>4</v>
      </c>
      <c r="AF24" s="4">
        <f t="shared" ref="AF24:AF41" si="10">SUM(AA24:AE24)/5</f>
        <v>3.2</v>
      </c>
      <c r="AG24" s="4">
        <f t="shared" ref="AG24:AG41" si="11">SUM(V24:Z24)/5</f>
        <v>4.2</v>
      </c>
      <c r="AH24" s="4">
        <f t="shared" ref="AH24:AH41" si="12">SUM(R24:T24)/3</f>
        <v>1.6666666666666667</v>
      </c>
      <c r="AI24" s="4">
        <v>4</v>
      </c>
      <c r="AJ24" s="4">
        <v>1</v>
      </c>
      <c r="AK24" s="4">
        <v>1</v>
      </c>
      <c r="AL24" s="4">
        <v>1</v>
      </c>
      <c r="AM24" s="4">
        <v>1</v>
      </c>
      <c r="AN24" s="4">
        <v>1</v>
      </c>
      <c r="AO24" s="4" t="s">
        <v>129</v>
      </c>
    </row>
    <row r="25" spans="1:41">
      <c r="A25" s="4" t="s">
        <v>93</v>
      </c>
      <c r="B25" s="4" t="s">
        <v>94</v>
      </c>
      <c r="C25" s="4">
        <v>0</v>
      </c>
      <c r="D25" s="4">
        <v>8.15</v>
      </c>
      <c r="E25" s="4">
        <v>6.12</v>
      </c>
      <c r="F25" s="4"/>
      <c r="G25" s="4"/>
      <c r="H25" s="4" t="s">
        <v>963</v>
      </c>
      <c r="I25" s="4">
        <v>1</v>
      </c>
      <c r="J25" s="4" t="s">
        <v>658</v>
      </c>
      <c r="K25" s="4">
        <v>2</v>
      </c>
      <c r="L25" s="4">
        <v>1</v>
      </c>
      <c r="M25" s="4">
        <v>0</v>
      </c>
      <c r="N25" s="4">
        <v>9.6</v>
      </c>
      <c r="O25" s="15">
        <v>9.6</v>
      </c>
      <c r="P25" s="4">
        <f t="shared" si="6"/>
        <v>0</v>
      </c>
      <c r="Q25" s="4">
        <f t="shared" si="7"/>
        <v>100</v>
      </c>
      <c r="R25" s="4">
        <v>5</v>
      </c>
      <c r="S25" s="4">
        <v>5</v>
      </c>
      <c r="T25" s="4">
        <v>2</v>
      </c>
      <c r="U25" s="4">
        <v>5</v>
      </c>
      <c r="V25" s="4">
        <v>4</v>
      </c>
      <c r="W25" s="4">
        <v>5</v>
      </c>
      <c r="X25" s="4">
        <v>4</v>
      </c>
      <c r="Y25" s="4">
        <v>4</v>
      </c>
      <c r="Z25" s="4">
        <v>5</v>
      </c>
      <c r="AA25" s="4">
        <v>4</v>
      </c>
      <c r="AB25" s="4">
        <v>4</v>
      </c>
      <c r="AC25" s="4">
        <v>4</v>
      </c>
      <c r="AD25" s="4">
        <v>4</v>
      </c>
      <c r="AE25" s="4">
        <v>3</v>
      </c>
      <c r="AF25" s="4">
        <f t="shared" si="10"/>
        <v>3.8</v>
      </c>
      <c r="AG25" s="4">
        <f t="shared" si="11"/>
        <v>4.4000000000000004</v>
      </c>
      <c r="AH25" s="4">
        <f t="shared" si="12"/>
        <v>4</v>
      </c>
      <c r="AI25" s="4">
        <v>5</v>
      </c>
      <c r="AJ25" s="4">
        <v>1</v>
      </c>
      <c r="AK25" s="4">
        <v>1</v>
      </c>
      <c r="AL25" s="4">
        <v>1</v>
      </c>
      <c r="AM25" s="4">
        <v>1</v>
      </c>
      <c r="AN25" s="4">
        <v>1</v>
      </c>
      <c r="AO25" s="4" t="s">
        <v>129</v>
      </c>
    </row>
    <row r="26" spans="1:41">
      <c r="A26" s="4" t="s">
        <v>95</v>
      </c>
      <c r="B26" s="4" t="s">
        <v>96</v>
      </c>
      <c r="C26" s="4">
        <v>0</v>
      </c>
      <c r="D26" s="4">
        <v>9.1</v>
      </c>
      <c r="E26" s="4">
        <v>7.2</v>
      </c>
      <c r="F26" s="4"/>
      <c r="G26" s="4"/>
      <c r="H26" s="4" t="s">
        <v>686</v>
      </c>
      <c r="I26" s="4">
        <v>1</v>
      </c>
      <c r="J26" s="4" t="s">
        <v>687</v>
      </c>
      <c r="K26" s="4">
        <v>2</v>
      </c>
      <c r="L26" s="4">
        <v>1</v>
      </c>
      <c r="M26" s="4">
        <v>9.3000000000000007</v>
      </c>
      <c r="N26" s="4">
        <v>8.9</v>
      </c>
      <c r="O26" s="15">
        <v>9.6</v>
      </c>
      <c r="P26" s="4">
        <f t="shared" si="6"/>
        <v>96.875000000000014</v>
      </c>
      <c r="Q26" s="4">
        <f t="shared" si="7"/>
        <v>92.708333333333343</v>
      </c>
      <c r="R26" s="4">
        <v>5</v>
      </c>
      <c r="S26" s="4">
        <v>5</v>
      </c>
      <c r="T26" s="4">
        <v>3</v>
      </c>
      <c r="U26" s="4">
        <v>5</v>
      </c>
      <c r="V26" s="4">
        <v>5</v>
      </c>
      <c r="W26" s="4">
        <v>5</v>
      </c>
      <c r="X26" s="4">
        <v>4</v>
      </c>
      <c r="Y26" s="4">
        <v>5</v>
      </c>
      <c r="Z26" s="4">
        <v>5</v>
      </c>
      <c r="AA26" s="4">
        <v>4</v>
      </c>
      <c r="AB26" s="4">
        <v>4</v>
      </c>
      <c r="AC26" s="4">
        <v>5</v>
      </c>
      <c r="AD26" s="4">
        <v>4</v>
      </c>
      <c r="AE26" s="4">
        <v>5</v>
      </c>
      <c r="AF26" s="4">
        <f t="shared" si="10"/>
        <v>4.4000000000000004</v>
      </c>
      <c r="AG26" s="4">
        <f t="shared" si="11"/>
        <v>4.8</v>
      </c>
      <c r="AH26" s="4">
        <f t="shared" si="12"/>
        <v>4.333333333333333</v>
      </c>
      <c r="AI26" s="4">
        <v>4</v>
      </c>
      <c r="AJ26" s="4">
        <v>1</v>
      </c>
      <c r="AK26" s="4">
        <v>1</v>
      </c>
      <c r="AL26" s="4">
        <v>1</v>
      </c>
      <c r="AM26" s="4">
        <v>1</v>
      </c>
      <c r="AN26" s="4">
        <v>1</v>
      </c>
      <c r="AO26" s="4" t="s">
        <v>696</v>
      </c>
    </row>
    <row r="27" spans="1:41">
      <c r="A27" s="4" t="s">
        <v>97</v>
      </c>
      <c r="B27" s="4" t="s">
        <v>85</v>
      </c>
      <c r="C27" s="4">
        <v>0</v>
      </c>
      <c r="D27" s="4">
        <v>7.05</v>
      </c>
      <c r="E27" s="4">
        <v>7.16</v>
      </c>
      <c r="F27" s="4"/>
      <c r="G27" s="4"/>
      <c r="H27" s="4" t="s">
        <v>728</v>
      </c>
      <c r="I27" s="4">
        <v>1</v>
      </c>
      <c r="J27" s="4" t="s">
        <v>729</v>
      </c>
      <c r="K27" s="4">
        <v>2</v>
      </c>
      <c r="L27" s="4">
        <v>1</v>
      </c>
      <c r="M27" s="4">
        <v>9.1999999999999993</v>
      </c>
      <c r="N27" s="4">
        <v>0.3</v>
      </c>
      <c r="O27" s="15">
        <v>9.6</v>
      </c>
      <c r="P27" s="4">
        <f t="shared" si="6"/>
        <v>95.833333333333329</v>
      </c>
      <c r="Q27" s="4">
        <f t="shared" si="7"/>
        <v>3.125</v>
      </c>
      <c r="R27" s="4">
        <v>2</v>
      </c>
      <c r="S27" s="4">
        <v>2</v>
      </c>
      <c r="T27" s="4">
        <v>1</v>
      </c>
      <c r="U27" s="4">
        <v>3</v>
      </c>
      <c r="V27" s="4">
        <v>4</v>
      </c>
      <c r="W27" s="4">
        <v>4</v>
      </c>
      <c r="X27" s="4">
        <v>4</v>
      </c>
      <c r="Y27" s="4">
        <v>4</v>
      </c>
      <c r="Z27" s="4">
        <v>3</v>
      </c>
      <c r="AA27" s="4">
        <v>2</v>
      </c>
      <c r="AB27" s="4">
        <v>1</v>
      </c>
      <c r="AC27" s="4">
        <v>4</v>
      </c>
      <c r="AD27" s="4">
        <v>1</v>
      </c>
      <c r="AE27" s="4">
        <v>2</v>
      </c>
      <c r="AF27" s="4">
        <f t="shared" si="10"/>
        <v>2</v>
      </c>
      <c r="AG27" s="4">
        <f t="shared" si="11"/>
        <v>3.8</v>
      </c>
      <c r="AH27" s="4">
        <f t="shared" si="12"/>
        <v>1.6666666666666667</v>
      </c>
      <c r="AI27" s="4">
        <v>1</v>
      </c>
      <c r="AJ27" s="4">
        <v>1</v>
      </c>
      <c r="AK27" s="4">
        <v>1</v>
      </c>
      <c r="AL27" s="4">
        <v>1</v>
      </c>
      <c r="AM27" s="4">
        <v>1</v>
      </c>
      <c r="AN27" s="4">
        <v>1</v>
      </c>
      <c r="AO27" s="4" t="s">
        <v>129</v>
      </c>
    </row>
    <row r="28" spans="1:41">
      <c r="A28" s="4" t="s">
        <v>98</v>
      </c>
      <c r="B28" s="4" t="s">
        <v>89</v>
      </c>
      <c r="C28" s="4">
        <v>0</v>
      </c>
      <c r="D28" s="28" t="s">
        <v>129</v>
      </c>
      <c r="E28" s="4">
        <v>5.05</v>
      </c>
      <c r="F28" s="4"/>
      <c r="G28" s="4"/>
      <c r="H28" s="28" t="s">
        <v>744</v>
      </c>
      <c r="I28" s="28">
        <v>0</v>
      </c>
      <c r="J28" s="28" t="s">
        <v>745</v>
      </c>
      <c r="K28" s="28">
        <v>0</v>
      </c>
      <c r="L28" s="4">
        <v>1</v>
      </c>
      <c r="M28" s="28">
        <v>2.6</v>
      </c>
      <c r="N28" s="28">
        <v>0.8</v>
      </c>
      <c r="O28" s="15">
        <v>9.6</v>
      </c>
      <c r="P28" s="4">
        <f t="shared" si="6"/>
        <v>27.083333333333336</v>
      </c>
      <c r="Q28" s="4">
        <f t="shared" si="7"/>
        <v>8.3333333333333339</v>
      </c>
      <c r="R28" s="28">
        <v>2</v>
      </c>
      <c r="S28" s="28">
        <v>1</v>
      </c>
      <c r="T28" s="28">
        <v>1</v>
      </c>
      <c r="U28" s="28">
        <v>1</v>
      </c>
      <c r="V28" s="28">
        <v>1</v>
      </c>
      <c r="W28" s="28">
        <v>1</v>
      </c>
      <c r="X28" s="28">
        <v>1</v>
      </c>
      <c r="Y28" s="28">
        <v>1</v>
      </c>
      <c r="Z28" s="28">
        <v>2</v>
      </c>
      <c r="AA28" s="28">
        <v>5</v>
      </c>
      <c r="AB28" s="28">
        <v>5</v>
      </c>
      <c r="AC28" s="28">
        <v>4</v>
      </c>
      <c r="AD28" s="28">
        <v>4</v>
      </c>
      <c r="AE28" s="28">
        <v>4</v>
      </c>
      <c r="AF28" s="28">
        <f t="shared" si="10"/>
        <v>4.4000000000000004</v>
      </c>
      <c r="AG28" s="28">
        <f t="shared" si="11"/>
        <v>1.2</v>
      </c>
      <c r="AH28" s="28">
        <f t="shared" si="12"/>
        <v>1.3333333333333333</v>
      </c>
      <c r="AI28" s="28">
        <v>1</v>
      </c>
      <c r="AJ28" s="4">
        <v>1</v>
      </c>
      <c r="AK28" s="4">
        <v>1</v>
      </c>
      <c r="AL28" s="4">
        <v>1</v>
      </c>
      <c r="AM28" s="4">
        <v>0</v>
      </c>
      <c r="AN28" s="4">
        <v>1</v>
      </c>
      <c r="AO28" s="4" t="s">
        <v>746</v>
      </c>
    </row>
    <row r="29" spans="1:41">
      <c r="A29" s="4" t="s">
        <v>99</v>
      </c>
      <c r="B29" s="4" t="s">
        <v>91</v>
      </c>
      <c r="C29" s="4">
        <v>0</v>
      </c>
      <c r="D29" s="4">
        <v>6.18</v>
      </c>
      <c r="E29" s="4">
        <v>6</v>
      </c>
      <c r="F29" s="4"/>
      <c r="G29" s="4"/>
      <c r="H29" s="4" t="s">
        <v>760</v>
      </c>
      <c r="I29" s="4">
        <v>1</v>
      </c>
      <c r="J29" s="4" t="s">
        <v>761</v>
      </c>
      <c r="K29" s="4">
        <v>2</v>
      </c>
      <c r="L29" s="4">
        <v>1</v>
      </c>
      <c r="M29" s="4">
        <v>4.5999999999999996</v>
      </c>
      <c r="N29" s="4">
        <v>2.5</v>
      </c>
      <c r="O29" s="15">
        <v>9.6</v>
      </c>
      <c r="P29" s="4">
        <f t="shared" si="6"/>
        <v>47.916666666666664</v>
      </c>
      <c r="Q29" s="4">
        <f t="shared" si="7"/>
        <v>26.041666666666668</v>
      </c>
      <c r="R29" s="4">
        <v>5</v>
      </c>
      <c r="S29" s="4">
        <v>5</v>
      </c>
      <c r="T29" s="4">
        <v>3</v>
      </c>
      <c r="U29" s="4">
        <v>3</v>
      </c>
      <c r="V29" s="4">
        <v>4</v>
      </c>
      <c r="W29" s="4">
        <v>4</v>
      </c>
      <c r="X29" s="4">
        <v>4</v>
      </c>
      <c r="Y29" s="4">
        <v>4</v>
      </c>
      <c r="Z29" s="4">
        <v>5</v>
      </c>
      <c r="AA29" s="4">
        <v>5</v>
      </c>
      <c r="AB29" s="4">
        <v>5</v>
      </c>
      <c r="AC29" s="4">
        <v>4</v>
      </c>
      <c r="AD29" s="4">
        <v>4</v>
      </c>
      <c r="AE29" s="4">
        <v>5</v>
      </c>
      <c r="AF29" s="4">
        <f t="shared" si="10"/>
        <v>4.5999999999999996</v>
      </c>
      <c r="AG29" s="4">
        <f t="shared" si="11"/>
        <v>4.2</v>
      </c>
      <c r="AH29" s="4">
        <f t="shared" si="12"/>
        <v>4.333333333333333</v>
      </c>
      <c r="AI29" s="4">
        <v>3</v>
      </c>
      <c r="AJ29" s="4">
        <v>0</v>
      </c>
      <c r="AK29" s="4" t="s">
        <v>129</v>
      </c>
      <c r="AL29" s="4">
        <v>0</v>
      </c>
      <c r="AM29" s="4">
        <v>1</v>
      </c>
      <c r="AN29" s="4">
        <v>1</v>
      </c>
      <c r="AO29" s="4" t="s">
        <v>129</v>
      </c>
    </row>
    <row r="30" spans="1:41">
      <c r="A30" s="4" t="s">
        <v>100</v>
      </c>
      <c r="B30" s="4" t="s">
        <v>92</v>
      </c>
      <c r="C30" s="4">
        <v>0</v>
      </c>
      <c r="D30" s="4">
        <v>6.21</v>
      </c>
      <c r="E30" s="4">
        <v>5.07</v>
      </c>
      <c r="F30" s="4"/>
      <c r="G30" s="4"/>
      <c r="H30" s="4" t="s">
        <v>793</v>
      </c>
      <c r="I30" s="4">
        <v>1</v>
      </c>
      <c r="J30" s="4" t="s">
        <v>778</v>
      </c>
      <c r="K30" s="4">
        <v>2</v>
      </c>
      <c r="L30" s="4">
        <v>1</v>
      </c>
      <c r="M30" s="4">
        <v>2.4</v>
      </c>
      <c r="N30" s="4">
        <v>1.2</v>
      </c>
      <c r="O30" s="15">
        <v>9.6</v>
      </c>
      <c r="P30" s="4">
        <f t="shared" si="6"/>
        <v>25</v>
      </c>
      <c r="Q30" s="4">
        <f t="shared" si="7"/>
        <v>12.5</v>
      </c>
      <c r="R30" s="4">
        <v>2</v>
      </c>
      <c r="S30" s="4">
        <v>3</v>
      </c>
      <c r="T30" s="4">
        <v>3</v>
      </c>
      <c r="U30" s="4">
        <v>2</v>
      </c>
      <c r="V30" s="4">
        <v>4</v>
      </c>
      <c r="W30" s="4">
        <v>4</v>
      </c>
      <c r="X30" s="4">
        <v>3</v>
      </c>
      <c r="Y30" s="4">
        <v>3</v>
      </c>
      <c r="Z30" s="4">
        <v>4</v>
      </c>
      <c r="AA30" s="4">
        <v>4</v>
      </c>
      <c r="AB30" s="4">
        <v>4</v>
      </c>
      <c r="AC30" s="4">
        <v>4</v>
      </c>
      <c r="AD30" s="4">
        <v>4</v>
      </c>
      <c r="AE30" s="4">
        <v>3</v>
      </c>
      <c r="AF30" s="4">
        <f t="shared" si="10"/>
        <v>3.8</v>
      </c>
      <c r="AG30" s="4">
        <f t="shared" si="11"/>
        <v>3.6</v>
      </c>
      <c r="AH30" s="4">
        <f t="shared" si="12"/>
        <v>2.6666666666666665</v>
      </c>
      <c r="AI30" s="4">
        <v>4</v>
      </c>
      <c r="AJ30" s="4">
        <v>1</v>
      </c>
      <c r="AK30" s="4">
        <v>1</v>
      </c>
      <c r="AL30" s="4">
        <v>1</v>
      </c>
      <c r="AM30" s="4">
        <v>1</v>
      </c>
      <c r="AN30" s="4">
        <v>1</v>
      </c>
      <c r="AO30" s="4" t="s">
        <v>129</v>
      </c>
    </row>
    <row r="31" spans="1:41">
      <c r="A31" s="4" t="s">
        <v>101</v>
      </c>
      <c r="B31" s="4" t="s">
        <v>94</v>
      </c>
      <c r="C31" s="4">
        <v>0</v>
      </c>
      <c r="D31" s="29" t="s">
        <v>129</v>
      </c>
      <c r="E31" s="4">
        <v>5.21</v>
      </c>
      <c r="F31" s="4"/>
      <c r="G31" s="4"/>
      <c r="H31" s="29" t="s">
        <v>797</v>
      </c>
      <c r="I31" s="29" t="s">
        <v>129</v>
      </c>
      <c r="J31" s="29" t="s">
        <v>794</v>
      </c>
      <c r="K31" s="29" t="s">
        <v>129</v>
      </c>
      <c r="L31" s="4"/>
      <c r="M31" s="29">
        <v>6.3</v>
      </c>
      <c r="N31" s="29">
        <v>2.9</v>
      </c>
      <c r="O31" s="15">
        <v>9.6</v>
      </c>
      <c r="P31" s="4">
        <f t="shared" si="6"/>
        <v>65.625</v>
      </c>
      <c r="Q31" s="4">
        <f t="shared" si="7"/>
        <v>30.208333333333332</v>
      </c>
      <c r="R31" s="29">
        <v>1</v>
      </c>
      <c r="S31" s="29">
        <v>2</v>
      </c>
      <c r="T31" s="29">
        <v>1</v>
      </c>
      <c r="U31" s="29">
        <v>1</v>
      </c>
      <c r="V31" s="29">
        <v>2</v>
      </c>
      <c r="W31" s="29">
        <v>2</v>
      </c>
      <c r="X31" s="29">
        <v>2</v>
      </c>
      <c r="Y31" s="29">
        <v>2</v>
      </c>
      <c r="Z31" s="29">
        <v>2</v>
      </c>
      <c r="AA31" s="29">
        <v>1</v>
      </c>
      <c r="AB31" s="29">
        <v>1</v>
      </c>
      <c r="AC31" s="29">
        <v>4</v>
      </c>
      <c r="AD31" s="29">
        <v>2</v>
      </c>
      <c r="AE31" s="29">
        <v>2</v>
      </c>
      <c r="AF31" s="29">
        <f t="shared" si="10"/>
        <v>2</v>
      </c>
      <c r="AG31" s="29">
        <f t="shared" si="11"/>
        <v>2</v>
      </c>
      <c r="AH31" s="29">
        <f t="shared" si="12"/>
        <v>1.3333333333333333</v>
      </c>
      <c r="AI31" s="29">
        <v>1</v>
      </c>
      <c r="AJ31" s="4">
        <v>1</v>
      </c>
      <c r="AK31" s="4">
        <v>1</v>
      </c>
      <c r="AL31" s="4">
        <v>1</v>
      </c>
      <c r="AM31" s="4">
        <v>0</v>
      </c>
      <c r="AN31" s="4">
        <v>0</v>
      </c>
      <c r="AO31" s="4" t="s">
        <v>770</v>
      </c>
    </row>
    <row r="32" spans="1:41">
      <c r="A32" s="2" t="s">
        <v>102</v>
      </c>
      <c r="B32" s="4" t="s">
        <v>103</v>
      </c>
      <c r="C32" s="4">
        <v>0</v>
      </c>
      <c r="D32" s="28" t="s">
        <v>129</v>
      </c>
      <c r="E32" s="28">
        <v>5.27</v>
      </c>
      <c r="F32" s="28"/>
      <c r="G32" s="28"/>
      <c r="H32" s="28" t="s">
        <v>812</v>
      </c>
      <c r="I32" s="28">
        <v>1</v>
      </c>
      <c r="J32" s="28" t="s">
        <v>813</v>
      </c>
      <c r="K32" s="28">
        <v>2</v>
      </c>
      <c r="L32" s="4">
        <v>1</v>
      </c>
      <c r="M32" s="28">
        <v>8.8000000000000007</v>
      </c>
      <c r="N32" s="28">
        <v>5.2</v>
      </c>
      <c r="O32" s="28">
        <v>9.6</v>
      </c>
      <c r="P32" s="28">
        <f t="shared" si="6"/>
        <v>91.666666666666671</v>
      </c>
      <c r="Q32" s="28">
        <f t="shared" si="7"/>
        <v>54.166666666666671</v>
      </c>
      <c r="R32" s="28">
        <v>4</v>
      </c>
      <c r="S32" s="28">
        <v>2</v>
      </c>
      <c r="T32" s="28">
        <v>3</v>
      </c>
      <c r="U32" s="28">
        <v>2</v>
      </c>
      <c r="V32" s="28">
        <v>4</v>
      </c>
      <c r="W32" s="28">
        <v>4</v>
      </c>
      <c r="X32" s="28">
        <v>4</v>
      </c>
      <c r="Y32" s="28">
        <v>4</v>
      </c>
      <c r="Z32" s="28">
        <v>4</v>
      </c>
      <c r="AA32" s="28">
        <v>4</v>
      </c>
      <c r="AB32" s="28">
        <v>4</v>
      </c>
      <c r="AC32" s="28">
        <v>4</v>
      </c>
      <c r="AD32" s="28">
        <v>4</v>
      </c>
      <c r="AE32" s="28">
        <v>4</v>
      </c>
      <c r="AF32" s="28">
        <f t="shared" si="10"/>
        <v>4</v>
      </c>
      <c r="AG32" s="28">
        <f t="shared" si="11"/>
        <v>4</v>
      </c>
      <c r="AH32" s="28">
        <f t="shared" si="12"/>
        <v>3</v>
      </c>
      <c r="AI32" s="28">
        <v>3</v>
      </c>
      <c r="AJ32" s="4">
        <v>1</v>
      </c>
      <c r="AK32" s="4">
        <v>1</v>
      </c>
      <c r="AL32" s="4">
        <v>1</v>
      </c>
      <c r="AM32" s="4">
        <v>1</v>
      </c>
      <c r="AN32" s="4">
        <v>1</v>
      </c>
      <c r="AO32" s="4" t="s">
        <v>989</v>
      </c>
    </row>
    <row r="33" spans="1:41">
      <c r="A33" s="4" t="s">
        <v>104</v>
      </c>
      <c r="B33" s="4" t="s">
        <v>105</v>
      </c>
      <c r="C33" s="4">
        <v>0</v>
      </c>
      <c r="D33" s="28" t="s">
        <v>129</v>
      </c>
      <c r="E33" s="4">
        <v>5.16</v>
      </c>
      <c r="F33" s="4"/>
      <c r="G33" s="4"/>
      <c r="H33" s="30" t="s">
        <v>809</v>
      </c>
      <c r="I33" s="28">
        <v>0</v>
      </c>
      <c r="J33" s="28" t="s">
        <v>810</v>
      </c>
      <c r="K33" s="28">
        <v>0</v>
      </c>
      <c r="L33" s="4">
        <v>1</v>
      </c>
      <c r="M33" s="28">
        <v>0</v>
      </c>
      <c r="N33" s="28">
        <v>0.5</v>
      </c>
      <c r="O33" s="15">
        <v>9.6</v>
      </c>
      <c r="P33" s="4">
        <f t="shared" si="6"/>
        <v>0</v>
      </c>
      <c r="Q33" s="4">
        <f t="shared" si="7"/>
        <v>5.2083333333333339</v>
      </c>
      <c r="R33" s="28">
        <v>2</v>
      </c>
      <c r="S33" s="28">
        <v>1</v>
      </c>
      <c r="T33" s="28">
        <v>1</v>
      </c>
      <c r="U33" s="28">
        <v>2</v>
      </c>
      <c r="V33" s="28">
        <v>1</v>
      </c>
      <c r="W33" s="28">
        <v>1</v>
      </c>
      <c r="X33" s="28">
        <v>1</v>
      </c>
      <c r="Y33" s="28">
        <v>1</v>
      </c>
      <c r="Z33" s="28">
        <v>1</v>
      </c>
      <c r="AA33" s="28">
        <v>3</v>
      </c>
      <c r="AB33" s="28">
        <v>3</v>
      </c>
      <c r="AC33" s="28">
        <v>3</v>
      </c>
      <c r="AD33" s="28">
        <v>3</v>
      </c>
      <c r="AE33" s="28">
        <v>1</v>
      </c>
      <c r="AF33" s="28">
        <f t="shared" si="10"/>
        <v>2.6</v>
      </c>
      <c r="AG33" s="28">
        <f t="shared" si="11"/>
        <v>1</v>
      </c>
      <c r="AH33" s="28">
        <f t="shared" si="12"/>
        <v>1.3333333333333333</v>
      </c>
      <c r="AI33" s="28">
        <v>1</v>
      </c>
      <c r="AJ33" s="4">
        <v>1</v>
      </c>
      <c r="AK33" s="4">
        <v>1</v>
      </c>
      <c r="AL33" s="4">
        <v>1</v>
      </c>
      <c r="AM33" s="4">
        <v>0</v>
      </c>
      <c r="AN33" s="4">
        <v>1</v>
      </c>
      <c r="AO33" s="4" t="s">
        <v>811</v>
      </c>
    </row>
    <row r="34" spans="1:41">
      <c r="A34" s="4" t="s">
        <v>106</v>
      </c>
      <c r="B34" s="4" t="s">
        <v>107</v>
      </c>
      <c r="C34" s="4">
        <v>0</v>
      </c>
      <c r="D34" s="28" t="s">
        <v>129</v>
      </c>
      <c r="E34" s="4">
        <v>7.45</v>
      </c>
      <c r="F34" s="4"/>
      <c r="G34" s="4"/>
      <c r="H34" s="28" t="s">
        <v>545</v>
      </c>
      <c r="I34" s="28">
        <v>1</v>
      </c>
      <c r="J34" s="28" t="s">
        <v>546</v>
      </c>
      <c r="K34" s="28">
        <v>2</v>
      </c>
      <c r="L34" s="4">
        <v>1</v>
      </c>
      <c r="M34" s="28">
        <v>7.1</v>
      </c>
      <c r="N34" s="28">
        <v>5</v>
      </c>
      <c r="O34" s="15">
        <v>9.6</v>
      </c>
      <c r="P34" s="4">
        <f t="shared" si="6"/>
        <v>73.958333333333343</v>
      </c>
      <c r="Q34" s="4">
        <f t="shared" si="7"/>
        <v>52.083333333333336</v>
      </c>
      <c r="R34" s="28">
        <v>3</v>
      </c>
      <c r="S34" s="28">
        <v>2</v>
      </c>
      <c r="T34" s="28">
        <v>2</v>
      </c>
      <c r="U34" s="28">
        <v>3</v>
      </c>
      <c r="V34" s="28">
        <v>4</v>
      </c>
      <c r="W34" s="28">
        <v>2</v>
      </c>
      <c r="X34" s="28">
        <v>2</v>
      </c>
      <c r="Y34" s="28">
        <v>2</v>
      </c>
      <c r="Z34" s="28">
        <v>3</v>
      </c>
      <c r="AA34" s="28">
        <v>3</v>
      </c>
      <c r="AB34" s="28">
        <v>2</v>
      </c>
      <c r="AC34" s="28">
        <v>2</v>
      </c>
      <c r="AD34" s="28">
        <v>1</v>
      </c>
      <c r="AE34" s="28">
        <v>3</v>
      </c>
      <c r="AF34" s="28">
        <f t="shared" si="10"/>
        <v>2.2000000000000002</v>
      </c>
      <c r="AG34" s="28">
        <f t="shared" si="11"/>
        <v>2.6</v>
      </c>
      <c r="AH34" s="28">
        <f t="shared" si="12"/>
        <v>2.3333333333333335</v>
      </c>
      <c r="AI34" s="28">
        <v>3</v>
      </c>
      <c r="AJ34" s="4">
        <v>1</v>
      </c>
      <c r="AK34" s="4">
        <v>0</v>
      </c>
      <c r="AL34" s="4">
        <v>0</v>
      </c>
      <c r="AM34" s="4">
        <v>0</v>
      </c>
      <c r="AN34" s="4">
        <v>1</v>
      </c>
      <c r="AO34" s="4" t="s">
        <v>547</v>
      </c>
    </row>
    <row r="35" spans="1:41">
      <c r="A35" s="4" t="s">
        <v>108</v>
      </c>
      <c r="B35" s="4" t="s">
        <v>70</v>
      </c>
      <c r="C35" s="4">
        <v>1</v>
      </c>
      <c r="D35" s="4">
        <v>6.07</v>
      </c>
      <c r="E35" s="4">
        <v>6.16</v>
      </c>
      <c r="F35" s="4"/>
      <c r="G35" s="4"/>
      <c r="H35" s="31"/>
      <c r="I35" s="31"/>
      <c r="J35" s="31"/>
      <c r="K35" s="31"/>
      <c r="L35" s="4"/>
      <c r="M35" s="31"/>
      <c r="N35" s="31"/>
      <c r="O35" s="15">
        <v>10</v>
      </c>
      <c r="P35" s="4"/>
      <c r="Q35" s="4"/>
      <c r="R35" s="4">
        <v>5</v>
      </c>
      <c r="S35" s="4">
        <v>4</v>
      </c>
      <c r="T35" s="4">
        <v>4</v>
      </c>
      <c r="U35" s="4">
        <v>4</v>
      </c>
      <c r="V35" s="4">
        <v>3</v>
      </c>
      <c r="W35" s="4">
        <v>4</v>
      </c>
      <c r="X35" s="4">
        <v>4</v>
      </c>
      <c r="Y35" s="4">
        <v>4</v>
      </c>
      <c r="Z35" s="4">
        <v>3</v>
      </c>
      <c r="AA35" s="4">
        <v>3</v>
      </c>
      <c r="AB35" s="4">
        <v>2</v>
      </c>
      <c r="AC35" s="4">
        <v>3</v>
      </c>
      <c r="AD35" s="4">
        <v>3</v>
      </c>
      <c r="AE35" s="4">
        <v>3</v>
      </c>
      <c r="AF35" s="4">
        <f t="shared" si="10"/>
        <v>2.8</v>
      </c>
      <c r="AG35" s="4">
        <f t="shared" si="11"/>
        <v>3.6</v>
      </c>
      <c r="AH35" s="4">
        <f t="shared" si="12"/>
        <v>4.333333333333333</v>
      </c>
      <c r="AI35" s="4">
        <v>4</v>
      </c>
      <c r="AJ35" s="4">
        <v>0</v>
      </c>
      <c r="AK35" s="4" t="s">
        <v>129</v>
      </c>
      <c r="AL35" s="4">
        <v>0</v>
      </c>
      <c r="AM35" s="4">
        <v>1</v>
      </c>
      <c r="AN35" s="4">
        <v>1</v>
      </c>
      <c r="AO35" s="4" t="s">
        <v>129</v>
      </c>
    </row>
    <row r="36" spans="1:41">
      <c r="A36" s="2" t="s">
        <v>109</v>
      </c>
      <c r="B36" s="4" t="s">
        <v>110</v>
      </c>
      <c r="C36" s="4">
        <v>0</v>
      </c>
      <c r="D36" s="28" t="s">
        <v>129</v>
      </c>
      <c r="E36" s="4" t="s">
        <v>273</v>
      </c>
      <c r="F36" s="4"/>
      <c r="G36" s="4"/>
      <c r="H36" s="28" t="s">
        <v>832</v>
      </c>
      <c r="I36" s="28">
        <v>0</v>
      </c>
      <c r="J36" s="28" t="s">
        <v>833</v>
      </c>
      <c r="K36" s="28">
        <v>0</v>
      </c>
      <c r="L36" s="4">
        <v>1</v>
      </c>
      <c r="M36" s="28">
        <v>1.8</v>
      </c>
      <c r="N36" s="28">
        <v>2.8</v>
      </c>
      <c r="O36" s="15">
        <v>9.6</v>
      </c>
      <c r="P36" s="4">
        <f t="shared" si="6"/>
        <v>18.75</v>
      </c>
      <c r="Q36" s="4">
        <f t="shared" si="7"/>
        <v>29.166666666666668</v>
      </c>
      <c r="R36" s="28">
        <v>4</v>
      </c>
      <c r="S36" s="28">
        <v>3</v>
      </c>
      <c r="T36" s="28">
        <v>2</v>
      </c>
      <c r="U36" s="28">
        <v>3</v>
      </c>
      <c r="V36" s="28">
        <v>3</v>
      </c>
      <c r="W36" s="28">
        <v>3</v>
      </c>
      <c r="X36" s="28">
        <v>2</v>
      </c>
      <c r="Y36" s="28">
        <v>3</v>
      </c>
      <c r="Z36" s="28">
        <v>2</v>
      </c>
      <c r="AA36" s="28">
        <v>2</v>
      </c>
      <c r="AB36" s="28">
        <v>3</v>
      </c>
      <c r="AC36" s="28">
        <v>4</v>
      </c>
      <c r="AD36" s="28">
        <v>1</v>
      </c>
      <c r="AE36" s="28">
        <v>2</v>
      </c>
      <c r="AF36" s="28">
        <f t="shared" si="10"/>
        <v>2.4</v>
      </c>
      <c r="AG36" s="28">
        <f t="shared" si="11"/>
        <v>2.6</v>
      </c>
      <c r="AH36" s="28">
        <f t="shared" si="12"/>
        <v>3</v>
      </c>
      <c r="AI36" s="28">
        <v>2</v>
      </c>
      <c r="AJ36" s="4">
        <v>1</v>
      </c>
      <c r="AK36" s="4">
        <v>1</v>
      </c>
      <c r="AL36" s="4">
        <v>1</v>
      </c>
      <c r="AM36" s="4">
        <v>0</v>
      </c>
      <c r="AN36" s="4">
        <v>1</v>
      </c>
      <c r="AO36" s="4" t="s">
        <v>834</v>
      </c>
    </row>
    <row r="37" spans="1:41">
      <c r="A37" s="4" t="s">
        <v>111</v>
      </c>
      <c r="B37" s="4" t="s">
        <v>112</v>
      </c>
      <c r="C37" s="4">
        <v>0</v>
      </c>
      <c r="D37" s="28" t="s">
        <v>129</v>
      </c>
      <c r="E37" s="4">
        <v>7.15</v>
      </c>
      <c r="F37" s="4"/>
      <c r="G37" s="4"/>
      <c r="H37" s="28" t="s">
        <v>964</v>
      </c>
      <c r="I37" s="28">
        <v>1</v>
      </c>
      <c r="J37" s="28" t="s">
        <v>845</v>
      </c>
      <c r="K37" s="28">
        <v>2</v>
      </c>
      <c r="L37" s="4">
        <v>1</v>
      </c>
      <c r="M37" s="28">
        <v>2</v>
      </c>
      <c r="N37" s="28">
        <v>0.3</v>
      </c>
      <c r="O37" s="15">
        <v>9.6</v>
      </c>
      <c r="P37" s="4">
        <f t="shared" si="6"/>
        <v>20.833333333333336</v>
      </c>
      <c r="Q37" s="4">
        <f t="shared" si="7"/>
        <v>3.125</v>
      </c>
      <c r="R37" s="28">
        <v>1</v>
      </c>
      <c r="S37" s="28">
        <v>2</v>
      </c>
      <c r="T37" s="28">
        <v>2</v>
      </c>
      <c r="U37" s="28">
        <v>2</v>
      </c>
      <c r="V37" s="28">
        <v>2</v>
      </c>
      <c r="W37" s="28">
        <v>1</v>
      </c>
      <c r="X37" s="28">
        <v>1</v>
      </c>
      <c r="Y37" s="28">
        <v>2</v>
      </c>
      <c r="Z37" s="28">
        <v>3</v>
      </c>
      <c r="AA37" s="28">
        <v>3</v>
      </c>
      <c r="AB37" s="28">
        <v>3</v>
      </c>
      <c r="AC37" s="28">
        <v>4</v>
      </c>
      <c r="AD37" s="28">
        <v>4</v>
      </c>
      <c r="AE37" s="28">
        <v>3</v>
      </c>
      <c r="AF37" s="28">
        <f t="shared" si="10"/>
        <v>3.4</v>
      </c>
      <c r="AG37" s="28">
        <f t="shared" si="11"/>
        <v>1.8</v>
      </c>
      <c r="AH37" s="28">
        <f t="shared" si="12"/>
        <v>1.6666666666666667</v>
      </c>
      <c r="AI37" s="28">
        <v>1</v>
      </c>
      <c r="AJ37" s="4">
        <v>1</v>
      </c>
      <c r="AK37" s="4">
        <v>1</v>
      </c>
      <c r="AL37" s="4">
        <v>1</v>
      </c>
      <c r="AM37" s="4">
        <v>0</v>
      </c>
      <c r="AN37" s="4">
        <v>1</v>
      </c>
      <c r="AO37" s="4" t="s">
        <v>846</v>
      </c>
    </row>
    <row r="38" spans="1:41">
      <c r="A38" s="4" t="s">
        <v>113</v>
      </c>
      <c r="B38" s="4" t="s">
        <v>114</v>
      </c>
      <c r="C38" s="4">
        <v>0</v>
      </c>
      <c r="D38" s="4">
        <v>9.0500000000000007</v>
      </c>
      <c r="E38" s="4">
        <v>6.23</v>
      </c>
      <c r="F38" s="4"/>
      <c r="G38" s="4"/>
      <c r="H38" s="4" t="s">
        <v>858</v>
      </c>
      <c r="I38" s="4">
        <v>1</v>
      </c>
      <c r="J38" s="4" t="s">
        <v>859</v>
      </c>
      <c r="K38" s="4">
        <v>1</v>
      </c>
      <c r="L38" s="4">
        <v>1</v>
      </c>
      <c r="M38" s="4">
        <v>0.1</v>
      </c>
      <c r="N38" s="4">
        <v>0.1</v>
      </c>
      <c r="O38" s="15">
        <v>9.6</v>
      </c>
      <c r="P38" s="4">
        <f t="shared" si="6"/>
        <v>1.0416666666666667</v>
      </c>
      <c r="Q38" s="4">
        <f t="shared" si="7"/>
        <v>1.0416666666666667</v>
      </c>
      <c r="R38" s="4">
        <v>2</v>
      </c>
      <c r="S38" s="4">
        <v>3</v>
      </c>
      <c r="T38" s="4">
        <v>1</v>
      </c>
      <c r="U38" s="4">
        <v>1</v>
      </c>
      <c r="V38" s="4">
        <v>3</v>
      </c>
      <c r="W38" s="4">
        <v>1</v>
      </c>
      <c r="X38" s="4">
        <v>1</v>
      </c>
      <c r="Y38" s="4">
        <v>1</v>
      </c>
      <c r="Z38" s="4">
        <v>1</v>
      </c>
      <c r="AA38" s="4">
        <v>3</v>
      </c>
      <c r="AB38" s="4">
        <v>5</v>
      </c>
      <c r="AC38" s="4">
        <v>5</v>
      </c>
      <c r="AD38" s="4">
        <v>5</v>
      </c>
      <c r="AE38" s="4">
        <v>2</v>
      </c>
      <c r="AF38" s="4">
        <f t="shared" si="10"/>
        <v>4</v>
      </c>
      <c r="AG38" s="4">
        <f t="shared" si="11"/>
        <v>1.4</v>
      </c>
      <c r="AH38" s="4">
        <f t="shared" si="12"/>
        <v>2</v>
      </c>
      <c r="AI38" s="4">
        <v>1</v>
      </c>
      <c r="AJ38" s="4">
        <v>1</v>
      </c>
      <c r="AK38" s="4">
        <v>1</v>
      </c>
      <c r="AL38" s="4">
        <v>1</v>
      </c>
      <c r="AM38" s="4">
        <v>1</v>
      </c>
      <c r="AN38" s="4">
        <v>1</v>
      </c>
      <c r="AO38" s="4" t="s">
        <v>129</v>
      </c>
    </row>
    <row r="39" spans="1:41">
      <c r="A39" s="4" t="s">
        <v>115</v>
      </c>
      <c r="B39" s="4" t="s">
        <v>116</v>
      </c>
      <c r="C39" s="4">
        <v>0</v>
      </c>
      <c r="D39" s="29" t="s">
        <v>129</v>
      </c>
      <c r="E39" s="4">
        <v>6.42</v>
      </c>
      <c r="F39" s="4"/>
      <c r="G39" s="4"/>
      <c r="H39" s="41" t="s">
        <v>965</v>
      </c>
      <c r="I39" s="29" t="s">
        <v>129</v>
      </c>
      <c r="J39" s="29" t="s">
        <v>893</v>
      </c>
      <c r="K39" s="29" t="s">
        <v>129</v>
      </c>
      <c r="L39" s="4"/>
      <c r="M39" s="29">
        <v>3.5</v>
      </c>
      <c r="N39" s="29">
        <v>3</v>
      </c>
      <c r="O39" s="15">
        <v>9.6</v>
      </c>
      <c r="P39" s="4">
        <f t="shared" si="6"/>
        <v>36.458333333333336</v>
      </c>
      <c r="Q39" s="4">
        <f t="shared" si="7"/>
        <v>31.25</v>
      </c>
      <c r="R39" s="29">
        <v>4</v>
      </c>
      <c r="S39" s="29">
        <v>3</v>
      </c>
      <c r="T39" s="29">
        <v>2</v>
      </c>
      <c r="U39" s="29">
        <v>3</v>
      </c>
      <c r="V39" s="29">
        <v>2</v>
      </c>
      <c r="W39" s="29">
        <v>1</v>
      </c>
      <c r="X39" s="29">
        <v>2</v>
      </c>
      <c r="Y39" s="29">
        <v>2</v>
      </c>
      <c r="Z39" s="29">
        <v>2</v>
      </c>
      <c r="AA39" s="29">
        <v>1</v>
      </c>
      <c r="AB39" s="29">
        <v>1</v>
      </c>
      <c r="AC39" s="29">
        <v>3</v>
      </c>
      <c r="AD39" s="29">
        <v>1</v>
      </c>
      <c r="AE39" s="29">
        <v>2</v>
      </c>
      <c r="AF39" s="29">
        <f t="shared" si="10"/>
        <v>1.6</v>
      </c>
      <c r="AG39" s="29">
        <f t="shared" si="11"/>
        <v>1.8</v>
      </c>
      <c r="AH39" s="29">
        <f t="shared" si="12"/>
        <v>3</v>
      </c>
      <c r="AI39" s="29">
        <v>2</v>
      </c>
      <c r="AJ39" s="4">
        <v>2</v>
      </c>
      <c r="AK39" s="4">
        <v>1</v>
      </c>
      <c r="AL39" s="4">
        <v>2</v>
      </c>
      <c r="AM39" s="4">
        <v>0</v>
      </c>
      <c r="AN39" s="4">
        <v>0</v>
      </c>
      <c r="AO39" s="4" t="s">
        <v>581</v>
      </c>
    </row>
    <row r="40" spans="1:41">
      <c r="A40" s="4" t="s">
        <v>533</v>
      </c>
      <c r="B40" s="4" t="s">
        <v>92</v>
      </c>
      <c r="C40" s="4">
        <v>0</v>
      </c>
      <c r="D40" s="4">
        <v>13.17</v>
      </c>
      <c r="E40" s="4">
        <v>8.3800000000000008</v>
      </c>
      <c r="F40" s="4"/>
      <c r="G40" s="4"/>
      <c r="H40" s="4" t="s">
        <v>561</v>
      </c>
      <c r="I40" s="4">
        <v>1</v>
      </c>
      <c r="J40" s="4" t="s">
        <v>562</v>
      </c>
      <c r="K40" s="4">
        <v>0</v>
      </c>
      <c r="L40" s="4">
        <v>1</v>
      </c>
      <c r="M40" s="4">
        <v>4</v>
      </c>
      <c r="N40" s="4">
        <v>4</v>
      </c>
      <c r="O40" s="15">
        <v>9.6</v>
      </c>
      <c r="P40" s="4">
        <f t="shared" si="6"/>
        <v>41.666666666666671</v>
      </c>
      <c r="Q40" s="4">
        <f t="shared" si="7"/>
        <v>41.666666666666671</v>
      </c>
      <c r="R40" s="4">
        <v>3</v>
      </c>
      <c r="S40" s="4">
        <v>4</v>
      </c>
      <c r="T40" s="4">
        <v>2</v>
      </c>
      <c r="U40" s="4">
        <v>4</v>
      </c>
      <c r="V40" s="4">
        <v>4</v>
      </c>
      <c r="W40" s="4">
        <v>3</v>
      </c>
      <c r="X40" s="4">
        <v>3</v>
      </c>
      <c r="Y40" s="4">
        <v>3</v>
      </c>
      <c r="Z40" s="4">
        <v>4</v>
      </c>
      <c r="AA40" s="4">
        <v>3</v>
      </c>
      <c r="AB40" s="4">
        <v>3</v>
      </c>
      <c r="AC40" s="4">
        <v>4</v>
      </c>
      <c r="AD40" s="4">
        <v>4</v>
      </c>
      <c r="AE40" s="4">
        <v>3</v>
      </c>
      <c r="AF40" s="4">
        <f t="shared" si="10"/>
        <v>3.4</v>
      </c>
      <c r="AG40" s="4">
        <f t="shared" si="11"/>
        <v>3.4</v>
      </c>
      <c r="AH40" s="4">
        <f t="shared" si="12"/>
        <v>3</v>
      </c>
      <c r="AI40" s="4">
        <v>4</v>
      </c>
      <c r="AJ40" s="4">
        <v>1</v>
      </c>
      <c r="AK40" s="4">
        <v>1</v>
      </c>
      <c r="AL40" s="4">
        <v>1</v>
      </c>
      <c r="AM40" s="4">
        <v>1</v>
      </c>
      <c r="AN40" s="4">
        <v>1</v>
      </c>
      <c r="AO40" s="4" t="s">
        <v>129</v>
      </c>
    </row>
    <row r="41" spans="1:41">
      <c r="A41" s="4" t="s">
        <v>534</v>
      </c>
      <c r="B41" s="4" t="s">
        <v>94</v>
      </c>
      <c r="C41" s="4">
        <v>0</v>
      </c>
      <c r="D41" s="4">
        <v>9.06</v>
      </c>
      <c r="E41" s="4">
        <v>6.5</v>
      </c>
      <c r="F41" s="4"/>
      <c r="G41" s="4"/>
      <c r="H41" s="4" t="s">
        <v>568</v>
      </c>
      <c r="I41" s="4">
        <v>1</v>
      </c>
      <c r="J41" s="4" t="s">
        <v>569</v>
      </c>
      <c r="K41" s="4">
        <v>2</v>
      </c>
      <c r="L41" s="4">
        <v>1</v>
      </c>
      <c r="M41" s="4">
        <v>3.5</v>
      </c>
      <c r="N41" s="4">
        <v>2.6</v>
      </c>
      <c r="O41" s="15">
        <v>9.6</v>
      </c>
      <c r="P41" s="4">
        <f t="shared" si="6"/>
        <v>36.458333333333336</v>
      </c>
      <c r="Q41" s="4">
        <f t="shared" si="7"/>
        <v>27.083333333333336</v>
      </c>
      <c r="R41" s="4">
        <v>3</v>
      </c>
      <c r="S41" s="4">
        <v>3</v>
      </c>
      <c r="T41" s="4">
        <v>3</v>
      </c>
      <c r="U41" s="4">
        <v>3</v>
      </c>
      <c r="V41" s="4">
        <v>2</v>
      </c>
      <c r="W41" s="4">
        <v>2</v>
      </c>
      <c r="X41" s="4">
        <v>2</v>
      </c>
      <c r="Y41" s="4">
        <v>2</v>
      </c>
      <c r="Z41" s="4">
        <v>2</v>
      </c>
      <c r="AA41" s="4">
        <v>3</v>
      </c>
      <c r="AB41" s="4">
        <v>3</v>
      </c>
      <c r="AC41" s="4">
        <v>3</v>
      </c>
      <c r="AD41" s="4">
        <v>3</v>
      </c>
      <c r="AE41" s="4">
        <v>2</v>
      </c>
      <c r="AF41" s="4">
        <f t="shared" si="10"/>
        <v>2.8</v>
      </c>
      <c r="AG41" s="4">
        <f t="shared" si="11"/>
        <v>2</v>
      </c>
      <c r="AH41" s="4">
        <f t="shared" si="12"/>
        <v>3</v>
      </c>
      <c r="AI41" s="4">
        <v>2</v>
      </c>
      <c r="AJ41" s="4">
        <v>1</v>
      </c>
      <c r="AK41" s="4">
        <v>1</v>
      </c>
      <c r="AL41" s="4">
        <v>1</v>
      </c>
      <c r="AM41" s="4">
        <v>1</v>
      </c>
      <c r="AN41" s="4">
        <v>1</v>
      </c>
      <c r="AO41" s="4" t="s">
        <v>129</v>
      </c>
    </row>
    <row r="42" spans="1:41">
      <c r="A42" s="4" t="s">
        <v>536</v>
      </c>
      <c r="B42" s="4" t="s">
        <v>535</v>
      </c>
      <c r="C42" s="4">
        <v>0</v>
      </c>
      <c r="D42" s="4">
        <v>7.17</v>
      </c>
      <c r="E42" s="4">
        <v>6.17</v>
      </c>
      <c r="F42" s="4"/>
      <c r="G42" s="4"/>
      <c r="H42" s="4" t="s">
        <v>701</v>
      </c>
      <c r="I42" s="4">
        <v>1</v>
      </c>
      <c r="J42" s="4" t="s">
        <v>700</v>
      </c>
      <c r="K42" s="4">
        <v>2</v>
      </c>
      <c r="L42" s="4">
        <v>1</v>
      </c>
      <c r="M42" s="4">
        <v>4.7</v>
      </c>
      <c r="N42" s="4">
        <v>3.2</v>
      </c>
      <c r="O42" s="15">
        <v>9.6</v>
      </c>
      <c r="P42" s="4">
        <f t="shared" si="6"/>
        <v>48.958333333333336</v>
      </c>
      <c r="Q42" s="4">
        <f t="shared" si="7"/>
        <v>33.333333333333336</v>
      </c>
      <c r="R42" s="4">
        <v>2</v>
      </c>
      <c r="S42" s="4">
        <v>3</v>
      </c>
      <c r="T42" s="4">
        <v>2</v>
      </c>
      <c r="U42" s="4">
        <v>3</v>
      </c>
      <c r="V42" s="4">
        <v>3</v>
      </c>
      <c r="W42" s="4">
        <v>4</v>
      </c>
      <c r="X42" s="4">
        <v>4</v>
      </c>
      <c r="Y42" s="4">
        <v>4</v>
      </c>
      <c r="Z42" s="4">
        <v>2</v>
      </c>
      <c r="AA42" s="4">
        <v>2</v>
      </c>
      <c r="AB42" s="4">
        <v>2</v>
      </c>
      <c r="AC42" s="4">
        <v>5</v>
      </c>
      <c r="AD42" s="4">
        <v>2</v>
      </c>
      <c r="AE42" s="4">
        <v>2</v>
      </c>
      <c r="AF42" s="4">
        <f>SUM(AA42:AE42)/5</f>
        <v>2.6</v>
      </c>
      <c r="AG42" s="4">
        <f>SUM(V42:Z42)/5</f>
        <v>3.4</v>
      </c>
      <c r="AH42" s="4">
        <f>SUM(R42:T42)/3</f>
        <v>2.3333333333333335</v>
      </c>
      <c r="AI42" s="4">
        <v>3</v>
      </c>
      <c r="AJ42" s="4">
        <v>1</v>
      </c>
      <c r="AK42" s="4">
        <v>1</v>
      </c>
      <c r="AL42" s="4">
        <v>1</v>
      </c>
      <c r="AM42" s="4">
        <v>1</v>
      </c>
      <c r="AN42" s="4">
        <v>1</v>
      </c>
      <c r="AO42" s="4" t="s">
        <v>129</v>
      </c>
    </row>
    <row r="43" spans="1:41" ht="16" thickBot="1">
      <c r="E43" s="78"/>
      <c r="F43" s="78"/>
      <c r="G43" s="78"/>
      <c r="M43" t="s">
        <v>1049</v>
      </c>
      <c r="N43" t="s">
        <v>1048</v>
      </c>
      <c r="U43">
        <f>AVERAGE(U3:U30,U32:U38,U40:U42)</f>
        <v>3.4210526315789473</v>
      </c>
      <c r="AE43" t="s">
        <v>991</v>
      </c>
      <c r="AF43" s="18">
        <f>SUM(AF40:AF42,AF32:AF38,AF3:AF30)/38</f>
        <v>2.9978947368421056</v>
      </c>
      <c r="AG43" s="18">
        <f t="shared" ref="AG43:AH43" si="13">SUM(AG40:AG42,AG32:AG38,AG3:AG30)/38</f>
        <v>3.4842105263157896</v>
      </c>
      <c r="AH43" s="18">
        <f t="shared" si="13"/>
        <v>3.166666666666667</v>
      </c>
      <c r="AI43" s="18">
        <f>SUM(AI40:AI42,AI32:AI38,AI3:AI30)/38</f>
        <v>3.1842105263157894</v>
      </c>
      <c r="AJ43" s="59"/>
      <c r="AM43" s="18">
        <v>32</v>
      </c>
      <c r="AN43" s="18">
        <v>38</v>
      </c>
    </row>
    <row r="44" spans="1:41">
      <c r="H44" s="72" t="s">
        <v>994</v>
      </c>
      <c r="I44" s="73" t="s">
        <v>981</v>
      </c>
      <c r="J44" s="76"/>
      <c r="K44" s="73" t="s">
        <v>993</v>
      </c>
      <c r="L44" s="73" t="s">
        <v>981</v>
      </c>
      <c r="M44" s="73" t="s">
        <v>995</v>
      </c>
      <c r="N44" s="74" t="s">
        <v>997</v>
      </c>
      <c r="AE44" t="s">
        <v>992</v>
      </c>
      <c r="AF44" s="18">
        <f>STDEV(AF3:AF30,AF32:AF38,AF40:AF42)</f>
        <v>0.9247093272869833</v>
      </c>
      <c r="AG44" s="18">
        <f t="shared" ref="AG44:AI44" si="14">STDEV(AG3:AG30,AG32:AG38,AG40:AG42)</f>
        <v>1.0599659137276904</v>
      </c>
      <c r="AH44" s="18">
        <f t="shared" si="14"/>
        <v>0.99170735778428309</v>
      </c>
      <c r="AI44" s="18">
        <f t="shared" si="14"/>
        <v>1.2270655648443334</v>
      </c>
      <c r="AK44" t="s">
        <v>980</v>
      </c>
      <c r="AL44" t="s">
        <v>981</v>
      </c>
    </row>
    <row r="45" spans="1:41">
      <c r="H45" s="65"/>
      <c r="I45" s="4"/>
      <c r="J45" s="57"/>
      <c r="K45" s="15">
        <v>2</v>
      </c>
      <c r="L45" s="4">
        <f>SUMIF(K21:K42,"=2",L21:L42)</f>
        <v>11</v>
      </c>
      <c r="M45" s="68">
        <f>SUMIF(K21:K42,"=2",P21:P42)/L45</f>
        <v>54.166666666666671</v>
      </c>
      <c r="N45" s="69">
        <f>SUMIF(K21:K42,"=2",Q21:Q42)/L45</f>
        <v>42.424242424242429</v>
      </c>
      <c r="O45" t="s">
        <v>1024</v>
      </c>
      <c r="P45" s="4">
        <v>11</v>
      </c>
      <c r="AJ45" t="s">
        <v>1013</v>
      </c>
      <c r="AK45">
        <v>0</v>
      </c>
      <c r="AL45">
        <v>4</v>
      </c>
    </row>
    <row r="46" spans="1:41">
      <c r="E46" t="s">
        <v>1027</v>
      </c>
      <c r="H46" s="65">
        <v>1</v>
      </c>
      <c r="I46" s="4">
        <f>SUMIF(I3:I42,"=1",L3:L42)</f>
        <v>15</v>
      </c>
      <c r="J46" s="57"/>
      <c r="K46" s="15">
        <v>1</v>
      </c>
      <c r="L46" s="4">
        <f>SUMIF(K21:K42,"=1",L21:L42)</f>
        <v>3</v>
      </c>
      <c r="M46" s="68">
        <f>SUMIF(K21:K42,"=1",P21:P42)/L46</f>
        <v>40.625</v>
      </c>
      <c r="N46" s="69">
        <f>SUMIF(K21:K42,"=1",Q21:Q42)/L46</f>
        <v>28.125000000000004</v>
      </c>
      <c r="O46" t="s">
        <v>1025</v>
      </c>
      <c r="P46" s="4">
        <v>3</v>
      </c>
      <c r="AJ46" t="s">
        <v>215</v>
      </c>
      <c r="AK46">
        <v>1</v>
      </c>
      <c r="AL46">
        <v>33</v>
      </c>
    </row>
    <row r="47" spans="1:41" ht="16" thickBot="1">
      <c r="E47" t="s">
        <v>1030</v>
      </c>
      <c r="H47" s="66">
        <v>0</v>
      </c>
      <c r="I47" s="67">
        <f>SUMIF(I3:I42,"=0",L3:L42)</f>
        <v>4</v>
      </c>
      <c r="J47" s="61"/>
      <c r="K47" s="75">
        <v>0</v>
      </c>
      <c r="L47" s="67">
        <f>SUMIF(K21:K42,"=0",L21:L42)</f>
        <v>5</v>
      </c>
      <c r="M47" s="70">
        <f>SUMIF(K21:K42,"=0",P21:P42)/L47</f>
        <v>21.041666666666668</v>
      </c>
      <c r="N47" s="71">
        <f>SUMIF(K21:K42,"=0",Q21:Q42)/L47</f>
        <v>26.041666666666668</v>
      </c>
      <c r="O47" t="s">
        <v>1031</v>
      </c>
      <c r="P47" s="67">
        <v>5</v>
      </c>
      <c r="AJ47" t="s">
        <v>216</v>
      </c>
      <c r="AK47">
        <v>2</v>
      </c>
      <c r="AL47">
        <v>3</v>
      </c>
    </row>
    <row r="55" spans="1:40">
      <c r="A55" t="s">
        <v>1089</v>
      </c>
      <c r="C55">
        <v>1</v>
      </c>
      <c r="H55" t="s">
        <v>1098</v>
      </c>
      <c r="I55">
        <v>2</v>
      </c>
      <c r="J55" t="s">
        <v>1099</v>
      </c>
      <c r="K55">
        <v>1</v>
      </c>
      <c r="M55">
        <v>8.9</v>
      </c>
      <c r="N55">
        <v>3.2</v>
      </c>
      <c r="R55">
        <v>2</v>
      </c>
      <c r="S55">
        <v>3</v>
      </c>
      <c r="T55">
        <v>2</v>
      </c>
      <c r="U55">
        <v>4</v>
      </c>
      <c r="V55">
        <v>5</v>
      </c>
      <c r="W55">
        <v>4</v>
      </c>
      <c r="X55">
        <v>5</v>
      </c>
      <c r="Y55">
        <v>5</v>
      </c>
      <c r="Z55">
        <v>3</v>
      </c>
      <c r="AA55">
        <v>3</v>
      </c>
      <c r="AB55">
        <v>4</v>
      </c>
      <c r="AC55">
        <v>3</v>
      </c>
      <c r="AE55">
        <v>4</v>
      </c>
      <c r="AF55">
        <f>AVERAGE(AA55:AE55)</f>
        <v>3.5</v>
      </c>
      <c r="AG55">
        <f>AVERAGE(V55:Z55)</f>
        <v>4.4000000000000004</v>
      </c>
      <c r="AH55">
        <f>AVERAGE(R55:S55,U55)</f>
        <v>3</v>
      </c>
      <c r="AJ55">
        <v>1</v>
      </c>
      <c r="AK55">
        <v>1</v>
      </c>
      <c r="AL55">
        <v>1</v>
      </c>
      <c r="AM55">
        <v>1</v>
      </c>
      <c r="AN55">
        <v>1</v>
      </c>
    </row>
    <row r="56" spans="1:40">
      <c r="A56" t="s">
        <v>1090</v>
      </c>
      <c r="C56">
        <v>0</v>
      </c>
      <c r="R56">
        <v>3</v>
      </c>
      <c r="S56">
        <v>3</v>
      </c>
      <c r="T56">
        <v>1</v>
      </c>
      <c r="U56">
        <v>4</v>
      </c>
      <c r="V56">
        <v>4</v>
      </c>
      <c r="W56">
        <v>4</v>
      </c>
      <c r="X56">
        <v>4</v>
      </c>
      <c r="Y56">
        <v>4</v>
      </c>
      <c r="Z56">
        <v>3</v>
      </c>
      <c r="AA56">
        <v>4</v>
      </c>
      <c r="AB56">
        <v>4</v>
      </c>
      <c r="AC56">
        <v>5</v>
      </c>
      <c r="AE56">
        <v>4</v>
      </c>
      <c r="AF56">
        <f>AVERAGE(AA56:AE56)</f>
        <v>4.25</v>
      </c>
      <c r="AG56">
        <f>AVERAGE(V56:Z56)</f>
        <v>3.8</v>
      </c>
      <c r="AH56">
        <f>AVERAGE(R56:S56,U56)</f>
        <v>3.3333333333333335</v>
      </c>
      <c r="AJ56">
        <v>1</v>
      </c>
      <c r="AK56">
        <v>1</v>
      </c>
      <c r="AL56">
        <v>1</v>
      </c>
      <c r="AM56">
        <v>1</v>
      </c>
      <c r="AN56">
        <v>1</v>
      </c>
    </row>
    <row r="64" spans="1:40">
      <c r="U64" t="s">
        <v>1044</v>
      </c>
    </row>
    <row r="65" spans="14:21">
      <c r="U65" t="s">
        <v>1045</v>
      </c>
    </row>
    <row r="79" spans="14:21">
      <c r="N79" t="s">
        <v>1046</v>
      </c>
    </row>
  </sheetData>
  <pageMargins left="0.7" right="0.7" top="0.75" bottom="0.75" header="0.3" footer="0.3"/>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6"/>
  <sheetViews>
    <sheetView zoomScale="125" zoomScaleNormal="125" zoomScalePageLayoutView="125" workbookViewId="0">
      <pane xSplit="2" ySplit="2" topLeftCell="AB35" activePane="bottomRight" state="frozen"/>
      <selection pane="topRight" activeCell="D1" sqref="D1"/>
      <selection pane="bottomLeft" activeCell="A3" sqref="A3"/>
      <selection pane="bottomRight" activeCell="AI57" sqref="AI57"/>
    </sheetView>
  </sheetViews>
  <sheetFormatPr baseColWidth="10" defaultColWidth="8.83203125" defaultRowHeight="15" x14ac:dyDescent="0"/>
  <cols>
    <col min="1" max="1" width="15.33203125" bestFit="1" customWidth="1"/>
    <col min="2" max="2" width="9.1640625" bestFit="1" customWidth="1"/>
    <col min="3" max="5" width="9.1640625" customWidth="1"/>
    <col min="6" max="6" width="11.6640625" bestFit="1" customWidth="1"/>
    <col min="7" max="7" width="14.33203125" bestFit="1" customWidth="1"/>
    <col min="8" max="8" width="11.6640625" bestFit="1" customWidth="1"/>
    <col min="9" max="9" width="15.33203125" bestFit="1" customWidth="1"/>
    <col min="10" max="10" width="15.33203125" customWidth="1"/>
    <col min="11" max="11" width="12.83203125" bestFit="1" customWidth="1"/>
    <col min="12" max="12" width="14.1640625" bestFit="1" customWidth="1"/>
    <col min="13" max="14" width="14.5" customWidth="1"/>
    <col min="15" max="15" width="14.1640625" customWidth="1"/>
    <col min="16" max="16" width="11.6640625" bestFit="1" customWidth="1"/>
    <col min="17" max="17" width="9.1640625" bestFit="1" customWidth="1"/>
    <col min="18" max="18" width="13.6640625" bestFit="1" customWidth="1"/>
    <col min="19" max="19" width="11.6640625" bestFit="1" customWidth="1"/>
    <col min="20" max="20" width="12.33203125" bestFit="1" customWidth="1"/>
    <col min="21" max="21" width="12.1640625" bestFit="1" customWidth="1"/>
    <col min="22" max="22" width="9.1640625" bestFit="1" customWidth="1"/>
    <col min="23" max="23" width="12.6640625" bestFit="1" customWidth="1"/>
    <col min="24" max="24" width="9.1640625" bestFit="1" customWidth="1"/>
    <col min="25" max="25" width="10.83203125" bestFit="1" customWidth="1"/>
    <col min="26" max="26" width="13.6640625" bestFit="1" customWidth="1"/>
    <col min="27" max="27" width="12.6640625" bestFit="1" customWidth="1"/>
    <col min="28" max="28" width="10.33203125" bestFit="1" customWidth="1"/>
    <col min="29" max="29" width="19.5" bestFit="1" customWidth="1"/>
    <col min="30" max="30" width="11.83203125" bestFit="1" customWidth="1"/>
    <col min="31" max="31" width="12.83203125" bestFit="1" customWidth="1"/>
    <col min="32" max="32" width="12.5" bestFit="1" customWidth="1"/>
    <col min="33" max="33" width="12.5" customWidth="1"/>
    <col min="35" max="35" width="16.6640625" bestFit="1" customWidth="1"/>
    <col min="36" max="36" width="16.6640625" customWidth="1"/>
  </cols>
  <sheetData>
    <row r="1" spans="1:37">
      <c r="A1" s="8" t="s">
        <v>0</v>
      </c>
      <c r="B1" s="9" t="s">
        <v>1</v>
      </c>
      <c r="C1" s="8" t="s">
        <v>334</v>
      </c>
      <c r="D1" s="7" t="s">
        <v>131</v>
      </c>
      <c r="E1" s="7" t="s">
        <v>132</v>
      </c>
      <c r="F1" s="2" t="s">
        <v>117</v>
      </c>
      <c r="G1" s="7" t="s">
        <v>412</v>
      </c>
      <c r="H1" s="2" t="s">
        <v>119</v>
      </c>
      <c r="I1" s="7" t="s">
        <v>120</v>
      </c>
      <c r="J1" s="7"/>
      <c r="K1" s="3" t="s">
        <v>121</v>
      </c>
      <c r="L1" s="3" t="s">
        <v>122</v>
      </c>
      <c r="M1" s="3" t="s">
        <v>531</v>
      </c>
      <c r="N1" s="3" t="s">
        <v>121</v>
      </c>
      <c r="O1" s="3" t="s">
        <v>122</v>
      </c>
      <c r="P1" s="3" t="s">
        <v>34</v>
      </c>
      <c r="Q1" s="3" t="s">
        <v>35</v>
      </c>
      <c r="R1" s="3" t="s">
        <v>36</v>
      </c>
      <c r="S1" s="8" t="s">
        <v>37</v>
      </c>
      <c r="T1" s="2" t="s">
        <v>24</v>
      </c>
      <c r="U1" s="2" t="s">
        <v>25</v>
      </c>
      <c r="V1" s="3" t="s">
        <v>26</v>
      </c>
      <c r="W1" s="3" t="s">
        <v>27</v>
      </c>
      <c r="X1" s="3" t="s">
        <v>28</v>
      </c>
      <c r="Y1" s="2" t="s">
        <v>13</v>
      </c>
      <c r="Z1" s="2" t="s">
        <v>14</v>
      </c>
      <c r="AA1" s="2" t="s">
        <v>15</v>
      </c>
      <c r="AB1" s="2" t="s">
        <v>16</v>
      </c>
      <c r="AC1" s="2" t="s">
        <v>17</v>
      </c>
      <c r="AD1" s="8" t="s">
        <v>145</v>
      </c>
      <c r="AE1" s="8" t="s">
        <v>146</v>
      </c>
      <c r="AF1" s="8" t="s">
        <v>147</v>
      </c>
      <c r="AG1" s="8" t="s">
        <v>136</v>
      </c>
      <c r="AH1" s="7" t="s">
        <v>137</v>
      </c>
      <c r="AI1" s="7" t="s">
        <v>138</v>
      </c>
      <c r="AJ1" s="33" t="s">
        <v>426</v>
      </c>
      <c r="AK1" s="2" t="s">
        <v>126</v>
      </c>
    </row>
    <row r="2" spans="1:37">
      <c r="A2" s="8"/>
      <c r="B2" s="9"/>
      <c r="C2" s="8" t="s">
        <v>333</v>
      </c>
      <c r="D2" s="7" t="s">
        <v>139</v>
      </c>
      <c r="E2" s="7" t="s">
        <v>139</v>
      </c>
      <c r="F2" s="2" t="s">
        <v>148</v>
      </c>
      <c r="G2" s="7" t="s">
        <v>280</v>
      </c>
      <c r="H2" s="2" t="s">
        <v>148</v>
      </c>
      <c r="I2" s="7" t="s">
        <v>280</v>
      </c>
      <c r="J2" s="7"/>
      <c r="K2" s="3" t="s">
        <v>463</v>
      </c>
      <c r="L2" s="3" t="s">
        <v>463</v>
      </c>
      <c r="M2" s="3" t="s">
        <v>532</v>
      </c>
      <c r="N2" s="3" t="s">
        <v>987</v>
      </c>
      <c r="O2" s="3" t="s">
        <v>987</v>
      </c>
      <c r="P2" s="10" t="s">
        <v>49</v>
      </c>
      <c r="Q2" s="10" t="s">
        <v>49</v>
      </c>
      <c r="R2" s="10" t="s">
        <v>49</v>
      </c>
      <c r="S2" s="11" t="s">
        <v>49</v>
      </c>
      <c r="T2" s="10" t="s">
        <v>49</v>
      </c>
      <c r="U2" s="10" t="s">
        <v>49</v>
      </c>
      <c r="V2" s="10" t="s">
        <v>49</v>
      </c>
      <c r="W2" s="10" t="s">
        <v>49</v>
      </c>
      <c r="X2" s="10" t="s">
        <v>49</v>
      </c>
      <c r="Y2" s="10" t="s">
        <v>49</v>
      </c>
      <c r="Z2" s="10" t="s">
        <v>49</v>
      </c>
      <c r="AA2" s="10" t="s">
        <v>49</v>
      </c>
      <c r="AB2" s="10" t="s">
        <v>49</v>
      </c>
      <c r="AC2" s="10" t="s">
        <v>49</v>
      </c>
      <c r="AD2" s="11" t="s">
        <v>49</v>
      </c>
      <c r="AE2" s="11" t="s">
        <v>49</v>
      </c>
      <c r="AF2" s="11" t="s">
        <v>49</v>
      </c>
      <c r="AG2" s="11" t="s">
        <v>49</v>
      </c>
      <c r="AH2" s="7"/>
      <c r="AI2" s="7" t="s">
        <v>316</v>
      </c>
      <c r="AJ2" s="33" t="s">
        <v>427</v>
      </c>
      <c r="AK2" s="4"/>
    </row>
    <row r="3" spans="1:37">
      <c r="A3" s="2" t="s">
        <v>50</v>
      </c>
      <c r="B3" s="4" t="s">
        <v>51</v>
      </c>
      <c r="C3" s="4">
        <v>0</v>
      </c>
      <c r="D3" s="4">
        <v>7.28</v>
      </c>
      <c r="E3" s="4">
        <v>7.11</v>
      </c>
      <c r="F3" s="4" t="s">
        <v>451</v>
      </c>
      <c r="G3" s="4">
        <v>1</v>
      </c>
      <c r="H3" s="4" t="s">
        <v>602</v>
      </c>
      <c r="I3" s="4">
        <v>1</v>
      </c>
      <c r="J3" s="4">
        <v>1</v>
      </c>
      <c r="K3" s="4">
        <v>0.2</v>
      </c>
      <c r="L3" s="4">
        <v>0</v>
      </c>
      <c r="M3" s="15">
        <v>9.6</v>
      </c>
      <c r="N3" s="4">
        <f>K3/M3*100</f>
        <v>2.0833333333333335</v>
      </c>
      <c r="O3" s="4">
        <f>L3/M3*100</f>
        <v>0</v>
      </c>
      <c r="P3" s="4">
        <v>2</v>
      </c>
      <c r="Q3" s="4">
        <v>2</v>
      </c>
      <c r="R3" s="4">
        <v>1</v>
      </c>
      <c r="S3" s="4">
        <v>1</v>
      </c>
      <c r="T3" s="4">
        <v>1</v>
      </c>
      <c r="U3" s="4">
        <v>2</v>
      </c>
      <c r="V3" s="4">
        <v>2</v>
      </c>
      <c r="W3" s="4">
        <v>1</v>
      </c>
      <c r="X3" s="4">
        <v>1</v>
      </c>
      <c r="Y3" s="4">
        <v>1</v>
      </c>
      <c r="Z3" s="4">
        <v>1</v>
      </c>
      <c r="AA3" s="4">
        <v>3</v>
      </c>
      <c r="AB3" s="4">
        <v>1</v>
      </c>
      <c r="AC3" s="4">
        <v>1</v>
      </c>
      <c r="AD3" s="4">
        <f t="shared" ref="AD3:AD21" si="0">SUM(Y3:AC3)/5</f>
        <v>1.4</v>
      </c>
      <c r="AE3" s="4">
        <f t="shared" ref="AE3:AE21" si="1">SUM(T3:X3)/5</f>
        <v>1.4</v>
      </c>
      <c r="AF3" s="4">
        <f t="shared" ref="AF3:AF21" si="2">SUM(P3:R3)/3</f>
        <v>1.6666666666666667</v>
      </c>
      <c r="AG3" s="4">
        <v>1</v>
      </c>
      <c r="AH3" s="4">
        <v>1</v>
      </c>
      <c r="AI3" s="4">
        <v>1</v>
      </c>
      <c r="AJ3" s="5">
        <v>1</v>
      </c>
      <c r="AK3" s="4" t="s">
        <v>129</v>
      </c>
    </row>
    <row r="4" spans="1:37">
      <c r="A4" s="4" t="s">
        <v>52</v>
      </c>
      <c r="B4" s="4" t="s">
        <v>53</v>
      </c>
      <c r="C4" s="4">
        <v>0</v>
      </c>
      <c r="D4" s="4">
        <v>8.07</v>
      </c>
      <c r="E4" s="4">
        <v>6.23</v>
      </c>
      <c r="F4" s="4" t="s">
        <v>290</v>
      </c>
      <c r="G4" s="4">
        <v>1</v>
      </c>
      <c r="H4" s="4" t="s">
        <v>291</v>
      </c>
      <c r="I4" s="4">
        <v>1</v>
      </c>
      <c r="J4" s="4">
        <v>1</v>
      </c>
      <c r="K4" s="4">
        <v>8.8000000000000007</v>
      </c>
      <c r="L4" s="4">
        <v>8.6999999999999993</v>
      </c>
      <c r="M4" s="15">
        <v>9.6</v>
      </c>
      <c r="N4" s="4">
        <f t="shared" ref="N4:N39" si="3">K4/M4*100</f>
        <v>91.666666666666671</v>
      </c>
      <c r="O4" s="4">
        <f t="shared" ref="O4:O39" si="4">L4/M4*100</f>
        <v>90.625</v>
      </c>
      <c r="P4" s="4">
        <v>4</v>
      </c>
      <c r="Q4" s="4">
        <v>4</v>
      </c>
      <c r="R4" s="4">
        <v>2</v>
      </c>
      <c r="S4" s="4">
        <v>4</v>
      </c>
      <c r="T4" s="4">
        <v>4</v>
      </c>
      <c r="U4" s="4">
        <v>4</v>
      </c>
      <c r="V4" s="4">
        <v>4</v>
      </c>
      <c r="W4" s="4">
        <v>4</v>
      </c>
      <c r="X4" s="4">
        <v>4</v>
      </c>
      <c r="Y4" s="4">
        <v>3</v>
      </c>
      <c r="Z4" s="4">
        <v>3</v>
      </c>
      <c r="AA4" s="4">
        <v>3</v>
      </c>
      <c r="AB4" s="4">
        <v>3</v>
      </c>
      <c r="AC4" s="4">
        <v>3</v>
      </c>
      <c r="AD4" s="4">
        <f t="shared" si="0"/>
        <v>3</v>
      </c>
      <c r="AE4" s="4">
        <f t="shared" si="1"/>
        <v>4</v>
      </c>
      <c r="AF4" s="4">
        <f t="shared" si="2"/>
        <v>3.3333333333333335</v>
      </c>
      <c r="AG4" s="4">
        <v>3</v>
      </c>
      <c r="AH4" s="4">
        <v>1</v>
      </c>
      <c r="AI4" s="4">
        <v>1</v>
      </c>
      <c r="AJ4" s="5">
        <v>1</v>
      </c>
      <c r="AK4" s="4" t="s">
        <v>129</v>
      </c>
    </row>
    <row r="5" spans="1:37">
      <c r="A5" s="4" t="s">
        <v>54</v>
      </c>
      <c r="B5" s="5" t="s">
        <v>55</v>
      </c>
      <c r="C5" s="5">
        <v>0</v>
      </c>
      <c r="D5" s="5">
        <v>9.59</v>
      </c>
      <c r="E5" s="5">
        <v>8.18</v>
      </c>
      <c r="F5" s="4" t="s">
        <v>317</v>
      </c>
      <c r="G5" s="4">
        <v>1</v>
      </c>
      <c r="H5" s="4" t="s">
        <v>318</v>
      </c>
      <c r="I5" s="4">
        <v>0</v>
      </c>
      <c r="J5" s="4">
        <v>1</v>
      </c>
      <c r="K5" s="4">
        <v>1.8</v>
      </c>
      <c r="L5" s="4">
        <v>2</v>
      </c>
      <c r="M5" s="15">
        <v>9.6</v>
      </c>
      <c r="N5" s="4">
        <f t="shared" si="3"/>
        <v>18.75</v>
      </c>
      <c r="O5" s="4">
        <f t="shared" si="4"/>
        <v>20.833333333333336</v>
      </c>
      <c r="P5" s="4">
        <v>2</v>
      </c>
      <c r="Q5" s="4">
        <v>3</v>
      </c>
      <c r="R5" s="4">
        <v>2</v>
      </c>
      <c r="S5" s="4">
        <v>3</v>
      </c>
      <c r="T5" s="4">
        <v>3</v>
      </c>
      <c r="U5" s="4">
        <v>3</v>
      </c>
      <c r="V5" s="4">
        <v>3</v>
      </c>
      <c r="W5" s="4">
        <v>3</v>
      </c>
      <c r="X5" s="4">
        <v>3</v>
      </c>
      <c r="Y5" s="4">
        <v>3</v>
      </c>
      <c r="Z5" s="4">
        <v>2</v>
      </c>
      <c r="AA5" s="4">
        <v>2</v>
      </c>
      <c r="AB5" s="4">
        <v>2</v>
      </c>
      <c r="AC5" s="4">
        <v>2</v>
      </c>
      <c r="AD5" s="4">
        <f t="shared" si="0"/>
        <v>2.2000000000000002</v>
      </c>
      <c r="AE5" s="4">
        <f t="shared" si="1"/>
        <v>3</v>
      </c>
      <c r="AF5" s="4">
        <f t="shared" si="2"/>
        <v>2.3333333333333335</v>
      </c>
      <c r="AG5" s="4">
        <v>2</v>
      </c>
      <c r="AH5" s="4">
        <v>1</v>
      </c>
      <c r="AI5" s="4">
        <v>1</v>
      </c>
      <c r="AJ5" s="5">
        <v>1</v>
      </c>
      <c r="AK5" s="4" t="s">
        <v>129</v>
      </c>
    </row>
    <row r="6" spans="1:37">
      <c r="A6" s="4" t="s">
        <v>56</v>
      </c>
      <c r="B6" s="4" t="s">
        <v>57</v>
      </c>
      <c r="C6" s="4">
        <v>0</v>
      </c>
      <c r="D6" s="4">
        <v>6.29</v>
      </c>
      <c r="E6" s="4">
        <v>5.09</v>
      </c>
      <c r="F6" s="4" t="s">
        <v>346</v>
      </c>
      <c r="G6" s="4">
        <v>1</v>
      </c>
      <c r="H6" s="4" t="s">
        <v>347</v>
      </c>
      <c r="I6" s="4">
        <v>0</v>
      </c>
      <c r="J6" s="4">
        <v>1</v>
      </c>
      <c r="K6" s="4">
        <v>6.6</v>
      </c>
      <c r="L6" s="4">
        <v>4.5999999999999996</v>
      </c>
      <c r="M6" s="15">
        <v>9.6</v>
      </c>
      <c r="N6" s="4">
        <f t="shared" si="3"/>
        <v>68.75</v>
      </c>
      <c r="O6" s="4">
        <f t="shared" si="4"/>
        <v>47.916666666666664</v>
      </c>
      <c r="P6" s="4">
        <v>4</v>
      </c>
      <c r="Q6" s="4">
        <v>4</v>
      </c>
      <c r="R6" s="4">
        <v>4</v>
      </c>
      <c r="S6" s="4">
        <v>4</v>
      </c>
      <c r="T6" s="4">
        <v>3</v>
      </c>
      <c r="U6" s="4">
        <v>3</v>
      </c>
      <c r="V6" s="4">
        <v>3</v>
      </c>
      <c r="W6" s="4">
        <v>2</v>
      </c>
      <c r="X6" s="4">
        <v>3</v>
      </c>
      <c r="Y6" s="4">
        <v>2</v>
      </c>
      <c r="Z6" s="4">
        <v>2</v>
      </c>
      <c r="AA6" s="4">
        <v>5</v>
      </c>
      <c r="AB6" s="4">
        <v>2</v>
      </c>
      <c r="AC6" s="4">
        <v>3</v>
      </c>
      <c r="AD6" s="4">
        <f t="shared" si="0"/>
        <v>2.8</v>
      </c>
      <c r="AE6" s="4">
        <f t="shared" si="1"/>
        <v>2.8</v>
      </c>
      <c r="AF6" s="4">
        <f t="shared" si="2"/>
        <v>4</v>
      </c>
      <c r="AG6" s="4">
        <v>3</v>
      </c>
      <c r="AH6" s="4">
        <v>1</v>
      </c>
      <c r="AI6" s="4">
        <v>1</v>
      </c>
      <c r="AJ6" s="5">
        <v>1</v>
      </c>
      <c r="AK6" s="4" t="s">
        <v>129</v>
      </c>
    </row>
    <row r="7" spans="1:37">
      <c r="A7" s="4" t="s">
        <v>58</v>
      </c>
      <c r="B7" s="4" t="s">
        <v>59</v>
      </c>
      <c r="C7" s="4">
        <v>0</v>
      </c>
      <c r="D7" s="4">
        <v>12.24</v>
      </c>
      <c r="E7" s="4">
        <v>7.15</v>
      </c>
      <c r="F7" s="4" t="s">
        <v>287</v>
      </c>
      <c r="G7" s="4">
        <v>1</v>
      </c>
      <c r="H7" s="4" t="s">
        <v>288</v>
      </c>
      <c r="I7" s="4">
        <v>1</v>
      </c>
      <c r="J7" s="4">
        <v>1</v>
      </c>
      <c r="K7" s="4">
        <v>0</v>
      </c>
      <c r="L7" s="4">
        <v>0</v>
      </c>
      <c r="M7" s="15">
        <v>9.3000000000000007</v>
      </c>
      <c r="N7" s="4">
        <f t="shared" si="3"/>
        <v>0</v>
      </c>
      <c r="O7" s="4">
        <f t="shared" si="4"/>
        <v>0</v>
      </c>
      <c r="P7" s="4">
        <v>2</v>
      </c>
      <c r="Q7" s="4">
        <v>2</v>
      </c>
      <c r="R7" s="4">
        <v>2</v>
      </c>
      <c r="S7" s="4">
        <v>2</v>
      </c>
      <c r="T7" s="4">
        <v>2</v>
      </c>
      <c r="U7" s="4">
        <v>2</v>
      </c>
      <c r="V7" s="4">
        <v>2</v>
      </c>
      <c r="W7" s="4">
        <v>2</v>
      </c>
      <c r="X7" s="4">
        <v>3</v>
      </c>
      <c r="Y7" s="4">
        <v>2</v>
      </c>
      <c r="Z7" s="4">
        <v>2</v>
      </c>
      <c r="AA7" s="4">
        <v>3</v>
      </c>
      <c r="AB7" s="4">
        <v>2</v>
      </c>
      <c r="AC7" s="4">
        <v>2</v>
      </c>
      <c r="AD7" s="4">
        <f t="shared" si="0"/>
        <v>2.2000000000000002</v>
      </c>
      <c r="AE7" s="4">
        <f t="shared" si="1"/>
        <v>2.2000000000000002</v>
      </c>
      <c r="AF7" s="4">
        <f t="shared" si="2"/>
        <v>2</v>
      </c>
      <c r="AG7" s="4">
        <v>1</v>
      </c>
      <c r="AH7" s="4">
        <v>0</v>
      </c>
      <c r="AI7" s="4" t="s">
        <v>129</v>
      </c>
      <c r="AJ7" s="5">
        <v>0</v>
      </c>
      <c r="AK7" s="4" t="s">
        <v>129</v>
      </c>
    </row>
    <row r="8" spans="1:37">
      <c r="A8" s="4" t="s">
        <v>67</v>
      </c>
      <c r="B8" s="4" t="s">
        <v>68</v>
      </c>
      <c r="C8" s="4">
        <v>0</v>
      </c>
      <c r="D8" s="4">
        <v>8.34</v>
      </c>
      <c r="E8" s="4">
        <v>6.18</v>
      </c>
      <c r="F8" s="4" t="s">
        <v>357</v>
      </c>
      <c r="G8" s="4">
        <v>1</v>
      </c>
      <c r="H8" s="4" t="s">
        <v>358</v>
      </c>
      <c r="I8" s="4">
        <v>1</v>
      </c>
      <c r="J8" s="4">
        <v>1</v>
      </c>
      <c r="K8" s="4">
        <v>7</v>
      </c>
      <c r="L8" s="4">
        <v>7.7</v>
      </c>
      <c r="M8" s="15">
        <v>9.6</v>
      </c>
      <c r="N8" s="4">
        <f t="shared" si="3"/>
        <v>72.916666666666671</v>
      </c>
      <c r="O8" s="4">
        <f t="shared" si="4"/>
        <v>80.208333333333343</v>
      </c>
      <c r="P8" s="4">
        <v>4</v>
      </c>
      <c r="Q8" s="4">
        <v>5</v>
      </c>
      <c r="R8" s="4">
        <v>4</v>
      </c>
      <c r="S8" s="4">
        <v>5</v>
      </c>
      <c r="T8" s="4">
        <v>5</v>
      </c>
      <c r="U8" s="4">
        <v>5</v>
      </c>
      <c r="V8" s="4">
        <v>5</v>
      </c>
      <c r="W8" s="4">
        <v>4</v>
      </c>
      <c r="X8" s="4">
        <v>4</v>
      </c>
      <c r="Y8" s="4">
        <v>3</v>
      </c>
      <c r="Z8" s="4">
        <v>3</v>
      </c>
      <c r="AA8" s="4">
        <v>3</v>
      </c>
      <c r="AB8" s="4">
        <v>4</v>
      </c>
      <c r="AC8" s="4">
        <v>3</v>
      </c>
      <c r="AD8" s="4">
        <f t="shared" si="0"/>
        <v>3.2</v>
      </c>
      <c r="AE8" s="4">
        <f t="shared" si="1"/>
        <v>4.5999999999999996</v>
      </c>
      <c r="AF8" s="4">
        <f t="shared" si="2"/>
        <v>4.333333333333333</v>
      </c>
      <c r="AG8" s="4">
        <v>5</v>
      </c>
      <c r="AH8" s="4">
        <v>1</v>
      </c>
      <c r="AI8" s="4">
        <v>1</v>
      </c>
      <c r="AJ8" s="5">
        <v>1</v>
      </c>
      <c r="AK8" s="4" t="s">
        <v>129</v>
      </c>
    </row>
    <row r="9" spans="1:37">
      <c r="A9" s="4" t="s">
        <v>69</v>
      </c>
      <c r="B9" s="4" t="s">
        <v>70</v>
      </c>
      <c r="C9" s="4">
        <v>0</v>
      </c>
      <c r="D9" s="4">
        <v>5.34</v>
      </c>
      <c r="E9" s="4">
        <v>4.49</v>
      </c>
      <c r="F9" s="4" t="s">
        <v>376</v>
      </c>
      <c r="G9" s="4">
        <v>1</v>
      </c>
      <c r="H9" s="4" t="s">
        <v>377</v>
      </c>
      <c r="I9" s="4">
        <v>1</v>
      </c>
      <c r="J9" s="4">
        <v>1</v>
      </c>
      <c r="K9" s="4">
        <v>3.5</v>
      </c>
      <c r="L9" s="4">
        <v>6</v>
      </c>
      <c r="M9" s="15">
        <v>9.6</v>
      </c>
      <c r="N9" s="4">
        <f t="shared" si="3"/>
        <v>36.458333333333336</v>
      </c>
      <c r="O9" s="4">
        <f t="shared" si="4"/>
        <v>62.5</v>
      </c>
      <c r="P9" s="4">
        <v>2</v>
      </c>
      <c r="Q9" s="4">
        <v>4</v>
      </c>
      <c r="R9" s="4">
        <v>2</v>
      </c>
      <c r="S9" s="4">
        <v>4</v>
      </c>
      <c r="T9" s="4">
        <v>2</v>
      </c>
      <c r="U9" s="4">
        <v>3</v>
      </c>
      <c r="V9" s="4">
        <v>2</v>
      </c>
      <c r="W9" s="4">
        <v>4</v>
      </c>
      <c r="X9" s="4">
        <v>3</v>
      </c>
      <c r="Y9" s="4">
        <v>2</v>
      </c>
      <c r="Z9" s="4">
        <v>1</v>
      </c>
      <c r="AA9" s="4">
        <v>3</v>
      </c>
      <c r="AB9" s="4">
        <v>3</v>
      </c>
      <c r="AC9" s="4">
        <v>4</v>
      </c>
      <c r="AD9" s="4">
        <f t="shared" si="0"/>
        <v>2.6</v>
      </c>
      <c r="AE9" s="4">
        <f t="shared" si="1"/>
        <v>2.8</v>
      </c>
      <c r="AF9" s="4">
        <f t="shared" si="2"/>
        <v>2.6666666666666665</v>
      </c>
      <c r="AG9" s="4">
        <v>2</v>
      </c>
      <c r="AH9" s="4">
        <v>1</v>
      </c>
      <c r="AI9" s="4">
        <v>1</v>
      </c>
      <c r="AJ9" s="5">
        <v>1</v>
      </c>
      <c r="AK9" s="4" t="s">
        <v>129</v>
      </c>
    </row>
    <row r="10" spans="1:37">
      <c r="A10" s="4" t="s">
        <v>71</v>
      </c>
      <c r="B10" s="4" t="s">
        <v>53</v>
      </c>
      <c r="C10" s="4">
        <v>0</v>
      </c>
      <c r="D10" s="4">
        <v>5.54</v>
      </c>
      <c r="E10" s="4">
        <v>5.43</v>
      </c>
      <c r="F10" s="4" t="s">
        <v>386</v>
      </c>
      <c r="G10" s="4">
        <v>1</v>
      </c>
      <c r="H10" s="24" t="s">
        <v>387</v>
      </c>
      <c r="I10" s="4">
        <v>1</v>
      </c>
      <c r="J10" s="4">
        <v>1</v>
      </c>
      <c r="K10" s="4">
        <v>3.6</v>
      </c>
      <c r="L10" s="4">
        <v>3</v>
      </c>
      <c r="M10" s="15">
        <v>9.6</v>
      </c>
      <c r="N10" s="4">
        <f t="shared" si="3"/>
        <v>37.5</v>
      </c>
      <c r="O10" s="4">
        <f t="shared" si="4"/>
        <v>31.25</v>
      </c>
      <c r="P10" s="4">
        <v>3</v>
      </c>
      <c r="Q10" s="4">
        <v>2</v>
      </c>
      <c r="R10" s="4">
        <v>2</v>
      </c>
      <c r="S10" s="4">
        <v>4</v>
      </c>
      <c r="T10" s="4">
        <v>3</v>
      </c>
      <c r="U10" s="4">
        <v>4</v>
      </c>
      <c r="V10" s="4">
        <v>4</v>
      </c>
      <c r="W10" s="4">
        <v>4</v>
      </c>
      <c r="X10" s="4">
        <v>4</v>
      </c>
      <c r="Y10" s="4">
        <v>2</v>
      </c>
      <c r="Z10" s="4">
        <v>1</v>
      </c>
      <c r="AA10" s="4">
        <v>1</v>
      </c>
      <c r="AB10" s="4">
        <v>2</v>
      </c>
      <c r="AC10" s="4">
        <v>4</v>
      </c>
      <c r="AD10" s="4">
        <f t="shared" si="0"/>
        <v>2</v>
      </c>
      <c r="AE10" s="4">
        <f t="shared" si="1"/>
        <v>3.8</v>
      </c>
      <c r="AF10" s="4">
        <f t="shared" si="2"/>
        <v>2.3333333333333335</v>
      </c>
      <c r="AG10" s="4">
        <v>3</v>
      </c>
      <c r="AH10" s="4">
        <v>1</v>
      </c>
      <c r="AI10" s="4">
        <v>1</v>
      </c>
      <c r="AJ10" s="5">
        <v>1</v>
      </c>
      <c r="AK10" s="4" t="s">
        <v>129</v>
      </c>
    </row>
    <row r="11" spans="1:37">
      <c r="A11" s="4" t="s">
        <v>72</v>
      </c>
      <c r="B11" s="5" t="s">
        <v>55</v>
      </c>
      <c r="C11" s="5">
        <v>0</v>
      </c>
      <c r="D11" s="5">
        <v>8.3000000000000007</v>
      </c>
      <c r="E11" s="5">
        <v>7.41</v>
      </c>
      <c r="F11" s="4" t="s">
        <v>400</v>
      </c>
      <c r="G11" s="4">
        <v>1</v>
      </c>
      <c r="H11" s="4" t="s">
        <v>960</v>
      </c>
      <c r="I11" s="4">
        <v>1</v>
      </c>
      <c r="J11" s="4">
        <v>1</v>
      </c>
      <c r="K11" s="4">
        <v>4.3</v>
      </c>
      <c r="L11" s="4">
        <v>0.7</v>
      </c>
      <c r="M11" s="15">
        <v>9.6</v>
      </c>
      <c r="N11" s="4">
        <f t="shared" si="3"/>
        <v>44.791666666666671</v>
      </c>
      <c r="O11" s="4">
        <f t="shared" si="4"/>
        <v>7.291666666666667</v>
      </c>
      <c r="P11" s="4">
        <v>1</v>
      </c>
      <c r="Q11" s="4">
        <v>2</v>
      </c>
      <c r="R11" s="4">
        <v>2</v>
      </c>
      <c r="S11" s="4">
        <v>1</v>
      </c>
      <c r="T11" s="4">
        <v>1</v>
      </c>
      <c r="U11" s="4">
        <v>1</v>
      </c>
      <c r="V11" s="4">
        <v>1</v>
      </c>
      <c r="W11" s="4">
        <v>1</v>
      </c>
      <c r="X11" s="4">
        <v>1</v>
      </c>
      <c r="Y11" s="4">
        <v>3</v>
      </c>
      <c r="Z11" s="4">
        <v>3</v>
      </c>
      <c r="AA11" s="4">
        <v>4</v>
      </c>
      <c r="AB11" s="4">
        <v>4</v>
      </c>
      <c r="AC11" s="4">
        <v>3</v>
      </c>
      <c r="AD11" s="4">
        <f t="shared" si="0"/>
        <v>3.4</v>
      </c>
      <c r="AE11" s="4">
        <f t="shared" si="1"/>
        <v>1</v>
      </c>
      <c r="AF11" s="4">
        <f t="shared" si="2"/>
        <v>1.6666666666666667</v>
      </c>
      <c r="AG11" s="4">
        <v>4</v>
      </c>
      <c r="AH11" s="4">
        <v>1</v>
      </c>
      <c r="AI11" s="4">
        <v>1</v>
      </c>
      <c r="AJ11" s="5">
        <v>1</v>
      </c>
      <c r="AK11" s="4" t="s">
        <v>129</v>
      </c>
    </row>
    <row r="12" spans="1:37">
      <c r="A12" s="4" t="s">
        <v>73</v>
      </c>
      <c r="B12" s="4" t="s">
        <v>57</v>
      </c>
      <c r="C12" s="4">
        <v>0</v>
      </c>
      <c r="D12" s="4">
        <v>11.08</v>
      </c>
      <c r="E12" s="4">
        <v>5.36</v>
      </c>
      <c r="F12" s="4" t="s">
        <v>415</v>
      </c>
      <c r="G12" s="4">
        <v>1</v>
      </c>
      <c r="H12" s="4" t="s">
        <v>416</v>
      </c>
      <c r="I12" s="4">
        <v>1</v>
      </c>
      <c r="J12" s="4">
        <v>1</v>
      </c>
      <c r="K12" s="4">
        <v>4.3</v>
      </c>
      <c r="L12" s="4">
        <v>4.2</v>
      </c>
      <c r="M12" s="15">
        <v>9.6</v>
      </c>
      <c r="N12" s="4">
        <f t="shared" si="3"/>
        <v>44.791666666666671</v>
      </c>
      <c r="O12" s="4">
        <f t="shared" si="4"/>
        <v>43.750000000000007</v>
      </c>
      <c r="P12" s="4">
        <v>1</v>
      </c>
      <c r="Q12" s="4">
        <v>2</v>
      </c>
      <c r="R12" s="4">
        <v>1</v>
      </c>
      <c r="S12" s="4">
        <v>4</v>
      </c>
      <c r="T12" s="4">
        <v>1</v>
      </c>
      <c r="U12" s="4">
        <v>3</v>
      </c>
      <c r="V12" s="4">
        <v>3</v>
      </c>
      <c r="W12" s="4">
        <v>1</v>
      </c>
      <c r="X12" s="4">
        <v>1</v>
      </c>
      <c r="Y12" s="4">
        <v>3</v>
      </c>
      <c r="Z12" s="4">
        <v>1</v>
      </c>
      <c r="AA12" s="4">
        <v>4</v>
      </c>
      <c r="AB12" s="4">
        <v>4</v>
      </c>
      <c r="AC12" s="4">
        <v>2</v>
      </c>
      <c r="AD12" s="4">
        <f t="shared" si="0"/>
        <v>2.8</v>
      </c>
      <c r="AE12" s="4">
        <f t="shared" si="1"/>
        <v>1.8</v>
      </c>
      <c r="AF12" s="4">
        <f t="shared" si="2"/>
        <v>1.3333333333333333</v>
      </c>
      <c r="AG12" s="4">
        <v>1</v>
      </c>
      <c r="AH12" s="4">
        <v>1</v>
      </c>
      <c r="AI12" s="4">
        <v>1</v>
      </c>
      <c r="AJ12" s="5">
        <v>1</v>
      </c>
      <c r="AK12" s="4" t="s">
        <v>129</v>
      </c>
    </row>
    <row r="13" spans="1:37">
      <c r="A13" s="4" t="s">
        <v>74</v>
      </c>
      <c r="B13" s="4" t="s">
        <v>59</v>
      </c>
      <c r="C13" s="4">
        <v>0</v>
      </c>
      <c r="D13" s="4">
        <v>16.559999999999999</v>
      </c>
      <c r="E13" s="4">
        <v>6.25</v>
      </c>
      <c r="F13" s="4" t="s">
        <v>440</v>
      </c>
      <c r="G13" s="4">
        <v>1</v>
      </c>
      <c r="H13" s="4" t="s">
        <v>441</v>
      </c>
      <c r="I13" s="4">
        <v>1</v>
      </c>
      <c r="J13" s="4">
        <v>1</v>
      </c>
      <c r="K13" s="4">
        <v>5.2</v>
      </c>
      <c r="L13" s="4">
        <v>5.0999999999999996</v>
      </c>
      <c r="M13" s="15">
        <v>9.6</v>
      </c>
      <c r="N13" s="4">
        <f t="shared" si="3"/>
        <v>54.166666666666671</v>
      </c>
      <c r="O13" s="4">
        <f t="shared" si="4"/>
        <v>53.125</v>
      </c>
      <c r="P13" s="4">
        <v>3</v>
      </c>
      <c r="Q13" s="4">
        <v>3</v>
      </c>
      <c r="R13" s="4">
        <v>1</v>
      </c>
      <c r="S13" s="4">
        <v>3</v>
      </c>
      <c r="T13" s="4">
        <v>4</v>
      </c>
      <c r="U13" s="4">
        <v>4</v>
      </c>
      <c r="V13" s="4">
        <v>4</v>
      </c>
      <c r="W13" s="4">
        <v>4</v>
      </c>
      <c r="X13" s="4">
        <v>4</v>
      </c>
      <c r="Y13" s="4">
        <v>4</v>
      </c>
      <c r="Z13" s="4">
        <v>4</v>
      </c>
      <c r="AA13" s="4">
        <v>5</v>
      </c>
      <c r="AB13" s="4">
        <v>4</v>
      </c>
      <c r="AC13" s="4">
        <v>5</v>
      </c>
      <c r="AD13" s="4">
        <f t="shared" si="0"/>
        <v>4.4000000000000004</v>
      </c>
      <c r="AE13" s="4">
        <f t="shared" si="1"/>
        <v>4</v>
      </c>
      <c r="AF13" s="4">
        <f t="shared" si="2"/>
        <v>2.3333333333333335</v>
      </c>
      <c r="AG13" s="4">
        <v>3</v>
      </c>
      <c r="AH13" s="4">
        <v>1</v>
      </c>
      <c r="AI13" s="4">
        <v>1</v>
      </c>
      <c r="AJ13" s="5">
        <v>1</v>
      </c>
      <c r="AK13" s="4" t="s">
        <v>129</v>
      </c>
    </row>
    <row r="14" spans="1:37">
      <c r="A14" s="4" t="s">
        <v>75</v>
      </c>
      <c r="B14" s="4" t="s">
        <v>68</v>
      </c>
      <c r="C14" s="4">
        <v>0</v>
      </c>
      <c r="D14" s="4">
        <v>7.23</v>
      </c>
      <c r="E14" s="4">
        <v>5.49</v>
      </c>
      <c r="F14" s="4" t="s">
        <v>451</v>
      </c>
      <c r="G14" s="4">
        <v>1</v>
      </c>
      <c r="H14" s="4" t="s">
        <v>452</v>
      </c>
      <c r="I14" s="4">
        <v>1</v>
      </c>
      <c r="J14" s="4">
        <v>1</v>
      </c>
      <c r="K14" s="4">
        <v>2</v>
      </c>
      <c r="L14" s="4">
        <v>0</v>
      </c>
      <c r="M14" s="15">
        <v>9.6</v>
      </c>
      <c r="N14" s="4">
        <f t="shared" si="3"/>
        <v>20.833333333333336</v>
      </c>
      <c r="O14" s="4">
        <f t="shared" si="4"/>
        <v>0</v>
      </c>
      <c r="P14" s="4">
        <v>5</v>
      </c>
      <c r="Q14" s="4">
        <v>4</v>
      </c>
      <c r="R14" s="4">
        <v>1</v>
      </c>
      <c r="S14" s="4">
        <v>2</v>
      </c>
      <c r="T14" s="4">
        <v>4</v>
      </c>
      <c r="U14" s="4">
        <v>4</v>
      </c>
      <c r="V14" s="4">
        <v>4</v>
      </c>
      <c r="W14" s="4">
        <v>5</v>
      </c>
      <c r="X14" s="4">
        <v>5</v>
      </c>
      <c r="Y14" s="4">
        <v>1</v>
      </c>
      <c r="Z14" s="4">
        <v>1</v>
      </c>
      <c r="AA14" s="4">
        <v>2</v>
      </c>
      <c r="AB14" s="4">
        <v>1</v>
      </c>
      <c r="AC14" s="4">
        <v>2</v>
      </c>
      <c r="AD14" s="4">
        <f t="shared" si="0"/>
        <v>1.4</v>
      </c>
      <c r="AE14" s="4">
        <f t="shared" si="1"/>
        <v>4.4000000000000004</v>
      </c>
      <c r="AF14" s="4">
        <f t="shared" si="2"/>
        <v>3.3333333333333335</v>
      </c>
      <c r="AG14" s="4">
        <v>3</v>
      </c>
      <c r="AH14" s="4">
        <v>1</v>
      </c>
      <c r="AI14" s="4">
        <v>1</v>
      </c>
      <c r="AJ14" s="5">
        <v>1</v>
      </c>
      <c r="AK14" s="4" t="s">
        <v>129</v>
      </c>
    </row>
    <row r="15" spans="1:37">
      <c r="A15" s="4" t="s">
        <v>76</v>
      </c>
      <c r="B15" s="4" t="s">
        <v>70</v>
      </c>
      <c r="C15" s="4">
        <v>0</v>
      </c>
      <c r="D15" s="4">
        <v>7.28</v>
      </c>
      <c r="E15" s="4">
        <v>6.2</v>
      </c>
      <c r="F15" s="4" t="s">
        <v>465</v>
      </c>
      <c r="G15" s="4">
        <v>1</v>
      </c>
      <c r="H15" s="4" t="s">
        <v>466</v>
      </c>
      <c r="I15" s="4">
        <v>1</v>
      </c>
      <c r="J15" s="4">
        <v>1</v>
      </c>
      <c r="K15" s="4">
        <v>2.5</v>
      </c>
      <c r="L15" s="4">
        <v>2.5</v>
      </c>
      <c r="M15" s="15">
        <v>9.6</v>
      </c>
      <c r="N15" s="4">
        <f t="shared" si="3"/>
        <v>26.041666666666668</v>
      </c>
      <c r="O15" s="4">
        <f t="shared" si="4"/>
        <v>26.041666666666668</v>
      </c>
      <c r="P15" s="4">
        <v>3</v>
      </c>
      <c r="Q15" s="4">
        <v>2</v>
      </c>
      <c r="R15" s="4">
        <v>2</v>
      </c>
      <c r="S15" s="4">
        <v>2</v>
      </c>
      <c r="T15" s="4">
        <v>3</v>
      </c>
      <c r="U15" s="4">
        <v>4</v>
      </c>
      <c r="V15" s="4">
        <v>4</v>
      </c>
      <c r="W15" s="4">
        <v>3</v>
      </c>
      <c r="X15" s="4">
        <v>4</v>
      </c>
      <c r="Y15" s="4">
        <v>3</v>
      </c>
      <c r="Z15" s="4">
        <v>2</v>
      </c>
      <c r="AA15" s="4">
        <v>4</v>
      </c>
      <c r="AB15" s="4">
        <v>2</v>
      </c>
      <c r="AC15" s="4">
        <v>2</v>
      </c>
      <c r="AD15" s="4">
        <f t="shared" si="0"/>
        <v>2.6</v>
      </c>
      <c r="AE15" s="4">
        <f t="shared" si="1"/>
        <v>3.6</v>
      </c>
      <c r="AF15" s="4">
        <f t="shared" si="2"/>
        <v>2.3333333333333335</v>
      </c>
      <c r="AG15" s="4">
        <v>3</v>
      </c>
      <c r="AH15" s="4">
        <v>1</v>
      </c>
      <c r="AI15" s="4">
        <v>1</v>
      </c>
      <c r="AJ15" s="5">
        <v>1</v>
      </c>
      <c r="AK15" s="4" t="s">
        <v>129</v>
      </c>
    </row>
    <row r="16" spans="1:37">
      <c r="A16" s="4" t="s">
        <v>77</v>
      </c>
      <c r="B16" s="4" t="s">
        <v>53</v>
      </c>
      <c r="C16" s="4">
        <v>0</v>
      </c>
      <c r="D16" s="4">
        <v>7.5</v>
      </c>
      <c r="E16" s="4">
        <v>6.12</v>
      </c>
      <c r="F16" s="4" t="s">
        <v>477</v>
      </c>
      <c r="G16" s="4">
        <v>1</v>
      </c>
      <c r="H16" s="4" t="s">
        <v>478</v>
      </c>
      <c r="I16" s="4">
        <v>1</v>
      </c>
      <c r="J16" s="4">
        <v>1</v>
      </c>
      <c r="K16" s="4">
        <v>7.6</v>
      </c>
      <c r="L16" s="4">
        <v>8.8000000000000007</v>
      </c>
      <c r="M16" s="15">
        <v>9.6</v>
      </c>
      <c r="N16" s="4">
        <f t="shared" si="3"/>
        <v>79.166666666666657</v>
      </c>
      <c r="O16" s="4">
        <f t="shared" si="4"/>
        <v>91.666666666666671</v>
      </c>
      <c r="P16" s="4">
        <v>5</v>
      </c>
      <c r="Q16" s="4">
        <v>5</v>
      </c>
      <c r="R16" s="4">
        <v>4</v>
      </c>
      <c r="S16" s="4">
        <v>5</v>
      </c>
      <c r="T16" s="4">
        <v>5</v>
      </c>
      <c r="U16" s="4">
        <v>5</v>
      </c>
      <c r="V16" s="4">
        <v>5</v>
      </c>
      <c r="W16" s="4">
        <v>5</v>
      </c>
      <c r="X16" s="4">
        <v>5</v>
      </c>
      <c r="Y16" s="4">
        <v>2</v>
      </c>
      <c r="Z16" s="4">
        <v>2</v>
      </c>
      <c r="AA16" s="4">
        <v>3</v>
      </c>
      <c r="AB16" s="4">
        <v>2</v>
      </c>
      <c r="AC16" s="4">
        <v>4</v>
      </c>
      <c r="AD16" s="4">
        <f t="shared" si="0"/>
        <v>2.6</v>
      </c>
      <c r="AE16" s="4">
        <f t="shared" si="1"/>
        <v>5</v>
      </c>
      <c r="AF16" s="4">
        <f t="shared" si="2"/>
        <v>4.666666666666667</v>
      </c>
      <c r="AG16" s="4">
        <v>1</v>
      </c>
      <c r="AH16" s="4">
        <v>1</v>
      </c>
      <c r="AI16" s="4">
        <v>1</v>
      </c>
      <c r="AJ16" s="5">
        <v>1</v>
      </c>
      <c r="AK16" s="4" t="s">
        <v>129</v>
      </c>
    </row>
    <row r="17" spans="1:39">
      <c r="A17" s="4" t="s">
        <v>78</v>
      </c>
      <c r="B17" s="5" t="s">
        <v>55</v>
      </c>
      <c r="C17" s="5">
        <v>0</v>
      </c>
      <c r="D17" s="5">
        <v>5.08</v>
      </c>
      <c r="E17" s="5">
        <v>4.22</v>
      </c>
      <c r="F17" s="4" t="s">
        <v>487</v>
      </c>
      <c r="G17" s="4">
        <v>1</v>
      </c>
      <c r="H17" s="5" t="s">
        <v>488</v>
      </c>
      <c r="I17" s="4">
        <v>0</v>
      </c>
      <c r="J17" s="4">
        <v>1</v>
      </c>
      <c r="K17" s="4">
        <v>4.5999999999999996</v>
      </c>
      <c r="L17" s="4">
        <v>3.6</v>
      </c>
      <c r="M17" s="15">
        <v>9.6</v>
      </c>
      <c r="N17" s="4">
        <f t="shared" si="3"/>
        <v>47.916666666666664</v>
      </c>
      <c r="O17" s="4">
        <f t="shared" si="4"/>
        <v>37.5</v>
      </c>
      <c r="P17" s="4">
        <v>5</v>
      </c>
      <c r="Q17" s="4">
        <v>5</v>
      </c>
      <c r="R17" s="4">
        <v>3</v>
      </c>
      <c r="S17" s="4">
        <v>4</v>
      </c>
      <c r="T17" s="4">
        <v>2</v>
      </c>
      <c r="U17" s="4">
        <v>4</v>
      </c>
      <c r="V17" s="4">
        <v>4</v>
      </c>
      <c r="W17" s="4">
        <v>3</v>
      </c>
      <c r="X17" s="4">
        <v>4</v>
      </c>
      <c r="Y17" s="4">
        <v>3</v>
      </c>
      <c r="Z17" s="4">
        <v>1</v>
      </c>
      <c r="AA17" s="4">
        <v>5</v>
      </c>
      <c r="AB17" s="4">
        <v>2</v>
      </c>
      <c r="AC17" s="4">
        <v>2</v>
      </c>
      <c r="AD17" s="4">
        <f t="shared" si="0"/>
        <v>2.6</v>
      </c>
      <c r="AE17" s="4">
        <f t="shared" si="1"/>
        <v>3.4</v>
      </c>
      <c r="AF17" s="4">
        <f t="shared" si="2"/>
        <v>4.333333333333333</v>
      </c>
      <c r="AG17" s="4">
        <v>5</v>
      </c>
      <c r="AH17" s="4">
        <v>0</v>
      </c>
      <c r="AI17" s="4" t="s">
        <v>129</v>
      </c>
      <c r="AJ17" s="5">
        <v>0</v>
      </c>
      <c r="AK17" s="4" t="s">
        <v>129</v>
      </c>
    </row>
    <row r="18" spans="1:39">
      <c r="A18" s="4" t="s">
        <v>79</v>
      </c>
      <c r="B18" s="4" t="s">
        <v>57</v>
      </c>
      <c r="C18" s="4">
        <v>0</v>
      </c>
      <c r="D18" s="4">
        <v>6.06</v>
      </c>
      <c r="E18" s="4">
        <v>5.1100000000000003</v>
      </c>
      <c r="F18" s="4" t="s">
        <v>518</v>
      </c>
      <c r="G18" s="4">
        <v>1</v>
      </c>
      <c r="H18" s="4" t="s">
        <v>519</v>
      </c>
      <c r="I18" s="4">
        <v>1</v>
      </c>
      <c r="J18" s="4">
        <v>1</v>
      </c>
      <c r="K18" s="4">
        <v>5.6</v>
      </c>
      <c r="L18" s="4">
        <v>6.3</v>
      </c>
      <c r="M18" s="15">
        <v>9.6</v>
      </c>
      <c r="N18" s="4">
        <f t="shared" si="3"/>
        <v>58.333333333333336</v>
      </c>
      <c r="O18" s="4">
        <f t="shared" si="4"/>
        <v>65.625</v>
      </c>
      <c r="P18" s="4">
        <v>4</v>
      </c>
      <c r="Q18" s="4">
        <v>4</v>
      </c>
      <c r="R18" s="4">
        <v>4</v>
      </c>
      <c r="S18" s="4">
        <v>5</v>
      </c>
      <c r="T18" s="4">
        <v>4</v>
      </c>
      <c r="U18" s="4">
        <v>4</v>
      </c>
      <c r="V18" s="4">
        <v>4</v>
      </c>
      <c r="W18" s="4">
        <v>4</v>
      </c>
      <c r="X18" s="4">
        <v>4</v>
      </c>
      <c r="Y18" s="4">
        <v>2</v>
      </c>
      <c r="Z18" s="4">
        <v>1</v>
      </c>
      <c r="AA18" s="4">
        <v>4</v>
      </c>
      <c r="AB18" s="4">
        <v>2</v>
      </c>
      <c r="AC18" s="4">
        <v>2</v>
      </c>
      <c r="AD18" s="4">
        <f t="shared" si="0"/>
        <v>2.2000000000000002</v>
      </c>
      <c r="AE18" s="4">
        <f t="shared" si="1"/>
        <v>4</v>
      </c>
      <c r="AF18" s="4">
        <f t="shared" si="2"/>
        <v>4</v>
      </c>
      <c r="AG18" s="4">
        <v>5</v>
      </c>
      <c r="AH18" s="4">
        <v>1</v>
      </c>
      <c r="AI18" s="4">
        <v>1</v>
      </c>
      <c r="AJ18" s="5">
        <v>1</v>
      </c>
      <c r="AK18" s="4" t="s">
        <v>129</v>
      </c>
    </row>
    <row r="19" spans="1:39">
      <c r="A19" s="4" t="s">
        <v>80</v>
      </c>
      <c r="B19" s="4" t="s">
        <v>59</v>
      </c>
      <c r="C19" s="4">
        <v>0</v>
      </c>
      <c r="D19" s="4">
        <v>5.0999999999999996</v>
      </c>
      <c r="E19" s="4">
        <v>4.29</v>
      </c>
      <c r="F19" s="4" t="s">
        <v>880</v>
      </c>
      <c r="G19" s="4">
        <v>1</v>
      </c>
      <c r="H19" s="4" t="s">
        <v>881</v>
      </c>
      <c r="I19" s="4">
        <v>0</v>
      </c>
      <c r="J19" s="4">
        <v>1</v>
      </c>
      <c r="K19" s="4">
        <v>3.4</v>
      </c>
      <c r="L19" s="4">
        <v>3.4</v>
      </c>
      <c r="M19" s="15">
        <v>10</v>
      </c>
      <c r="N19" s="4">
        <f t="shared" si="3"/>
        <v>34</v>
      </c>
      <c r="O19" s="4">
        <f t="shared" si="4"/>
        <v>34</v>
      </c>
      <c r="P19" s="4">
        <v>5</v>
      </c>
      <c r="Q19" s="4">
        <v>5</v>
      </c>
      <c r="R19" s="4">
        <v>3</v>
      </c>
      <c r="S19" s="4">
        <v>3</v>
      </c>
      <c r="T19" s="4">
        <v>2</v>
      </c>
      <c r="U19" s="4">
        <v>2</v>
      </c>
      <c r="V19" s="4">
        <v>2</v>
      </c>
      <c r="W19" s="4">
        <v>3</v>
      </c>
      <c r="X19" s="4">
        <v>3</v>
      </c>
      <c r="Y19" s="4">
        <v>3</v>
      </c>
      <c r="Z19" s="4">
        <v>1</v>
      </c>
      <c r="AA19" s="4">
        <v>2</v>
      </c>
      <c r="AB19" s="4">
        <v>2</v>
      </c>
      <c r="AC19" s="4">
        <v>2</v>
      </c>
      <c r="AD19" s="4">
        <f t="shared" si="0"/>
        <v>2</v>
      </c>
      <c r="AE19" s="4">
        <f t="shared" si="1"/>
        <v>2.4</v>
      </c>
      <c r="AF19" s="4">
        <f t="shared" si="2"/>
        <v>4.333333333333333</v>
      </c>
      <c r="AG19" s="4">
        <v>2</v>
      </c>
      <c r="AH19" s="4" t="s">
        <v>982</v>
      </c>
      <c r="AI19" s="4">
        <v>1</v>
      </c>
      <c r="AJ19" s="5">
        <v>2</v>
      </c>
      <c r="AK19" s="4" t="s">
        <v>129</v>
      </c>
    </row>
    <row r="20" spans="1:39">
      <c r="A20" s="4" t="s">
        <v>81</v>
      </c>
      <c r="B20" s="4" t="s">
        <v>68</v>
      </c>
      <c r="C20" s="4">
        <v>0</v>
      </c>
      <c r="D20" s="4">
        <v>7.2</v>
      </c>
      <c r="E20" s="4">
        <v>5.28</v>
      </c>
      <c r="F20" s="4" t="s">
        <v>451</v>
      </c>
      <c r="G20" s="4">
        <v>1</v>
      </c>
      <c r="H20" s="5" t="s">
        <v>615</v>
      </c>
      <c r="I20" s="4">
        <v>1</v>
      </c>
      <c r="J20" s="4">
        <v>1</v>
      </c>
      <c r="K20" s="4">
        <v>0.4</v>
      </c>
      <c r="L20" s="4">
        <v>0.1</v>
      </c>
      <c r="M20" s="24">
        <v>10</v>
      </c>
      <c r="N20" s="4">
        <f t="shared" si="3"/>
        <v>4</v>
      </c>
      <c r="O20" s="4">
        <f t="shared" si="4"/>
        <v>1</v>
      </c>
      <c r="P20" s="4">
        <v>2</v>
      </c>
      <c r="Q20" s="4">
        <v>3</v>
      </c>
      <c r="R20" s="4">
        <v>1</v>
      </c>
      <c r="S20" s="4">
        <v>2</v>
      </c>
      <c r="T20" s="4">
        <v>2</v>
      </c>
      <c r="U20" s="4">
        <v>2</v>
      </c>
      <c r="V20" s="4">
        <v>4</v>
      </c>
      <c r="W20" s="4">
        <v>2</v>
      </c>
      <c r="X20" s="4">
        <v>2</v>
      </c>
      <c r="Y20" s="4">
        <v>3</v>
      </c>
      <c r="Z20" s="4">
        <v>3</v>
      </c>
      <c r="AA20" s="4">
        <v>4</v>
      </c>
      <c r="AB20" s="4">
        <v>2</v>
      </c>
      <c r="AC20" s="4">
        <v>2</v>
      </c>
      <c r="AD20" s="4">
        <f t="shared" si="0"/>
        <v>2.8</v>
      </c>
      <c r="AE20" s="4">
        <f t="shared" si="1"/>
        <v>2.4</v>
      </c>
      <c r="AF20" s="4">
        <f t="shared" si="2"/>
        <v>2</v>
      </c>
      <c r="AG20" s="4">
        <v>2</v>
      </c>
      <c r="AH20" s="4">
        <v>1</v>
      </c>
      <c r="AI20" s="4">
        <v>1</v>
      </c>
      <c r="AJ20" s="5">
        <v>1</v>
      </c>
      <c r="AK20" s="4" t="s">
        <v>129</v>
      </c>
    </row>
    <row r="21" spans="1:39">
      <c r="A21" s="2" t="s">
        <v>82</v>
      </c>
      <c r="B21" s="4" t="s">
        <v>83</v>
      </c>
      <c r="C21" s="4">
        <v>1</v>
      </c>
      <c r="D21" s="4">
        <v>6.2</v>
      </c>
      <c r="E21" s="4">
        <v>4.28</v>
      </c>
      <c r="F21" s="31"/>
      <c r="G21" s="31"/>
      <c r="H21" s="31"/>
      <c r="I21" s="31"/>
      <c r="J21" s="31"/>
      <c r="K21" s="31"/>
      <c r="L21" s="31"/>
      <c r="M21" s="24">
        <v>9.6</v>
      </c>
      <c r="N21" s="31"/>
      <c r="O21" s="31"/>
      <c r="P21" s="4">
        <v>5</v>
      </c>
      <c r="Q21" s="4">
        <v>5</v>
      </c>
      <c r="R21" s="4">
        <v>3</v>
      </c>
      <c r="S21" s="4">
        <v>4</v>
      </c>
      <c r="T21" s="4">
        <v>4</v>
      </c>
      <c r="U21" s="4">
        <v>4</v>
      </c>
      <c r="V21" s="4">
        <v>4</v>
      </c>
      <c r="W21" s="4">
        <v>4</v>
      </c>
      <c r="X21" s="4">
        <v>4</v>
      </c>
      <c r="Y21" s="4">
        <v>3</v>
      </c>
      <c r="Z21" s="4">
        <v>2</v>
      </c>
      <c r="AA21" s="4">
        <v>4</v>
      </c>
      <c r="AB21" s="4">
        <v>2</v>
      </c>
      <c r="AC21" s="4">
        <v>2</v>
      </c>
      <c r="AD21" s="4">
        <f t="shared" si="0"/>
        <v>2.6</v>
      </c>
      <c r="AE21" s="4">
        <f t="shared" si="1"/>
        <v>4</v>
      </c>
      <c r="AF21" s="4">
        <f t="shared" si="2"/>
        <v>4.333333333333333</v>
      </c>
      <c r="AG21" s="4">
        <v>4</v>
      </c>
      <c r="AH21" s="4">
        <v>0</v>
      </c>
      <c r="AI21" s="4" t="s">
        <v>129</v>
      </c>
      <c r="AJ21" s="5">
        <v>0</v>
      </c>
      <c r="AK21" s="4" t="s">
        <v>129</v>
      </c>
    </row>
    <row r="22" spans="1:39">
      <c r="A22" s="4" t="s">
        <v>84</v>
      </c>
      <c r="B22" s="4" t="s">
        <v>85</v>
      </c>
      <c r="C22" s="4">
        <v>1</v>
      </c>
      <c r="D22" s="4">
        <v>10.220000000000001</v>
      </c>
      <c r="E22" s="4">
        <v>5.31</v>
      </c>
      <c r="F22" s="31"/>
      <c r="G22" s="31"/>
      <c r="H22" s="31"/>
      <c r="I22" s="31"/>
      <c r="J22" s="31"/>
      <c r="K22" s="31"/>
      <c r="L22" s="31"/>
      <c r="M22" s="15">
        <v>9.6</v>
      </c>
      <c r="N22" s="31"/>
      <c r="O22" s="31"/>
      <c r="P22" s="4">
        <v>4</v>
      </c>
      <c r="Q22" s="4">
        <v>4</v>
      </c>
      <c r="R22" s="4">
        <v>3</v>
      </c>
      <c r="S22" s="4">
        <v>4</v>
      </c>
      <c r="T22" s="4">
        <v>4</v>
      </c>
      <c r="U22" s="4">
        <v>4</v>
      </c>
      <c r="V22" s="4">
        <v>4</v>
      </c>
      <c r="W22" s="4">
        <v>4</v>
      </c>
      <c r="X22" s="4">
        <v>4</v>
      </c>
      <c r="Y22" s="4">
        <v>3</v>
      </c>
      <c r="Z22" s="4">
        <v>2</v>
      </c>
      <c r="AA22" s="4">
        <v>4</v>
      </c>
      <c r="AB22" s="4">
        <v>2</v>
      </c>
      <c r="AC22" s="4">
        <v>3</v>
      </c>
      <c r="AD22" s="4">
        <f>SUM(Y22:AC22)/5</f>
        <v>2.8</v>
      </c>
      <c r="AE22" s="4">
        <f>SUM(T22:X22)/5</f>
        <v>4</v>
      </c>
      <c r="AF22" s="4">
        <f>SUM(P22:R22)/3</f>
        <v>3.6666666666666665</v>
      </c>
      <c r="AG22" s="4">
        <v>5</v>
      </c>
      <c r="AH22" s="4">
        <v>1</v>
      </c>
      <c r="AI22" s="4">
        <v>1</v>
      </c>
      <c r="AJ22" s="5">
        <v>1</v>
      </c>
      <c r="AK22" s="4" t="s">
        <v>144</v>
      </c>
      <c r="AL22" s="4"/>
      <c r="AM22" s="4"/>
    </row>
    <row r="23" spans="1:39">
      <c r="A23" s="4" t="s">
        <v>88</v>
      </c>
      <c r="B23" s="4" t="s">
        <v>89</v>
      </c>
      <c r="C23" s="15">
        <v>1</v>
      </c>
      <c r="D23" s="15">
        <v>7.08</v>
      </c>
      <c r="E23" s="15">
        <v>5.24</v>
      </c>
      <c r="F23" s="31"/>
      <c r="G23" s="31"/>
      <c r="H23" s="31"/>
      <c r="I23" s="31"/>
      <c r="J23" s="31"/>
      <c r="K23" s="31"/>
      <c r="L23" s="31"/>
      <c r="M23" s="15">
        <v>9.6</v>
      </c>
      <c r="N23" s="31"/>
      <c r="O23" s="31"/>
      <c r="P23" s="15">
        <v>3</v>
      </c>
      <c r="Q23" s="15">
        <v>4</v>
      </c>
      <c r="R23" s="15">
        <v>4</v>
      </c>
      <c r="S23" s="15">
        <v>3</v>
      </c>
      <c r="T23" s="15">
        <v>3</v>
      </c>
      <c r="U23" s="15">
        <v>4</v>
      </c>
      <c r="V23" s="15">
        <v>3</v>
      </c>
      <c r="W23" s="15">
        <v>3</v>
      </c>
      <c r="X23" s="15">
        <v>4</v>
      </c>
      <c r="Y23" s="15">
        <v>3</v>
      </c>
      <c r="Z23" s="15">
        <v>2</v>
      </c>
      <c r="AA23" s="15">
        <v>2</v>
      </c>
      <c r="AB23" s="15">
        <v>2</v>
      </c>
      <c r="AC23" s="15">
        <v>4</v>
      </c>
      <c r="AD23" s="15">
        <f>SUM(Y23:AC23)/5</f>
        <v>2.6</v>
      </c>
      <c r="AE23" s="15">
        <f>SUM(T23:X23)/5</f>
        <v>3.4</v>
      </c>
      <c r="AF23" s="15">
        <f>SUM(P23:R23)/3</f>
        <v>3.6666666666666665</v>
      </c>
      <c r="AG23" s="15">
        <v>4</v>
      </c>
      <c r="AH23" s="4">
        <v>0</v>
      </c>
      <c r="AI23" s="4" t="s">
        <v>129</v>
      </c>
      <c r="AJ23" s="5">
        <v>0</v>
      </c>
      <c r="AK23" s="15" t="s">
        <v>129</v>
      </c>
    </row>
    <row r="24" spans="1:39">
      <c r="A24" s="4" t="s">
        <v>90</v>
      </c>
      <c r="B24" s="4" t="s">
        <v>91</v>
      </c>
      <c r="C24" s="4">
        <v>1</v>
      </c>
      <c r="D24" s="4">
        <v>13.16</v>
      </c>
      <c r="E24" s="4">
        <v>7.04</v>
      </c>
      <c r="F24" s="31"/>
      <c r="G24" s="31"/>
      <c r="H24" s="31"/>
      <c r="I24" s="31"/>
      <c r="J24" s="31"/>
      <c r="K24" s="31"/>
      <c r="L24" s="31"/>
      <c r="M24" s="15">
        <v>9.6</v>
      </c>
      <c r="N24" s="31"/>
      <c r="O24" s="31"/>
      <c r="P24" s="4">
        <v>4</v>
      </c>
      <c r="Q24" s="4">
        <v>4</v>
      </c>
      <c r="R24" s="4">
        <v>3</v>
      </c>
      <c r="S24" s="4">
        <v>3</v>
      </c>
      <c r="T24" s="4">
        <v>4</v>
      </c>
      <c r="U24" s="4">
        <v>5</v>
      </c>
      <c r="V24" s="4">
        <v>4</v>
      </c>
      <c r="W24" s="4">
        <v>4</v>
      </c>
      <c r="X24" s="4">
        <v>4</v>
      </c>
      <c r="Y24" s="4">
        <v>4</v>
      </c>
      <c r="Z24" s="4">
        <v>4</v>
      </c>
      <c r="AA24" s="4">
        <v>4</v>
      </c>
      <c r="AB24" s="4">
        <v>4</v>
      </c>
      <c r="AC24" s="4">
        <v>4</v>
      </c>
      <c r="AD24" s="4">
        <f t="shared" ref="AD24:AD41" si="5">SUM(Y24:AC24)/5</f>
        <v>4</v>
      </c>
      <c r="AE24" s="4">
        <f t="shared" ref="AE24:AE41" si="6">SUM(T24:X24)/5</f>
        <v>4.2</v>
      </c>
      <c r="AF24" s="4">
        <f t="shared" ref="AF24:AF41" si="7">SUM(P24:R24)/3</f>
        <v>3.6666666666666665</v>
      </c>
      <c r="AG24" s="4">
        <v>4</v>
      </c>
      <c r="AH24" s="4">
        <v>0</v>
      </c>
      <c r="AI24" s="4" t="s">
        <v>129</v>
      </c>
      <c r="AJ24" s="5">
        <v>0</v>
      </c>
      <c r="AK24" s="4" t="s">
        <v>129</v>
      </c>
    </row>
    <row r="25" spans="1:39">
      <c r="A25" s="4" t="s">
        <v>93</v>
      </c>
      <c r="B25" s="4" t="s">
        <v>94</v>
      </c>
      <c r="C25" s="4">
        <v>1</v>
      </c>
      <c r="D25" s="4">
        <v>8.09</v>
      </c>
      <c r="E25" s="4">
        <v>5.28</v>
      </c>
      <c r="F25" s="31"/>
      <c r="G25" s="31"/>
      <c r="H25" s="31"/>
      <c r="I25" s="31"/>
      <c r="J25" s="31"/>
      <c r="K25" s="31"/>
      <c r="L25" s="31"/>
      <c r="M25" s="15">
        <v>9.6</v>
      </c>
      <c r="N25" s="31"/>
      <c r="O25" s="31"/>
      <c r="P25" s="4">
        <v>4</v>
      </c>
      <c r="Q25" s="4">
        <v>4</v>
      </c>
      <c r="R25" s="4">
        <v>2</v>
      </c>
      <c r="S25" s="4">
        <v>5</v>
      </c>
      <c r="T25" s="4">
        <v>4</v>
      </c>
      <c r="U25" s="4">
        <v>4</v>
      </c>
      <c r="V25" s="4">
        <v>4</v>
      </c>
      <c r="W25" s="4">
        <v>5</v>
      </c>
      <c r="X25" s="4">
        <v>4</v>
      </c>
      <c r="Y25" s="4">
        <v>4</v>
      </c>
      <c r="Z25" s="4">
        <v>3</v>
      </c>
      <c r="AA25" s="4">
        <v>4</v>
      </c>
      <c r="AB25" s="4">
        <v>3</v>
      </c>
      <c r="AC25" s="4">
        <v>5</v>
      </c>
      <c r="AD25" s="4">
        <f t="shared" si="5"/>
        <v>3.8</v>
      </c>
      <c r="AE25" s="4">
        <f t="shared" si="6"/>
        <v>4.2</v>
      </c>
      <c r="AF25" s="4">
        <f t="shared" si="7"/>
        <v>3.3333333333333335</v>
      </c>
      <c r="AG25" s="4">
        <v>5</v>
      </c>
      <c r="AH25" s="4">
        <v>1</v>
      </c>
      <c r="AI25" s="4">
        <v>1</v>
      </c>
      <c r="AJ25" s="5">
        <v>1</v>
      </c>
      <c r="AK25" s="4" t="s">
        <v>129</v>
      </c>
    </row>
    <row r="26" spans="1:39">
      <c r="A26" s="4" t="s">
        <v>95</v>
      </c>
      <c r="B26" s="4" t="s">
        <v>96</v>
      </c>
      <c r="C26" s="4">
        <v>1</v>
      </c>
      <c r="D26" s="4">
        <v>13.2</v>
      </c>
      <c r="E26" s="4">
        <v>10</v>
      </c>
      <c r="F26" s="31"/>
      <c r="G26" s="31"/>
      <c r="H26" s="31"/>
      <c r="I26" s="31"/>
      <c r="J26" s="31"/>
      <c r="K26" s="31"/>
      <c r="L26" s="31"/>
      <c r="M26" s="15">
        <v>9.6</v>
      </c>
      <c r="N26" s="31"/>
      <c r="O26" s="31"/>
      <c r="P26" s="4">
        <v>5</v>
      </c>
      <c r="Q26" s="4">
        <v>5</v>
      </c>
      <c r="R26" s="4">
        <v>4</v>
      </c>
      <c r="S26" s="4">
        <v>5</v>
      </c>
      <c r="T26" s="4">
        <v>5</v>
      </c>
      <c r="U26" s="4">
        <v>5</v>
      </c>
      <c r="V26" s="4">
        <v>5</v>
      </c>
      <c r="W26" s="4">
        <v>5</v>
      </c>
      <c r="X26" s="4">
        <v>5</v>
      </c>
      <c r="Y26" s="4">
        <v>5</v>
      </c>
      <c r="Z26" s="4">
        <v>4</v>
      </c>
      <c r="AA26" s="4">
        <v>5</v>
      </c>
      <c r="AB26" s="4">
        <v>5</v>
      </c>
      <c r="AC26" s="4">
        <v>5</v>
      </c>
      <c r="AD26" s="4">
        <f t="shared" si="5"/>
        <v>4.8</v>
      </c>
      <c r="AE26" s="4">
        <f t="shared" si="6"/>
        <v>5</v>
      </c>
      <c r="AF26" s="4">
        <f t="shared" si="7"/>
        <v>4.666666666666667</v>
      </c>
      <c r="AG26" s="4">
        <v>4</v>
      </c>
      <c r="AH26" s="4">
        <v>0</v>
      </c>
      <c r="AI26" s="4" t="s">
        <v>129</v>
      </c>
      <c r="AJ26" s="5">
        <v>0</v>
      </c>
      <c r="AK26" s="4" t="s">
        <v>129</v>
      </c>
    </row>
    <row r="27" spans="1:39">
      <c r="A27" s="4" t="s">
        <v>97</v>
      </c>
      <c r="B27" s="4" t="s">
        <v>85</v>
      </c>
      <c r="C27" s="4">
        <v>1</v>
      </c>
      <c r="D27" s="4">
        <v>5.24</v>
      </c>
      <c r="E27" s="4">
        <v>6.06</v>
      </c>
      <c r="F27" s="31"/>
      <c r="G27" s="31"/>
      <c r="H27" s="31"/>
      <c r="I27" s="31"/>
      <c r="J27" s="31"/>
      <c r="K27" s="31"/>
      <c r="L27" s="31"/>
      <c r="M27" s="15">
        <v>9.6</v>
      </c>
      <c r="N27" s="31"/>
      <c r="O27" s="31"/>
      <c r="P27" s="4">
        <v>2</v>
      </c>
      <c r="Q27" s="4">
        <v>2</v>
      </c>
      <c r="R27" s="4">
        <v>5</v>
      </c>
      <c r="S27" s="4">
        <v>2</v>
      </c>
      <c r="T27" s="4">
        <v>2</v>
      </c>
      <c r="U27" s="4">
        <v>2</v>
      </c>
      <c r="V27" s="4">
        <v>2</v>
      </c>
      <c r="W27" s="4">
        <v>3</v>
      </c>
      <c r="X27" s="4">
        <v>3</v>
      </c>
      <c r="Y27" s="4">
        <v>3</v>
      </c>
      <c r="Z27" s="4">
        <v>1</v>
      </c>
      <c r="AA27" s="4">
        <v>2</v>
      </c>
      <c r="AB27" s="4">
        <v>2</v>
      </c>
      <c r="AC27" s="4">
        <v>2</v>
      </c>
      <c r="AD27" s="4">
        <f t="shared" si="5"/>
        <v>2</v>
      </c>
      <c r="AE27" s="4">
        <f t="shared" si="6"/>
        <v>2.4</v>
      </c>
      <c r="AF27" s="4">
        <f t="shared" si="7"/>
        <v>3</v>
      </c>
      <c r="AG27" s="4">
        <v>2</v>
      </c>
      <c r="AH27" s="4">
        <v>0</v>
      </c>
      <c r="AI27" s="4" t="s">
        <v>129</v>
      </c>
      <c r="AJ27" s="5">
        <v>0</v>
      </c>
      <c r="AK27" s="4" t="s">
        <v>129</v>
      </c>
    </row>
    <row r="28" spans="1:39">
      <c r="A28" s="4" t="s">
        <v>98</v>
      </c>
      <c r="B28" s="4" t="s">
        <v>89</v>
      </c>
      <c r="C28" s="4">
        <v>1</v>
      </c>
      <c r="D28" s="4">
        <v>5.24</v>
      </c>
      <c r="E28" s="4">
        <v>4.21</v>
      </c>
      <c r="F28" s="31"/>
      <c r="G28" s="31"/>
      <c r="H28" s="31"/>
      <c r="I28" s="31"/>
      <c r="J28" s="31"/>
      <c r="K28" s="31"/>
      <c r="L28" s="31"/>
      <c r="M28" s="15">
        <v>9.6</v>
      </c>
      <c r="N28" s="31"/>
      <c r="O28" s="31"/>
      <c r="P28" s="4">
        <v>3</v>
      </c>
      <c r="Q28" s="4">
        <v>2</v>
      </c>
      <c r="R28" s="4">
        <v>2</v>
      </c>
      <c r="S28" s="4">
        <v>4</v>
      </c>
      <c r="T28" s="4">
        <v>3</v>
      </c>
      <c r="U28" s="4">
        <v>1</v>
      </c>
      <c r="V28" s="4">
        <v>3</v>
      </c>
      <c r="W28" s="4">
        <v>3</v>
      </c>
      <c r="X28" s="4">
        <v>3</v>
      </c>
      <c r="Y28" s="4">
        <v>2</v>
      </c>
      <c r="Z28" s="4">
        <v>2</v>
      </c>
      <c r="AA28" s="4">
        <v>3</v>
      </c>
      <c r="AB28" s="4">
        <v>2</v>
      </c>
      <c r="AC28" s="4">
        <v>4</v>
      </c>
      <c r="AD28" s="4">
        <f t="shared" si="5"/>
        <v>2.6</v>
      </c>
      <c r="AE28" s="4">
        <f t="shared" si="6"/>
        <v>2.6</v>
      </c>
      <c r="AF28" s="4">
        <f t="shared" si="7"/>
        <v>2.3333333333333335</v>
      </c>
      <c r="AG28" s="4">
        <v>5</v>
      </c>
      <c r="AH28" s="4">
        <v>0</v>
      </c>
      <c r="AI28" s="4" t="s">
        <v>129</v>
      </c>
      <c r="AJ28" s="5">
        <v>0</v>
      </c>
      <c r="AK28" s="4" t="s">
        <v>129</v>
      </c>
    </row>
    <row r="29" spans="1:39">
      <c r="A29" s="4" t="s">
        <v>99</v>
      </c>
      <c r="B29" s="4" t="s">
        <v>91</v>
      </c>
      <c r="C29" s="4">
        <v>1</v>
      </c>
      <c r="D29" s="4">
        <v>9</v>
      </c>
      <c r="E29" s="4">
        <v>6.18</v>
      </c>
      <c r="F29" s="31"/>
      <c r="G29" s="31"/>
      <c r="H29" s="31"/>
      <c r="I29" s="31"/>
      <c r="J29" s="31"/>
      <c r="K29" s="31"/>
      <c r="L29" s="31"/>
      <c r="M29" s="15">
        <v>9.6</v>
      </c>
      <c r="N29" s="31"/>
      <c r="O29" s="31"/>
      <c r="P29" s="4">
        <v>5</v>
      </c>
      <c r="Q29" s="4">
        <v>5</v>
      </c>
      <c r="R29" s="4">
        <v>3</v>
      </c>
      <c r="S29" s="4">
        <v>5</v>
      </c>
      <c r="T29" s="4">
        <v>3</v>
      </c>
      <c r="U29" s="4">
        <v>5</v>
      </c>
      <c r="V29" s="4">
        <v>5</v>
      </c>
      <c r="W29" s="4">
        <v>5</v>
      </c>
      <c r="X29" s="4">
        <v>3</v>
      </c>
      <c r="Y29" s="4">
        <v>5</v>
      </c>
      <c r="Z29" s="4">
        <v>5</v>
      </c>
      <c r="AA29" s="4">
        <v>3</v>
      </c>
      <c r="AB29" s="4">
        <v>3</v>
      </c>
      <c r="AC29" s="4">
        <v>5</v>
      </c>
      <c r="AD29" s="4">
        <f t="shared" si="5"/>
        <v>4.2</v>
      </c>
      <c r="AE29" s="4">
        <f t="shared" si="6"/>
        <v>4.2</v>
      </c>
      <c r="AF29" s="4">
        <f t="shared" si="7"/>
        <v>4.333333333333333</v>
      </c>
      <c r="AG29" s="4">
        <v>3</v>
      </c>
      <c r="AH29" s="4">
        <v>0</v>
      </c>
      <c r="AI29" s="4" t="s">
        <v>129</v>
      </c>
      <c r="AJ29" s="5">
        <v>0</v>
      </c>
      <c r="AK29" s="4" t="s">
        <v>129</v>
      </c>
    </row>
    <row r="30" spans="1:39">
      <c r="A30" s="4" t="s">
        <v>100</v>
      </c>
      <c r="B30" s="4" t="s">
        <v>92</v>
      </c>
      <c r="C30" s="4">
        <v>1</v>
      </c>
      <c r="D30" s="4">
        <v>5.15</v>
      </c>
      <c r="E30" s="4">
        <v>5.01</v>
      </c>
      <c r="F30" s="31"/>
      <c r="G30" s="31"/>
      <c r="H30" s="31"/>
      <c r="I30" s="31"/>
      <c r="J30" s="31"/>
      <c r="K30" s="31"/>
      <c r="L30" s="31"/>
      <c r="M30" s="15">
        <v>9.6</v>
      </c>
      <c r="N30" s="31"/>
      <c r="O30" s="31"/>
      <c r="P30" s="4">
        <v>4</v>
      </c>
      <c r="Q30" s="4">
        <v>4</v>
      </c>
      <c r="R30" s="4">
        <v>2</v>
      </c>
      <c r="S30" s="4">
        <v>4</v>
      </c>
      <c r="T30" s="4">
        <v>4</v>
      </c>
      <c r="U30" s="4">
        <v>5</v>
      </c>
      <c r="V30" s="4">
        <v>4</v>
      </c>
      <c r="W30" s="4">
        <v>3</v>
      </c>
      <c r="X30" s="4">
        <v>4</v>
      </c>
      <c r="Y30" s="4">
        <v>4</v>
      </c>
      <c r="Z30" s="4">
        <v>3</v>
      </c>
      <c r="AA30" s="4">
        <v>4</v>
      </c>
      <c r="AB30" s="4">
        <v>4</v>
      </c>
      <c r="AC30" s="4">
        <v>3</v>
      </c>
      <c r="AD30" s="4">
        <f t="shared" si="5"/>
        <v>3.6</v>
      </c>
      <c r="AE30" s="4">
        <f t="shared" si="6"/>
        <v>4</v>
      </c>
      <c r="AF30" s="4">
        <f t="shared" si="7"/>
        <v>3.3333333333333335</v>
      </c>
      <c r="AG30" s="4">
        <v>5</v>
      </c>
      <c r="AH30" s="4">
        <v>0</v>
      </c>
      <c r="AI30" s="4" t="s">
        <v>129</v>
      </c>
      <c r="AJ30" s="5">
        <v>0</v>
      </c>
      <c r="AK30" s="4" t="s">
        <v>129</v>
      </c>
    </row>
    <row r="31" spans="1:39">
      <c r="A31" s="4" t="s">
        <v>101</v>
      </c>
      <c r="B31" s="4" t="s">
        <v>94</v>
      </c>
      <c r="C31" s="4">
        <v>1</v>
      </c>
      <c r="D31" s="4">
        <v>4.22</v>
      </c>
      <c r="E31" s="4">
        <v>5.0199999999999996</v>
      </c>
      <c r="F31" s="31"/>
      <c r="G31" s="31"/>
      <c r="H31" s="31"/>
      <c r="I31" s="31"/>
      <c r="J31" s="31"/>
      <c r="K31" s="31"/>
      <c r="L31" s="31"/>
      <c r="M31" s="15">
        <v>9.6</v>
      </c>
      <c r="N31" s="31"/>
      <c r="O31" s="31"/>
      <c r="P31" s="4">
        <v>2</v>
      </c>
      <c r="Q31" s="4">
        <v>4</v>
      </c>
      <c r="R31" s="4">
        <v>4</v>
      </c>
      <c r="S31" s="4">
        <v>4</v>
      </c>
      <c r="T31" s="4">
        <v>5</v>
      </c>
      <c r="U31" s="4">
        <v>5</v>
      </c>
      <c r="V31" s="4">
        <v>5</v>
      </c>
      <c r="W31" s="4">
        <v>5</v>
      </c>
      <c r="X31" s="4">
        <v>5</v>
      </c>
      <c r="Y31" s="4">
        <v>4</v>
      </c>
      <c r="Z31" s="4">
        <v>4</v>
      </c>
      <c r="AA31" s="4">
        <v>5</v>
      </c>
      <c r="AB31" s="4">
        <v>4</v>
      </c>
      <c r="AC31" s="4">
        <v>4</v>
      </c>
      <c r="AD31" s="4">
        <f t="shared" si="5"/>
        <v>4.2</v>
      </c>
      <c r="AE31" s="4">
        <f t="shared" si="6"/>
        <v>5</v>
      </c>
      <c r="AF31" s="4">
        <f t="shared" si="7"/>
        <v>3.3333333333333335</v>
      </c>
      <c r="AG31" s="4">
        <v>5</v>
      </c>
      <c r="AH31" s="4">
        <v>0</v>
      </c>
      <c r="AI31" s="4" t="s">
        <v>129</v>
      </c>
      <c r="AJ31" s="5">
        <v>0</v>
      </c>
      <c r="AK31" s="4" t="s">
        <v>129</v>
      </c>
    </row>
    <row r="32" spans="1:39">
      <c r="A32" s="2" t="s">
        <v>102</v>
      </c>
      <c r="B32" s="4" t="s">
        <v>103</v>
      </c>
      <c r="C32" s="4">
        <v>0</v>
      </c>
      <c r="D32" s="4">
        <v>6.17</v>
      </c>
      <c r="E32" s="4">
        <v>5.09</v>
      </c>
      <c r="F32" s="4" t="s">
        <v>814</v>
      </c>
      <c r="G32" s="4">
        <v>1</v>
      </c>
      <c r="H32" s="4" t="s">
        <v>815</v>
      </c>
      <c r="I32" s="4">
        <v>0</v>
      </c>
      <c r="J32" s="4">
        <v>1</v>
      </c>
      <c r="K32" s="4">
        <v>0.7</v>
      </c>
      <c r="L32" s="4">
        <v>0.9</v>
      </c>
      <c r="M32" s="15">
        <v>9.6</v>
      </c>
      <c r="N32" s="4">
        <f t="shared" si="3"/>
        <v>7.291666666666667</v>
      </c>
      <c r="O32" s="4">
        <f t="shared" si="4"/>
        <v>9.375</v>
      </c>
      <c r="P32" s="4">
        <v>3</v>
      </c>
      <c r="Q32" s="4">
        <v>3</v>
      </c>
      <c r="R32" s="4">
        <v>3</v>
      </c>
      <c r="S32" s="4">
        <v>2</v>
      </c>
      <c r="T32" s="4">
        <v>2</v>
      </c>
      <c r="U32" s="4">
        <v>3</v>
      </c>
      <c r="V32" s="4">
        <v>2</v>
      </c>
      <c r="W32" s="4">
        <v>2</v>
      </c>
      <c r="X32" s="4">
        <v>3</v>
      </c>
      <c r="Y32" s="4">
        <v>4</v>
      </c>
      <c r="Z32" s="4">
        <v>4</v>
      </c>
      <c r="AA32" s="4">
        <v>4</v>
      </c>
      <c r="AB32" s="4">
        <v>5</v>
      </c>
      <c r="AC32" s="4">
        <v>4</v>
      </c>
      <c r="AD32" s="4">
        <f t="shared" si="5"/>
        <v>4.2</v>
      </c>
      <c r="AE32" s="4">
        <f t="shared" si="6"/>
        <v>2.4</v>
      </c>
      <c r="AF32" s="4">
        <f t="shared" si="7"/>
        <v>3</v>
      </c>
      <c r="AG32" s="4">
        <v>3</v>
      </c>
      <c r="AH32" s="4">
        <v>1</v>
      </c>
      <c r="AI32" s="4">
        <v>1</v>
      </c>
      <c r="AJ32" s="5">
        <v>1</v>
      </c>
      <c r="AK32" s="4" t="s">
        <v>129</v>
      </c>
    </row>
    <row r="33" spans="1:37">
      <c r="A33" s="4" t="s">
        <v>104</v>
      </c>
      <c r="B33" s="4" t="s">
        <v>105</v>
      </c>
      <c r="C33" s="4">
        <v>0</v>
      </c>
      <c r="D33" s="4">
        <v>6.03</v>
      </c>
      <c r="E33" s="4">
        <v>4.2300000000000004</v>
      </c>
      <c r="F33" s="4" t="s">
        <v>805</v>
      </c>
      <c r="G33" s="4">
        <v>0</v>
      </c>
      <c r="H33" s="4" t="s">
        <v>806</v>
      </c>
      <c r="I33" s="4">
        <v>1</v>
      </c>
      <c r="J33" s="4">
        <v>1</v>
      </c>
      <c r="K33" s="4">
        <v>6.1</v>
      </c>
      <c r="L33" s="4">
        <v>7.5</v>
      </c>
      <c r="M33" s="15">
        <v>9.6</v>
      </c>
      <c r="N33" s="4">
        <f t="shared" si="3"/>
        <v>63.541666666666664</v>
      </c>
      <c r="O33" s="4">
        <f t="shared" si="4"/>
        <v>78.125</v>
      </c>
      <c r="P33" s="4">
        <v>4</v>
      </c>
      <c r="Q33" s="4">
        <v>4</v>
      </c>
      <c r="R33" s="4">
        <v>3</v>
      </c>
      <c r="S33" s="4">
        <v>4</v>
      </c>
      <c r="T33" s="4">
        <v>4</v>
      </c>
      <c r="U33" s="4">
        <v>3</v>
      </c>
      <c r="V33" s="4">
        <v>3</v>
      </c>
      <c r="W33" s="4">
        <v>4</v>
      </c>
      <c r="X33" s="4">
        <v>4</v>
      </c>
      <c r="Y33" s="4">
        <v>4</v>
      </c>
      <c r="Z33" s="4">
        <v>2</v>
      </c>
      <c r="AA33" s="4">
        <v>4</v>
      </c>
      <c r="AB33" s="4">
        <v>2</v>
      </c>
      <c r="AC33" s="4">
        <v>3</v>
      </c>
      <c r="AD33" s="4">
        <f t="shared" si="5"/>
        <v>3</v>
      </c>
      <c r="AE33" s="4">
        <f t="shared" si="6"/>
        <v>3.6</v>
      </c>
      <c r="AF33" s="4">
        <f t="shared" si="7"/>
        <v>3.6666666666666665</v>
      </c>
      <c r="AG33" s="4">
        <v>4</v>
      </c>
      <c r="AH33" s="4">
        <v>1</v>
      </c>
      <c r="AI33" s="4">
        <v>1</v>
      </c>
      <c r="AJ33" s="5">
        <v>1</v>
      </c>
      <c r="AK33" s="4" t="s">
        <v>129</v>
      </c>
    </row>
    <row r="34" spans="1:37">
      <c r="A34" s="4" t="s">
        <v>106</v>
      </c>
      <c r="B34" s="4" t="s">
        <v>107</v>
      </c>
      <c r="C34" s="4">
        <v>0</v>
      </c>
      <c r="D34" s="4" t="s">
        <v>273</v>
      </c>
      <c r="E34" s="4">
        <v>6.58</v>
      </c>
      <c r="F34" s="4" t="s">
        <v>551</v>
      </c>
      <c r="G34" s="4">
        <v>1</v>
      </c>
      <c r="H34" s="4" t="s">
        <v>552</v>
      </c>
      <c r="I34" s="4">
        <v>0</v>
      </c>
      <c r="J34" s="4">
        <v>1</v>
      </c>
      <c r="K34" s="4">
        <v>9.1999999999999993</v>
      </c>
      <c r="L34" s="4">
        <v>3</v>
      </c>
      <c r="M34" s="15">
        <v>9.6</v>
      </c>
      <c r="N34" s="4">
        <f t="shared" si="3"/>
        <v>95.833333333333329</v>
      </c>
      <c r="O34" s="4">
        <f t="shared" si="4"/>
        <v>31.25</v>
      </c>
      <c r="P34" s="4">
        <v>3</v>
      </c>
      <c r="Q34" s="4">
        <v>2</v>
      </c>
      <c r="R34" s="4">
        <v>2</v>
      </c>
      <c r="S34" s="4">
        <v>3</v>
      </c>
      <c r="T34" s="4">
        <v>5</v>
      </c>
      <c r="U34" s="4">
        <v>2</v>
      </c>
      <c r="V34" s="4">
        <v>4</v>
      </c>
      <c r="W34" s="4">
        <v>3</v>
      </c>
      <c r="X34" s="4">
        <v>5</v>
      </c>
      <c r="Y34" s="4">
        <v>1</v>
      </c>
      <c r="Z34" s="4">
        <v>1</v>
      </c>
      <c r="AA34" s="4">
        <v>1</v>
      </c>
      <c r="AB34" s="4">
        <v>1</v>
      </c>
      <c r="AC34" s="4">
        <v>2</v>
      </c>
      <c r="AD34" s="4">
        <f t="shared" si="5"/>
        <v>1.2</v>
      </c>
      <c r="AE34" s="4">
        <f t="shared" si="6"/>
        <v>3.8</v>
      </c>
      <c r="AF34" s="4">
        <f t="shared" si="7"/>
        <v>2.3333333333333335</v>
      </c>
      <c r="AG34" s="4">
        <v>5</v>
      </c>
      <c r="AH34" s="4">
        <v>0</v>
      </c>
      <c r="AI34" s="4" t="s">
        <v>129</v>
      </c>
      <c r="AJ34" s="5">
        <v>0</v>
      </c>
      <c r="AK34" s="4" t="s">
        <v>550</v>
      </c>
    </row>
    <row r="35" spans="1:37">
      <c r="A35" s="4" t="s">
        <v>108</v>
      </c>
      <c r="B35" s="4" t="s">
        <v>70</v>
      </c>
      <c r="C35" s="4">
        <v>0</v>
      </c>
      <c r="D35" s="4">
        <v>8.0399999999999991</v>
      </c>
      <c r="E35" s="4">
        <v>5.04</v>
      </c>
      <c r="F35" s="4" t="s">
        <v>711</v>
      </c>
      <c r="G35" s="4">
        <v>1</v>
      </c>
      <c r="H35" s="4" t="s">
        <v>710</v>
      </c>
      <c r="I35" s="4">
        <v>1</v>
      </c>
      <c r="J35" s="4">
        <v>1</v>
      </c>
      <c r="K35" s="4">
        <v>2</v>
      </c>
      <c r="L35" s="4">
        <v>2.1</v>
      </c>
      <c r="M35" s="15">
        <v>10</v>
      </c>
      <c r="N35" s="4">
        <f t="shared" si="3"/>
        <v>20</v>
      </c>
      <c r="O35" s="4">
        <f t="shared" si="4"/>
        <v>21.000000000000004</v>
      </c>
      <c r="P35" s="4">
        <v>4</v>
      </c>
      <c r="Q35" s="4">
        <v>4</v>
      </c>
      <c r="R35" s="4">
        <v>4</v>
      </c>
      <c r="S35" s="4">
        <v>4</v>
      </c>
      <c r="T35" s="4">
        <v>2</v>
      </c>
      <c r="U35" s="4">
        <v>2</v>
      </c>
      <c r="V35" s="4">
        <v>2</v>
      </c>
      <c r="W35" s="4">
        <v>2</v>
      </c>
      <c r="X35" s="4">
        <v>3</v>
      </c>
      <c r="Y35" s="4">
        <v>3</v>
      </c>
      <c r="Z35" s="4">
        <v>2</v>
      </c>
      <c r="AA35" s="4">
        <v>3</v>
      </c>
      <c r="AB35" s="4">
        <v>2</v>
      </c>
      <c r="AC35" s="4">
        <v>4</v>
      </c>
      <c r="AD35" s="4">
        <f>SUM(Y35:AC35)/5</f>
        <v>2.8</v>
      </c>
      <c r="AE35" s="4">
        <f>SUM(T35:X35)/5</f>
        <v>2.2000000000000002</v>
      </c>
      <c r="AF35" s="4">
        <f>SUM(P35:R35)/3</f>
        <v>4</v>
      </c>
      <c r="AG35" s="4">
        <v>3</v>
      </c>
      <c r="AH35" s="4">
        <v>1</v>
      </c>
      <c r="AI35" s="4">
        <v>1</v>
      </c>
      <c r="AJ35" s="5">
        <v>1</v>
      </c>
      <c r="AK35" s="4" t="s">
        <v>129</v>
      </c>
    </row>
    <row r="36" spans="1:37">
      <c r="A36" s="2" t="s">
        <v>109</v>
      </c>
      <c r="B36" s="4" t="s">
        <v>110</v>
      </c>
      <c r="C36" s="4">
        <v>0</v>
      </c>
      <c r="D36" s="4">
        <v>9</v>
      </c>
      <c r="E36" s="4" t="s">
        <v>273</v>
      </c>
      <c r="F36" s="4" t="s">
        <v>830</v>
      </c>
      <c r="G36" s="4">
        <v>1</v>
      </c>
      <c r="H36" s="4" t="s">
        <v>831</v>
      </c>
      <c r="I36" s="4">
        <v>0</v>
      </c>
      <c r="J36" s="4">
        <v>1</v>
      </c>
      <c r="K36" s="4">
        <v>5.7</v>
      </c>
      <c r="L36" s="4">
        <v>2.6</v>
      </c>
      <c r="M36" s="15">
        <v>9.6</v>
      </c>
      <c r="N36" s="4">
        <f t="shared" si="3"/>
        <v>59.375</v>
      </c>
      <c r="O36" s="4">
        <f t="shared" si="4"/>
        <v>27.083333333333336</v>
      </c>
      <c r="P36" s="4">
        <v>4</v>
      </c>
      <c r="Q36" s="4">
        <v>4</v>
      </c>
      <c r="R36" s="4">
        <v>4</v>
      </c>
      <c r="S36" s="4">
        <v>3</v>
      </c>
      <c r="T36" s="4">
        <v>3</v>
      </c>
      <c r="U36" s="4">
        <v>3</v>
      </c>
      <c r="V36" s="4">
        <v>3</v>
      </c>
      <c r="W36" s="4">
        <v>3</v>
      </c>
      <c r="X36" s="4">
        <v>4</v>
      </c>
      <c r="Y36" s="4">
        <v>3</v>
      </c>
      <c r="Z36" s="4">
        <v>4</v>
      </c>
      <c r="AA36" s="4">
        <v>4</v>
      </c>
      <c r="AB36" s="4">
        <v>5</v>
      </c>
      <c r="AC36" s="4">
        <v>4</v>
      </c>
      <c r="AD36" s="4">
        <f t="shared" si="5"/>
        <v>4</v>
      </c>
      <c r="AE36" s="4">
        <f t="shared" si="6"/>
        <v>3.2</v>
      </c>
      <c r="AF36" s="4">
        <f t="shared" si="7"/>
        <v>4</v>
      </c>
      <c r="AG36" s="4">
        <v>2</v>
      </c>
      <c r="AH36" s="4">
        <v>1</v>
      </c>
      <c r="AI36" s="4">
        <v>1</v>
      </c>
      <c r="AJ36" s="5">
        <v>1</v>
      </c>
      <c r="AK36" s="4" t="s">
        <v>129</v>
      </c>
    </row>
    <row r="37" spans="1:37">
      <c r="A37" s="4" t="s">
        <v>111</v>
      </c>
      <c r="B37" s="4" t="s">
        <v>112</v>
      </c>
      <c r="C37" s="4">
        <v>0</v>
      </c>
      <c r="D37" s="4">
        <v>13.01</v>
      </c>
      <c r="E37" s="4">
        <v>4.2300000000000004</v>
      </c>
      <c r="F37" s="4" t="s">
        <v>847</v>
      </c>
      <c r="G37" s="4">
        <v>1</v>
      </c>
      <c r="H37" s="4" t="s">
        <v>848</v>
      </c>
      <c r="I37" s="4">
        <v>1</v>
      </c>
      <c r="J37" s="4">
        <v>1</v>
      </c>
      <c r="K37" s="4">
        <v>0.5</v>
      </c>
      <c r="L37" s="4">
        <v>0.4</v>
      </c>
      <c r="M37" s="15">
        <v>9.6</v>
      </c>
      <c r="N37" s="4">
        <f t="shared" si="3"/>
        <v>5.2083333333333339</v>
      </c>
      <c r="O37" s="4">
        <f t="shared" si="4"/>
        <v>4.166666666666667</v>
      </c>
      <c r="P37" s="4">
        <v>1</v>
      </c>
      <c r="Q37" s="4">
        <v>4</v>
      </c>
      <c r="R37" s="4">
        <v>2</v>
      </c>
      <c r="S37" s="4">
        <v>3</v>
      </c>
      <c r="T37" s="4">
        <v>1</v>
      </c>
      <c r="U37" s="4">
        <v>1</v>
      </c>
      <c r="V37" s="4">
        <v>1</v>
      </c>
      <c r="W37" s="4">
        <v>1</v>
      </c>
      <c r="X37" s="4">
        <v>2</v>
      </c>
      <c r="Y37" s="4">
        <v>4</v>
      </c>
      <c r="Z37" s="4">
        <v>2</v>
      </c>
      <c r="AA37" s="4">
        <v>3</v>
      </c>
      <c r="AB37" s="4">
        <v>3</v>
      </c>
      <c r="AC37" s="4">
        <v>2</v>
      </c>
      <c r="AD37" s="4">
        <f t="shared" si="5"/>
        <v>2.8</v>
      </c>
      <c r="AE37" s="4">
        <f t="shared" si="6"/>
        <v>1.2</v>
      </c>
      <c r="AF37" s="4">
        <f t="shared" si="7"/>
        <v>2.3333333333333335</v>
      </c>
      <c r="AG37" s="4">
        <v>1</v>
      </c>
      <c r="AH37" s="4">
        <v>1</v>
      </c>
      <c r="AI37" s="4">
        <v>1</v>
      </c>
      <c r="AJ37" s="5">
        <v>1</v>
      </c>
      <c r="AK37" s="4" t="s">
        <v>129</v>
      </c>
    </row>
    <row r="38" spans="1:37">
      <c r="A38" s="4" t="s">
        <v>113</v>
      </c>
      <c r="B38" s="4" t="s">
        <v>114</v>
      </c>
      <c r="C38" s="4">
        <v>0</v>
      </c>
      <c r="D38" s="4">
        <v>6.17</v>
      </c>
      <c r="E38" s="4">
        <v>4.2699999999999996</v>
      </c>
      <c r="F38" s="4" t="s">
        <v>856</v>
      </c>
      <c r="G38" s="4">
        <v>1</v>
      </c>
      <c r="H38" s="4" t="s">
        <v>857</v>
      </c>
      <c r="I38" s="4">
        <v>1</v>
      </c>
      <c r="J38" s="4">
        <v>1</v>
      </c>
      <c r="K38" s="4">
        <v>0.7</v>
      </c>
      <c r="L38" s="4">
        <v>0.8</v>
      </c>
      <c r="M38" s="15">
        <v>9.6</v>
      </c>
      <c r="N38" s="4">
        <f t="shared" si="3"/>
        <v>7.291666666666667</v>
      </c>
      <c r="O38" s="4">
        <f t="shared" si="4"/>
        <v>8.3333333333333339</v>
      </c>
      <c r="P38" s="4">
        <v>3</v>
      </c>
      <c r="Q38" s="4">
        <v>3</v>
      </c>
      <c r="R38" s="4">
        <v>2</v>
      </c>
      <c r="S38" s="4">
        <v>3</v>
      </c>
      <c r="T38" s="4">
        <v>3</v>
      </c>
      <c r="U38" s="4">
        <v>2</v>
      </c>
      <c r="V38" s="4">
        <v>4</v>
      </c>
      <c r="W38" s="4">
        <v>2</v>
      </c>
      <c r="X38" s="4">
        <v>4</v>
      </c>
      <c r="Y38" s="4">
        <v>1</v>
      </c>
      <c r="Z38" s="4">
        <v>1</v>
      </c>
      <c r="AA38" s="4">
        <v>1</v>
      </c>
      <c r="AB38" s="4">
        <v>1</v>
      </c>
      <c r="AC38" s="4">
        <v>1</v>
      </c>
      <c r="AD38" s="4">
        <f t="shared" si="5"/>
        <v>1</v>
      </c>
      <c r="AE38" s="4">
        <f t="shared" si="6"/>
        <v>3</v>
      </c>
      <c r="AF38" s="4">
        <f t="shared" si="7"/>
        <v>2.6666666666666665</v>
      </c>
      <c r="AG38" s="4">
        <v>3</v>
      </c>
      <c r="AH38" s="4">
        <v>1</v>
      </c>
      <c r="AI38" s="4">
        <v>1</v>
      </c>
      <c r="AJ38" s="5">
        <v>1</v>
      </c>
      <c r="AK38" s="4" t="s">
        <v>129</v>
      </c>
    </row>
    <row r="39" spans="1:37">
      <c r="A39" s="4" t="s">
        <v>115</v>
      </c>
      <c r="B39" s="4" t="s">
        <v>116</v>
      </c>
      <c r="C39" s="4">
        <v>0</v>
      </c>
      <c r="D39" s="4">
        <v>9.2899999999999991</v>
      </c>
      <c r="E39" s="4">
        <v>6.24</v>
      </c>
      <c r="F39" s="4" t="s">
        <v>873</v>
      </c>
      <c r="G39" s="4">
        <v>1</v>
      </c>
      <c r="H39" s="4" t="s">
        <v>874</v>
      </c>
      <c r="I39" s="4">
        <v>1</v>
      </c>
      <c r="J39" s="4">
        <v>1</v>
      </c>
      <c r="K39" s="4">
        <v>6.4</v>
      </c>
      <c r="L39" s="4">
        <v>6.3</v>
      </c>
      <c r="M39" s="15">
        <v>9.6</v>
      </c>
      <c r="N39" s="4">
        <f t="shared" si="3"/>
        <v>66.666666666666671</v>
      </c>
      <c r="O39" s="4">
        <f t="shared" si="4"/>
        <v>65.625</v>
      </c>
      <c r="P39" s="4">
        <v>4</v>
      </c>
      <c r="Q39" s="4">
        <v>4</v>
      </c>
      <c r="R39" s="4">
        <v>4</v>
      </c>
      <c r="S39" s="4">
        <v>4</v>
      </c>
      <c r="T39" s="4">
        <v>3</v>
      </c>
      <c r="U39" s="4">
        <v>4</v>
      </c>
      <c r="V39" s="4">
        <v>4</v>
      </c>
      <c r="W39" s="4">
        <v>4</v>
      </c>
      <c r="X39" s="4">
        <v>4</v>
      </c>
      <c r="Y39" s="4">
        <v>2</v>
      </c>
      <c r="Z39" s="4">
        <v>2</v>
      </c>
      <c r="AA39" s="4">
        <v>4</v>
      </c>
      <c r="AB39" s="4">
        <v>3</v>
      </c>
      <c r="AC39" s="4">
        <v>3</v>
      </c>
      <c r="AD39" s="4">
        <f t="shared" si="5"/>
        <v>2.8</v>
      </c>
      <c r="AE39" s="4">
        <f t="shared" si="6"/>
        <v>3.8</v>
      </c>
      <c r="AF39" s="4">
        <f t="shared" si="7"/>
        <v>4</v>
      </c>
      <c r="AG39" s="4">
        <v>4</v>
      </c>
      <c r="AH39" s="4">
        <v>0</v>
      </c>
      <c r="AI39" s="4" t="s">
        <v>129</v>
      </c>
      <c r="AJ39" s="5">
        <v>0</v>
      </c>
      <c r="AK39" s="4"/>
    </row>
    <row r="40" spans="1:37">
      <c r="A40" s="4" t="s">
        <v>533</v>
      </c>
      <c r="B40" s="4" t="s">
        <v>92</v>
      </c>
      <c r="C40" s="4">
        <v>1</v>
      </c>
      <c r="D40" s="4">
        <v>10.43</v>
      </c>
      <c r="E40" s="4">
        <v>6.12</v>
      </c>
      <c r="F40" s="31"/>
      <c r="G40" s="31"/>
      <c r="H40" s="31"/>
      <c r="I40" s="31"/>
      <c r="J40" s="31"/>
      <c r="K40" s="31"/>
      <c r="L40" s="31"/>
      <c r="M40" s="15">
        <v>9.6</v>
      </c>
      <c r="N40" s="31"/>
      <c r="O40" s="31"/>
      <c r="P40" s="4">
        <v>4</v>
      </c>
      <c r="Q40" s="4">
        <v>4</v>
      </c>
      <c r="R40" s="4">
        <v>3</v>
      </c>
      <c r="S40" s="4">
        <v>5</v>
      </c>
      <c r="T40" s="4">
        <v>4</v>
      </c>
      <c r="U40" s="4">
        <v>4</v>
      </c>
      <c r="V40" s="4">
        <v>5</v>
      </c>
      <c r="W40" s="4">
        <v>4</v>
      </c>
      <c r="X40" s="4">
        <v>4</v>
      </c>
      <c r="Y40" s="4">
        <v>4</v>
      </c>
      <c r="Z40" s="4">
        <v>2</v>
      </c>
      <c r="AA40" s="4">
        <v>5</v>
      </c>
      <c r="AB40" s="4">
        <v>2</v>
      </c>
      <c r="AC40" s="4">
        <v>4</v>
      </c>
      <c r="AD40" s="4">
        <f t="shared" si="5"/>
        <v>3.4</v>
      </c>
      <c r="AE40" s="4">
        <f t="shared" si="6"/>
        <v>4.2</v>
      </c>
      <c r="AF40" s="4">
        <f t="shared" si="7"/>
        <v>3.6666666666666665</v>
      </c>
      <c r="AG40" s="4">
        <v>5</v>
      </c>
      <c r="AH40" s="4">
        <v>0</v>
      </c>
      <c r="AI40" s="4" t="s">
        <v>129</v>
      </c>
      <c r="AJ40" s="4">
        <v>0</v>
      </c>
      <c r="AK40" s="4"/>
    </row>
    <row r="41" spans="1:37">
      <c r="A41" s="4" t="s">
        <v>534</v>
      </c>
      <c r="B41" s="4" t="s">
        <v>94</v>
      </c>
      <c r="C41" s="4">
        <v>1</v>
      </c>
      <c r="D41" s="4">
        <v>7.41</v>
      </c>
      <c r="E41" s="4">
        <v>5.04</v>
      </c>
      <c r="F41" s="31"/>
      <c r="G41" s="31"/>
      <c r="H41" s="31"/>
      <c r="I41" s="31"/>
      <c r="J41" s="31"/>
      <c r="K41" s="31"/>
      <c r="L41" s="31"/>
      <c r="M41" s="15">
        <v>9.6</v>
      </c>
      <c r="N41" s="31"/>
      <c r="O41" s="31"/>
      <c r="P41" s="4">
        <v>4</v>
      </c>
      <c r="Q41" s="4">
        <v>4</v>
      </c>
      <c r="R41" s="4">
        <v>3</v>
      </c>
      <c r="S41" s="4">
        <v>4</v>
      </c>
      <c r="T41" s="4">
        <v>5</v>
      </c>
      <c r="U41" s="4">
        <v>5</v>
      </c>
      <c r="V41" s="4">
        <v>4</v>
      </c>
      <c r="W41" s="4">
        <v>5</v>
      </c>
      <c r="X41" s="4">
        <v>5</v>
      </c>
      <c r="Y41" s="4">
        <v>4</v>
      </c>
      <c r="Z41" s="4">
        <v>1</v>
      </c>
      <c r="AA41" s="4">
        <v>4</v>
      </c>
      <c r="AB41" s="4">
        <v>4</v>
      </c>
      <c r="AC41" s="4">
        <v>4</v>
      </c>
      <c r="AD41" s="4">
        <f t="shared" si="5"/>
        <v>3.4</v>
      </c>
      <c r="AE41" s="4">
        <f t="shared" si="6"/>
        <v>4.8</v>
      </c>
      <c r="AF41" s="4">
        <f t="shared" si="7"/>
        <v>3.6666666666666665</v>
      </c>
      <c r="AG41" s="4">
        <v>5</v>
      </c>
      <c r="AH41" s="4">
        <v>0</v>
      </c>
      <c r="AI41" s="4" t="s">
        <v>129</v>
      </c>
      <c r="AJ41" s="4">
        <v>0</v>
      </c>
      <c r="AK41" s="4"/>
    </row>
    <row r="42" spans="1:37">
      <c r="A42" s="4" t="s">
        <v>536</v>
      </c>
      <c r="B42" s="4" t="s">
        <v>535</v>
      </c>
      <c r="C42" s="4">
        <v>1</v>
      </c>
      <c r="D42" s="4">
        <v>8.11</v>
      </c>
      <c r="E42" s="4">
        <v>5.27</v>
      </c>
      <c r="F42" s="31"/>
      <c r="G42" s="31"/>
      <c r="H42" s="31"/>
      <c r="I42" s="31"/>
      <c r="J42" s="31"/>
      <c r="K42" s="31"/>
      <c r="L42" s="31"/>
      <c r="M42" s="15">
        <v>9.6</v>
      </c>
      <c r="N42" s="31"/>
      <c r="O42" s="31"/>
      <c r="P42" s="4">
        <v>5</v>
      </c>
      <c r="Q42" s="4">
        <v>5</v>
      </c>
      <c r="R42" s="4">
        <v>4</v>
      </c>
      <c r="S42" s="4">
        <v>5</v>
      </c>
      <c r="T42" s="4">
        <v>3</v>
      </c>
      <c r="U42" s="4">
        <v>4</v>
      </c>
      <c r="V42" s="4">
        <v>4</v>
      </c>
      <c r="W42" s="4">
        <v>4</v>
      </c>
      <c r="X42" s="4">
        <v>4</v>
      </c>
      <c r="Y42" s="4">
        <v>5</v>
      </c>
      <c r="Z42" s="4">
        <v>3</v>
      </c>
      <c r="AA42" s="4">
        <v>4</v>
      </c>
      <c r="AB42" s="4">
        <v>4</v>
      </c>
      <c r="AC42" s="4">
        <v>4</v>
      </c>
      <c r="AD42" s="4">
        <f>SUM(Y42:AC42)/5</f>
        <v>4</v>
      </c>
      <c r="AE42" s="4">
        <f>SUM(T42:X42)/5</f>
        <v>3.8</v>
      </c>
      <c r="AF42" s="4">
        <f>SUM(P42:R42)/3</f>
        <v>4.666666666666667</v>
      </c>
      <c r="AG42" s="4">
        <v>5</v>
      </c>
      <c r="AH42" s="4">
        <v>0</v>
      </c>
      <c r="AI42" s="4" t="s">
        <v>129</v>
      </c>
      <c r="AJ42" s="4">
        <v>0</v>
      </c>
      <c r="AK42" s="4"/>
    </row>
    <row r="43" spans="1:37">
      <c r="S43" s="18">
        <f t="shared" ref="S43" si="8">AVERAGE(S3:S42)</f>
        <v>3.5249999999999999</v>
      </c>
      <c r="T43" s="18"/>
      <c r="U43" s="18"/>
      <c r="V43" s="18"/>
      <c r="W43" s="18"/>
      <c r="X43" s="18"/>
      <c r="Y43" s="18"/>
      <c r="Z43" s="18"/>
      <c r="AA43" s="18"/>
      <c r="AB43" s="18"/>
      <c r="AC43" s="18" t="s">
        <v>991</v>
      </c>
      <c r="AD43" s="18">
        <f>AVERAGE(AD3:AD42)</f>
        <v>2.9</v>
      </c>
      <c r="AE43" s="18">
        <f t="shared" ref="AE43:AG43" si="9">AVERAGE(AE3:AE42)</f>
        <v>3.3900000000000006</v>
      </c>
      <c r="AF43" s="18">
        <f t="shared" si="9"/>
        <v>3.2666666666666666</v>
      </c>
      <c r="AG43" s="18">
        <f t="shared" si="9"/>
        <v>3.375</v>
      </c>
      <c r="AH43" s="18">
        <f>SUM(AH3:AH42)+2</f>
        <v>25</v>
      </c>
    </row>
    <row r="44" spans="1:37" ht="16" thickBot="1">
      <c r="S44" s="18">
        <f t="shared" ref="S44" si="10">STDEV(S3:S42)</f>
        <v>1.1319939294935539</v>
      </c>
      <c r="T44" s="18"/>
      <c r="U44" s="18"/>
      <c r="V44" s="18"/>
      <c r="W44" s="18"/>
      <c r="X44" s="18"/>
      <c r="Y44" s="18"/>
      <c r="Z44" s="18"/>
      <c r="AA44" s="18"/>
      <c r="AB44" s="18"/>
      <c r="AC44" s="18" t="s">
        <v>992</v>
      </c>
      <c r="AD44" s="18">
        <f>STDEV(AD3:AD42)</f>
        <v>0.91033946894438622</v>
      </c>
      <c r="AE44" s="18">
        <f t="shared" ref="AE44:AG44" si="11">STDEV(AE3:AE42)</f>
        <v>1.0533949998177403</v>
      </c>
      <c r="AF44" s="18">
        <f t="shared" si="11"/>
        <v>0.93735397723191138</v>
      </c>
      <c r="AG44" s="18">
        <f t="shared" si="11"/>
        <v>1.3902130439944476</v>
      </c>
      <c r="AI44" t="s">
        <v>980</v>
      </c>
      <c r="AJ44" t="s">
        <v>981</v>
      </c>
    </row>
    <row r="45" spans="1:37">
      <c r="F45" s="72" t="s">
        <v>994</v>
      </c>
      <c r="G45" s="73" t="s">
        <v>981</v>
      </c>
      <c r="H45" s="76"/>
      <c r="I45" s="73" t="s">
        <v>993</v>
      </c>
      <c r="J45" s="73" t="s">
        <v>981</v>
      </c>
      <c r="K45" s="73" t="s">
        <v>995</v>
      </c>
      <c r="L45" s="74" t="s">
        <v>997</v>
      </c>
      <c r="N45" s="4"/>
      <c r="AH45" t="s">
        <v>1013</v>
      </c>
      <c r="AI45">
        <v>0</v>
      </c>
      <c r="AJ45">
        <v>16</v>
      </c>
    </row>
    <row r="46" spans="1:37">
      <c r="E46" t="s">
        <v>1027</v>
      </c>
      <c r="F46" s="65">
        <v>1</v>
      </c>
      <c r="G46" s="4">
        <f>SUMIF(G3:G42,"=1",J3:J42)</f>
        <v>25</v>
      </c>
      <c r="H46" s="57"/>
      <c r="I46" s="15">
        <v>1</v>
      </c>
      <c r="J46" s="4">
        <f>SUMIF(I3:I42,"=1",J3:J42)</f>
        <v>19</v>
      </c>
      <c r="K46" s="68">
        <f>SUMIF(I3:I42,"=1",N3:N42)/J46</f>
        <v>38.708333333333336</v>
      </c>
      <c r="L46" s="69">
        <f>SUMIF(I3:I42,"=1",O3:O42)/J46</f>
        <v>38.438596491228076</v>
      </c>
      <c r="M46" t="s">
        <v>1025</v>
      </c>
      <c r="N46" s="4"/>
      <c r="AH46" t="s">
        <v>1014</v>
      </c>
      <c r="AI46">
        <v>1</v>
      </c>
      <c r="AJ46">
        <v>23</v>
      </c>
    </row>
    <row r="47" spans="1:37" ht="16" thickBot="1">
      <c r="E47" t="s">
        <v>1030</v>
      </c>
      <c r="F47" s="66">
        <v>0</v>
      </c>
      <c r="G47" s="67">
        <f>SUMIF(G3:G42,"=0",J3:J42)</f>
        <v>1</v>
      </c>
      <c r="H47" s="61"/>
      <c r="I47" s="75">
        <v>0</v>
      </c>
      <c r="J47" s="67">
        <f>SUMIF(I3:I42,"=0",J3:J42)</f>
        <v>7</v>
      </c>
      <c r="K47" s="70">
        <f>SUMIF(I3:I42,"=0",N3:N42)/J47</f>
        <v>47.416666666666664</v>
      </c>
      <c r="L47" s="71">
        <f>SUMIF(I3:I42,"=0",O3:O42)/J47</f>
        <v>29.708333333333336</v>
      </c>
      <c r="M47" t="s">
        <v>1031</v>
      </c>
      <c r="N47" s="67"/>
      <c r="AH47" t="s">
        <v>1015</v>
      </c>
      <c r="AI47">
        <v>2</v>
      </c>
      <c r="AJ47">
        <v>1</v>
      </c>
    </row>
    <row r="55" spans="1:37">
      <c r="A55" t="s">
        <v>1089</v>
      </c>
      <c r="C55">
        <v>0</v>
      </c>
      <c r="F55" t="s">
        <v>287</v>
      </c>
      <c r="G55">
        <v>1</v>
      </c>
      <c r="H55" t="s">
        <v>1100</v>
      </c>
      <c r="I55">
        <v>1</v>
      </c>
      <c r="K55">
        <v>8.4</v>
      </c>
      <c r="L55">
        <v>4.9000000000000004</v>
      </c>
      <c r="P55">
        <v>4</v>
      </c>
      <c r="Q55">
        <v>4</v>
      </c>
      <c r="R55">
        <v>2</v>
      </c>
      <c r="S55">
        <v>5</v>
      </c>
      <c r="T55">
        <v>5</v>
      </c>
      <c r="U55">
        <v>5</v>
      </c>
      <c r="V55">
        <v>5</v>
      </c>
      <c r="W55">
        <v>5</v>
      </c>
      <c r="X55">
        <v>5</v>
      </c>
      <c r="Y55">
        <v>4</v>
      </c>
      <c r="Z55">
        <v>5</v>
      </c>
      <c r="AA55">
        <v>3</v>
      </c>
      <c r="AC55">
        <v>4</v>
      </c>
      <c r="AD55">
        <f>AVERAGE(Y55:AC55)</f>
        <v>4</v>
      </c>
      <c r="AE55">
        <f>AVERAGE(T55:X55)</f>
        <v>5</v>
      </c>
      <c r="AF55">
        <f>AVERAGE(P55:Q55,S55)</f>
        <v>4.333333333333333</v>
      </c>
      <c r="AH55">
        <v>1</v>
      </c>
      <c r="AI55">
        <v>1</v>
      </c>
      <c r="AJ55">
        <v>1</v>
      </c>
      <c r="AK55" t="s">
        <v>129</v>
      </c>
    </row>
    <row r="56" spans="1:37">
      <c r="A56" t="s">
        <v>1090</v>
      </c>
      <c r="C56">
        <v>0</v>
      </c>
      <c r="F56" t="s">
        <v>1101</v>
      </c>
      <c r="G56">
        <v>1</v>
      </c>
      <c r="H56" t="s">
        <v>1102</v>
      </c>
      <c r="I56">
        <v>1</v>
      </c>
      <c r="K56">
        <v>9.4</v>
      </c>
      <c r="L56">
        <v>0.1</v>
      </c>
      <c r="P56">
        <v>5</v>
      </c>
      <c r="Q56">
        <v>5</v>
      </c>
      <c r="R56">
        <v>1</v>
      </c>
      <c r="S56">
        <v>5</v>
      </c>
      <c r="T56">
        <v>5</v>
      </c>
      <c r="U56">
        <v>5</v>
      </c>
      <c r="V56">
        <v>5</v>
      </c>
      <c r="W56">
        <v>5</v>
      </c>
      <c r="X56">
        <v>5</v>
      </c>
      <c r="Y56">
        <v>5</v>
      </c>
      <c r="Z56">
        <v>3</v>
      </c>
      <c r="AA56">
        <v>5</v>
      </c>
      <c r="AC56">
        <v>5</v>
      </c>
      <c r="AD56">
        <f>AVERAGE(Y56:AC56)</f>
        <v>4.5</v>
      </c>
      <c r="AE56">
        <f>AVERAGE(T56:X56)</f>
        <v>5</v>
      </c>
      <c r="AF56">
        <f>AVERAGE(P56:Q56,S56)</f>
        <v>5</v>
      </c>
      <c r="AH56">
        <v>0</v>
      </c>
      <c r="AI56" t="s">
        <v>129</v>
      </c>
      <c r="AJ56">
        <v>0</v>
      </c>
      <c r="AK56" t="s">
        <v>129</v>
      </c>
    </row>
  </sheetData>
  <pageMargins left="0.7" right="0.7" top="0.75" bottom="0.75" header="0.3" footer="0.3"/>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6"/>
  <sheetViews>
    <sheetView zoomScale="125" zoomScaleNormal="125" zoomScalePageLayoutView="125" workbookViewId="0">
      <pane xSplit="2" ySplit="2" topLeftCell="X41" activePane="bottomRight" state="frozen"/>
      <selection pane="topRight" activeCell="D1" sqref="D1"/>
      <selection pane="bottomLeft" activeCell="A3" sqref="A3"/>
      <selection pane="bottomRight" activeCell="AH56" sqref="AH56"/>
    </sheetView>
  </sheetViews>
  <sheetFormatPr baseColWidth="10" defaultColWidth="8.83203125" defaultRowHeight="15" x14ac:dyDescent="0"/>
  <cols>
    <col min="1" max="1" width="15.33203125" bestFit="1" customWidth="1"/>
    <col min="2" max="2" width="9.1640625" bestFit="1" customWidth="1"/>
    <col min="3" max="5" width="9.1640625" customWidth="1"/>
    <col min="6" max="6" width="12.83203125" customWidth="1"/>
    <col min="7" max="7" width="14.33203125" bestFit="1" customWidth="1"/>
    <col min="8" max="8" width="15.6640625" bestFit="1" customWidth="1"/>
    <col min="9" max="9" width="13.1640625" customWidth="1"/>
    <col min="10" max="10" width="15.33203125" bestFit="1" customWidth="1"/>
    <col min="11" max="11" width="15.33203125" customWidth="1"/>
    <col min="12" max="12" width="12.83203125" bestFit="1" customWidth="1"/>
    <col min="13" max="13" width="14.1640625" bestFit="1" customWidth="1"/>
    <col min="14" max="16" width="14.5" customWidth="1"/>
    <col min="17" max="17" width="11.6640625" bestFit="1" customWidth="1"/>
    <col min="18" max="18" width="9.1640625" bestFit="1" customWidth="1"/>
    <col min="19" max="19" width="13.6640625" bestFit="1" customWidth="1"/>
    <col min="20" max="20" width="11.6640625" bestFit="1" customWidth="1"/>
    <col min="21" max="21" width="12.33203125" bestFit="1" customWidth="1"/>
    <col min="22" max="22" width="12.1640625" bestFit="1" customWidth="1"/>
    <col min="23" max="23" width="9.1640625" bestFit="1" customWidth="1"/>
    <col min="24" max="24" width="12.6640625" bestFit="1" customWidth="1"/>
    <col min="25" max="25" width="9.1640625" bestFit="1" customWidth="1"/>
    <col min="26" max="26" width="10.83203125" bestFit="1" customWidth="1"/>
    <col min="27" max="27" width="13.6640625" bestFit="1" customWidth="1"/>
    <col min="28" max="28" width="12.6640625" bestFit="1" customWidth="1"/>
    <col min="29" max="29" width="10.33203125" bestFit="1" customWidth="1"/>
    <col min="30" max="30" width="19.5" bestFit="1" customWidth="1"/>
    <col min="31" max="31" width="11.83203125" bestFit="1" customWidth="1"/>
    <col min="32" max="32" width="12.83203125" bestFit="1" customWidth="1"/>
    <col min="33" max="33" width="12.5" bestFit="1" customWidth="1"/>
    <col min="34" max="34" width="12.5" customWidth="1"/>
    <col min="36" max="36" width="16.6640625" bestFit="1" customWidth="1"/>
    <col min="37" max="37" width="16.6640625" customWidth="1"/>
  </cols>
  <sheetData>
    <row r="1" spans="1:38">
      <c r="A1" s="8" t="s">
        <v>0</v>
      </c>
      <c r="B1" s="3" t="s">
        <v>1</v>
      </c>
      <c r="C1" s="8" t="s">
        <v>334</v>
      </c>
      <c r="D1" s="8" t="s">
        <v>131</v>
      </c>
      <c r="E1" s="8" t="s">
        <v>132</v>
      </c>
      <c r="F1" s="2" t="s">
        <v>117</v>
      </c>
      <c r="G1" s="7" t="s">
        <v>412</v>
      </c>
      <c r="H1" s="7" t="s">
        <v>413</v>
      </c>
      <c r="I1" s="2" t="s">
        <v>119</v>
      </c>
      <c r="J1" s="7" t="s">
        <v>120</v>
      </c>
      <c r="K1" s="7"/>
      <c r="L1" s="3" t="s">
        <v>121</v>
      </c>
      <c r="M1" s="3" t="s">
        <v>122</v>
      </c>
      <c r="N1" s="3" t="s">
        <v>531</v>
      </c>
      <c r="O1" s="3" t="s">
        <v>121</v>
      </c>
      <c r="P1" s="3" t="s">
        <v>122</v>
      </c>
      <c r="Q1" s="3" t="s">
        <v>34</v>
      </c>
      <c r="R1" s="3" t="s">
        <v>35</v>
      </c>
      <c r="S1" s="3" t="s">
        <v>36</v>
      </c>
      <c r="T1" s="8" t="s">
        <v>37</v>
      </c>
      <c r="U1" s="2" t="s">
        <v>24</v>
      </c>
      <c r="V1" s="2" t="s">
        <v>25</v>
      </c>
      <c r="W1" s="3" t="s">
        <v>26</v>
      </c>
      <c r="X1" s="3" t="s">
        <v>27</v>
      </c>
      <c r="Y1" s="3" t="s">
        <v>28</v>
      </c>
      <c r="Z1" s="2" t="s">
        <v>13</v>
      </c>
      <c r="AA1" s="2" t="s">
        <v>14</v>
      </c>
      <c r="AB1" s="2" t="s">
        <v>15</v>
      </c>
      <c r="AC1" s="2" t="s">
        <v>16</v>
      </c>
      <c r="AD1" s="2" t="s">
        <v>17</v>
      </c>
      <c r="AE1" s="8" t="s">
        <v>149</v>
      </c>
      <c r="AF1" s="8" t="s">
        <v>150</v>
      </c>
      <c r="AG1" s="8" t="s">
        <v>151</v>
      </c>
      <c r="AH1" s="8" t="s">
        <v>136</v>
      </c>
      <c r="AI1" s="7" t="s">
        <v>137</v>
      </c>
      <c r="AJ1" s="12" t="s">
        <v>138</v>
      </c>
      <c r="AK1" s="19" t="s">
        <v>426</v>
      </c>
      <c r="AL1" s="2" t="s">
        <v>126</v>
      </c>
    </row>
    <row r="2" spans="1:38">
      <c r="A2" s="8"/>
      <c r="B2" s="3"/>
      <c r="C2" s="8" t="s">
        <v>333</v>
      </c>
      <c r="D2" s="8" t="s">
        <v>139</v>
      </c>
      <c r="E2" s="8" t="s">
        <v>139</v>
      </c>
      <c r="F2" s="2" t="s">
        <v>152</v>
      </c>
      <c r="G2" s="7" t="s">
        <v>958</v>
      </c>
      <c r="H2" s="7" t="s">
        <v>280</v>
      </c>
      <c r="I2" s="2" t="s">
        <v>152</v>
      </c>
      <c r="J2" s="7" t="s">
        <v>958</v>
      </c>
      <c r="K2" s="7"/>
      <c r="L2" s="3" t="s">
        <v>463</v>
      </c>
      <c r="M2" s="3" t="s">
        <v>463</v>
      </c>
      <c r="N2" s="3" t="s">
        <v>532</v>
      </c>
      <c r="O2" s="3" t="s">
        <v>987</v>
      </c>
      <c r="P2" s="3" t="s">
        <v>987</v>
      </c>
      <c r="Q2" s="10" t="s">
        <v>49</v>
      </c>
      <c r="R2" s="10" t="s">
        <v>49</v>
      </c>
      <c r="S2" s="10" t="s">
        <v>49</v>
      </c>
      <c r="T2" s="11" t="s">
        <v>49</v>
      </c>
      <c r="U2" s="10" t="s">
        <v>49</v>
      </c>
      <c r="V2" s="10" t="s">
        <v>49</v>
      </c>
      <c r="W2" s="10" t="s">
        <v>49</v>
      </c>
      <c r="X2" s="10" t="s">
        <v>49</v>
      </c>
      <c r="Y2" s="10" t="s">
        <v>49</v>
      </c>
      <c r="Z2" s="10" t="s">
        <v>49</v>
      </c>
      <c r="AA2" s="10" t="s">
        <v>49</v>
      </c>
      <c r="AB2" s="10" t="s">
        <v>49</v>
      </c>
      <c r="AC2" s="10" t="s">
        <v>49</v>
      </c>
      <c r="AD2" s="10" t="s">
        <v>49</v>
      </c>
      <c r="AE2" s="11" t="s">
        <v>49</v>
      </c>
      <c r="AF2" s="11" t="s">
        <v>49</v>
      </c>
      <c r="AG2" s="11" t="s">
        <v>49</v>
      </c>
      <c r="AH2" s="11" t="s">
        <v>49</v>
      </c>
      <c r="AI2" s="7"/>
      <c r="AJ2" s="12" t="s">
        <v>47</v>
      </c>
      <c r="AK2" s="20" t="s">
        <v>427</v>
      </c>
      <c r="AL2" s="4"/>
    </row>
    <row r="3" spans="1:38">
      <c r="A3" s="2" t="s">
        <v>50</v>
      </c>
      <c r="B3" s="4" t="s">
        <v>51</v>
      </c>
      <c r="C3" s="4">
        <v>0</v>
      </c>
      <c r="D3" s="4">
        <v>8.52</v>
      </c>
      <c r="E3" s="4">
        <v>7.15</v>
      </c>
      <c r="F3" s="4" t="s">
        <v>603</v>
      </c>
      <c r="G3" s="4">
        <v>0</v>
      </c>
      <c r="H3" s="4">
        <v>1</v>
      </c>
      <c r="I3" s="4" t="s">
        <v>604</v>
      </c>
      <c r="J3" s="4">
        <v>1</v>
      </c>
      <c r="K3" s="4">
        <v>1</v>
      </c>
      <c r="L3" s="4">
        <v>0.5</v>
      </c>
      <c r="M3" s="4">
        <v>0.3</v>
      </c>
      <c r="N3" s="15">
        <v>9.6</v>
      </c>
      <c r="O3" s="15">
        <f>L3/N3*100</f>
        <v>5.2083333333333339</v>
      </c>
      <c r="P3" s="15">
        <f>M3/N3*100</f>
        <v>3.125</v>
      </c>
      <c r="Q3" s="4">
        <v>2</v>
      </c>
      <c r="R3" s="4">
        <v>2</v>
      </c>
      <c r="S3" s="4">
        <v>1</v>
      </c>
      <c r="T3" s="4">
        <v>2</v>
      </c>
      <c r="U3" s="4">
        <v>2</v>
      </c>
      <c r="V3" s="4">
        <v>5</v>
      </c>
      <c r="W3" s="4">
        <v>5</v>
      </c>
      <c r="X3" s="4">
        <v>1</v>
      </c>
      <c r="Y3" s="4">
        <v>1</v>
      </c>
      <c r="Z3" s="4">
        <v>2</v>
      </c>
      <c r="AA3" s="4">
        <v>1</v>
      </c>
      <c r="AB3" s="4">
        <v>4</v>
      </c>
      <c r="AC3" s="4">
        <v>1</v>
      </c>
      <c r="AD3" s="4">
        <v>5</v>
      </c>
      <c r="AE3" s="4">
        <f>SUM(Z3:AD3)/5</f>
        <v>2.6</v>
      </c>
      <c r="AF3" s="4">
        <f>SUM(U3:Y3)/5</f>
        <v>2.8</v>
      </c>
      <c r="AG3" s="4">
        <f>SUM(Q3:S3)/3</f>
        <v>1.6666666666666667</v>
      </c>
      <c r="AH3" s="4">
        <v>3</v>
      </c>
      <c r="AI3" s="4">
        <v>1</v>
      </c>
      <c r="AJ3" s="13">
        <v>1</v>
      </c>
      <c r="AK3" s="21">
        <v>1</v>
      </c>
      <c r="AL3" s="4" t="s">
        <v>129</v>
      </c>
    </row>
    <row r="4" spans="1:38">
      <c r="A4" s="4" t="s">
        <v>52</v>
      </c>
      <c r="B4" s="4" t="s">
        <v>53</v>
      </c>
      <c r="C4" s="4">
        <v>0</v>
      </c>
      <c r="D4" s="4"/>
      <c r="E4" s="4">
        <v>7.06</v>
      </c>
      <c r="F4" s="4"/>
      <c r="G4" s="4"/>
      <c r="H4" s="4">
        <v>0</v>
      </c>
      <c r="I4" s="4"/>
      <c r="J4" s="4"/>
      <c r="K4" s="4"/>
      <c r="L4" s="4"/>
      <c r="M4" s="4"/>
      <c r="N4" s="15"/>
      <c r="O4" s="15"/>
      <c r="P4" s="15"/>
      <c r="Q4" s="4"/>
      <c r="R4" s="4"/>
      <c r="S4" s="4"/>
      <c r="T4" s="4"/>
      <c r="U4" s="4"/>
      <c r="V4" s="4"/>
      <c r="W4" s="4"/>
      <c r="X4" s="4"/>
      <c r="Y4" s="4"/>
      <c r="Z4" s="4"/>
      <c r="AA4" s="4"/>
      <c r="AB4" s="4"/>
      <c r="AC4" s="4"/>
      <c r="AD4" s="4"/>
      <c r="AE4" s="4"/>
      <c r="AF4" s="4"/>
      <c r="AG4" s="4"/>
      <c r="AH4" s="4"/>
      <c r="AI4" s="4">
        <v>2</v>
      </c>
      <c r="AJ4" s="13">
        <v>1</v>
      </c>
      <c r="AK4" s="22">
        <v>2</v>
      </c>
      <c r="AL4" s="4" t="s">
        <v>129</v>
      </c>
    </row>
    <row r="5" spans="1:38">
      <c r="A5" s="4" t="s">
        <v>54</v>
      </c>
      <c r="B5" s="5" t="s">
        <v>55</v>
      </c>
      <c r="C5">
        <v>0</v>
      </c>
      <c r="D5">
        <v>10.050000000000001</v>
      </c>
      <c r="E5">
        <v>7.22</v>
      </c>
      <c r="F5" t="s">
        <v>321</v>
      </c>
      <c r="G5">
        <v>1</v>
      </c>
      <c r="H5">
        <v>1</v>
      </c>
      <c r="I5" t="s">
        <v>322</v>
      </c>
      <c r="J5">
        <v>0</v>
      </c>
      <c r="K5" s="4">
        <v>1</v>
      </c>
      <c r="L5">
        <v>4.3</v>
      </c>
      <c r="M5">
        <v>3.8</v>
      </c>
      <c r="N5" s="15">
        <v>9.6</v>
      </c>
      <c r="O5" s="15">
        <f t="shared" ref="O5:O42" si="0">L5/N5*100</f>
        <v>44.791666666666671</v>
      </c>
      <c r="P5" s="15">
        <f t="shared" ref="P5:P42" si="1">M5/N5*100</f>
        <v>39.583333333333329</v>
      </c>
      <c r="Q5">
        <v>3</v>
      </c>
      <c r="R5">
        <v>3</v>
      </c>
      <c r="S5">
        <v>3</v>
      </c>
      <c r="T5">
        <v>3</v>
      </c>
      <c r="U5">
        <v>3</v>
      </c>
      <c r="V5">
        <v>3</v>
      </c>
      <c r="W5">
        <v>3</v>
      </c>
      <c r="X5">
        <v>4</v>
      </c>
      <c r="Y5">
        <v>3</v>
      </c>
      <c r="Z5">
        <v>3</v>
      </c>
      <c r="AA5">
        <v>2</v>
      </c>
      <c r="AB5">
        <v>3</v>
      </c>
      <c r="AC5">
        <v>2</v>
      </c>
      <c r="AD5">
        <v>2</v>
      </c>
      <c r="AE5" s="4">
        <f t="shared" ref="AE5" si="2">SUM(Z5:AD5)/5</f>
        <v>2.4</v>
      </c>
      <c r="AF5" s="4">
        <f t="shared" ref="AF5" si="3">SUM(U5:Y5)/5</f>
        <v>3.2</v>
      </c>
      <c r="AG5" s="4">
        <f t="shared" ref="AG5" si="4">SUM(Q5:S5)/3</f>
        <v>3</v>
      </c>
      <c r="AH5">
        <v>2</v>
      </c>
      <c r="AI5">
        <v>2</v>
      </c>
      <c r="AJ5">
        <v>1</v>
      </c>
      <c r="AK5" s="23">
        <v>2</v>
      </c>
      <c r="AL5" t="s">
        <v>129</v>
      </c>
    </row>
    <row r="6" spans="1:38">
      <c r="A6" s="4" t="s">
        <v>56</v>
      </c>
      <c r="B6" s="4" t="s">
        <v>57</v>
      </c>
      <c r="C6" s="4">
        <v>0</v>
      </c>
      <c r="D6" s="4">
        <v>6.1</v>
      </c>
      <c r="E6" s="4">
        <v>5.03</v>
      </c>
      <c r="F6" s="4" t="s">
        <v>287</v>
      </c>
      <c r="G6" s="4">
        <v>0</v>
      </c>
      <c r="H6" s="4">
        <v>1</v>
      </c>
      <c r="I6" s="4" t="s">
        <v>345</v>
      </c>
      <c r="J6" s="4">
        <v>1</v>
      </c>
      <c r="K6" s="4">
        <v>1</v>
      </c>
      <c r="L6" s="4">
        <v>0.3</v>
      </c>
      <c r="M6" s="4">
        <v>0.2</v>
      </c>
      <c r="N6" s="15">
        <v>9.6</v>
      </c>
      <c r="O6" s="15">
        <f t="shared" si="0"/>
        <v>3.125</v>
      </c>
      <c r="P6" s="15">
        <f t="shared" si="1"/>
        <v>2.0833333333333335</v>
      </c>
      <c r="Q6" s="4">
        <v>2</v>
      </c>
      <c r="R6" s="4">
        <v>2</v>
      </c>
      <c r="S6" s="4">
        <v>1</v>
      </c>
      <c r="T6" s="4">
        <v>2</v>
      </c>
      <c r="U6" s="4">
        <v>3</v>
      </c>
      <c r="V6" s="4">
        <v>2</v>
      </c>
      <c r="W6" s="4">
        <v>2</v>
      </c>
      <c r="X6" s="4">
        <v>2</v>
      </c>
      <c r="Y6" s="4">
        <v>2</v>
      </c>
      <c r="Z6" s="4">
        <v>2</v>
      </c>
      <c r="AA6" s="4">
        <v>2</v>
      </c>
      <c r="AB6" s="4">
        <v>5</v>
      </c>
      <c r="AC6" s="4">
        <v>2</v>
      </c>
      <c r="AD6" s="4">
        <v>3</v>
      </c>
      <c r="AE6" s="4">
        <f t="shared" ref="AE6:AE41" si="5">SUM(Z6:AD6)/5</f>
        <v>2.8</v>
      </c>
      <c r="AF6" s="4">
        <f t="shared" ref="AF6:AF41" si="6">SUM(U6:Y6)/5</f>
        <v>2.2000000000000002</v>
      </c>
      <c r="AG6" s="4">
        <f t="shared" ref="AG6:AG41" si="7">SUM(Q6:S6)/3</f>
        <v>1.6666666666666667</v>
      </c>
      <c r="AH6" s="4">
        <v>2</v>
      </c>
      <c r="AI6" s="4">
        <v>1</v>
      </c>
      <c r="AJ6" s="13">
        <v>1</v>
      </c>
      <c r="AK6" s="23">
        <v>1</v>
      </c>
      <c r="AL6" s="4" t="s">
        <v>129</v>
      </c>
    </row>
    <row r="7" spans="1:38">
      <c r="A7" s="4" t="s">
        <v>58</v>
      </c>
      <c r="B7" s="4" t="s">
        <v>59</v>
      </c>
      <c r="C7" s="4">
        <v>0</v>
      </c>
      <c r="D7" s="4">
        <v>8.1</v>
      </c>
      <c r="E7" s="4">
        <v>7.24</v>
      </c>
      <c r="F7" s="4" t="s">
        <v>292</v>
      </c>
      <c r="G7" s="4">
        <v>2</v>
      </c>
      <c r="H7" s="4">
        <v>1</v>
      </c>
      <c r="I7" s="4" t="s">
        <v>293</v>
      </c>
      <c r="J7" s="4">
        <v>2</v>
      </c>
      <c r="K7" s="4">
        <v>1</v>
      </c>
      <c r="L7" s="4">
        <v>6.9</v>
      </c>
      <c r="M7" s="4">
        <v>4.4000000000000004</v>
      </c>
      <c r="N7" s="15">
        <v>9.3000000000000007</v>
      </c>
      <c r="O7" s="15">
        <f t="shared" si="0"/>
        <v>74.193548387096769</v>
      </c>
      <c r="P7" s="15">
        <f t="shared" si="1"/>
        <v>47.311827956989248</v>
      </c>
      <c r="Q7" s="4">
        <v>4</v>
      </c>
      <c r="R7" s="4">
        <v>4</v>
      </c>
      <c r="S7" s="4">
        <v>4</v>
      </c>
      <c r="T7" s="4">
        <v>4</v>
      </c>
      <c r="U7" s="4">
        <v>4</v>
      </c>
      <c r="V7" s="4">
        <v>4</v>
      </c>
      <c r="W7" s="4">
        <v>4</v>
      </c>
      <c r="X7" s="4">
        <v>4</v>
      </c>
      <c r="Y7" s="4">
        <v>4</v>
      </c>
      <c r="Z7" s="4">
        <v>4</v>
      </c>
      <c r="AA7" s="4">
        <v>3</v>
      </c>
      <c r="AB7" s="4">
        <v>4</v>
      </c>
      <c r="AC7" s="4">
        <v>3</v>
      </c>
      <c r="AD7" s="4">
        <v>4</v>
      </c>
      <c r="AE7" s="4">
        <f t="shared" si="5"/>
        <v>3.6</v>
      </c>
      <c r="AF7" s="4">
        <f t="shared" si="6"/>
        <v>4</v>
      </c>
      <c r="AG7" s="4">
        <f t="shared" si="7"/>
        <v>4</v>
      </c>
      <c r="AH7" s="4">
        <v>4</v>
      </c>
      <c r="AI7" s="4">
        <v>0</v>
      </c>
      <c r="AJ7" s="13" t="s">
        <v>129</v>
      </c>
      <c r="AK7" s="23">
        <v>0</v>
      </c>
      <c r="AL7" s="4" t="s">
        <v>129</v>
      </c>
    </row>
    <row r="8" spans="1:38">
      <c r="A8" s="4" t="s">
        <v>67</v>
      </c>
      <c r="B8" s="4" t="s">
        <v>68</v>
      </c>
      <c r="C8" s="4">
        <v>0</v>
      </c>
      <c r="D8" s="4">
        <v>7.47</v>
      </c>
      <c r="E8" s="4">
        <v>6.44</v>
      </c>
      <c r="F8" s="4" t="s">
        <v>292</v>
      </c>
      <c r="G8" s="4">
        <v>2</v>
      </c>
      <c r="H8" s="4">
        <v>1</v>
      </c>
      <c r="I8" s="4" t="s">
        <v>361</v>
      </c>
      <c r="J8" s="4">
        <v>2</v>
      </c>
      <c r="K8" s="4">
        <v>1</v>
      </c>
      <c r="L8" s="4">
        <v>7.7</v>
      </c>
      <c r="M8" s="4">
        <v>7.9</v>
      </c>
      <c r="N8" s="15">
        <v>9.6</v>
      </c>
      <c r="O8" s="15">
        <f t="shared" si="0"/>
        <v>80.208333333333343</v>
      </c>
      <c r="P8" s="15">
        <f t="shared" si="1"/>
        <v>82.291666666666671</v>
      </c>
      <c r="Q8" s="4">
        <v>4</v>
      </c>
      <c r="R8" s="4">
        <v>4</v>
      </c>
      <c r="S8" s="4">
        <v>4</v>
      </c>
      <c r="T8" s="4">
        <v>5</v>
      </c>
      <c r="U8" s="4">
        <v>4</v>
      </c>
      <c r="V8" s="4">
        <v>5</v>
      </c>
      <c r="W8" s="4">
        <v>5</v>
      </c>
      <c r="X8" s="4">
        <v>4</v>
      </c>
      <c r="Y8" s="4">
        <v>4</v>
      </c>
      <c r="Z8" s="4">
        <v>3</v>
      </c>
      <c r="AA8" s="4">
        <v>2</v>
      </c>
      <c r="AB8" s="4">
        <v>4</v>
      </c>
      <c r="AC8" s="4">
        <v>3</v>
      </c>
      <c r="AD8" s="4">
        <v>3</v>
      </c>
      <c r="AE8" s="4">
        <f t="shared" si="5"/>
        <v>3</v>
      </c>
      <c r="AF8" s="4">
        <f t="shared" si="6"/>
        <v>4.4000000000000004</v>
      </c>
      <c r="AG8" s="4">
        <f t="shared" si="7"/>
        <v>4</v>
      </c>
      <c r="AH8" s="4">
        <v>5</v>
      </c>
      <c r="AI8" s="4">
        <v>1</v>
      </c>
      <c r="AJ8" s="13">
        <v>1</v>
      </c>
      <c r="AK8" s="23">
        <v>1</v>
      </c>
      <c r="AL8" s="4" t="s">
        <v>129</v>
      </c>
    </row>
    <row r="9" spans="1:38">
      <c r="A9" s="4" t="s">
        <v>69</v>
      </c>
      <c r="B9" s="4" t="s">
        <v>70</v>
      </c>
      <c r="C9" s="4">
        <v>0</v>
      </c>
      <c r="D9" s="4">
        <v>11.05</v>
      </c>
      <c r="E9" s="4">
        <v>5.2</v>
      </c>
      <c r="F9" s="4" t="s">
        <v>372</v>
      </c>
      <c r="G9" s="4">
        <v>1</v>
      </c>
      <c r="H9" s="4">
        <v>1</v>
      </c>
      <c r="I9" s="4" t="s">
        <v>373</v>
      </c>
      <c r="J9" s="4">
        <v>0</v>
      </c>
      <c r="K9" s="4">
        <v>1</v>
      </c>
      <c r="L9" s="4">
        <v>6.8</v>
      </c>
      <c r="M9" s="4">
        <v>4</v>
      </c>
      <c r="N9" s="15">
        <v>9.6</v>
      </c>
      <c r="O9" s="15">
        <f t="shared" si="0"/>
        <v>70.833333333333343</v>
      </c>
      <c r="P9" s="15">
        <f t="shared" si="1"/>
        <v>41.666666666666671</v>
      </c>
      <c r="Q9" s="4">
        <v>5</v>
      </c>
      <c r="R9" s="4">
        <v>3</v>
      </c>
      <c r="S9" s="4">
        <v>1</v>
      </c>
      <c r="T9" s="4">
        <v>5</v>
      </c>
      <c r="U9" s="4">
        <v>3</v>
      </c>
      <c r="V9" s="4">
        <v>5</v>
      </c>
      <c r="W9" s="4">
        <v>4</v>
      </c>
      <c r="X9" s="4">
        <v>4</v>
      </c>
      <c r="Y9" s="4">
        <v>4</v>
      </c>
      <c r="Z9" s="4">
        <v>2</v>
      </c>
      <c r="AA9" s="4">
        <v>1</v>
      </c>
      <c r="AB9" s="4">
        <v>3</v>
      </c>
      <c r="AC9" s="4">
        <v>3</v>
      </c>
      <c r="AD9" s="4">
        <v>2</v>
      </c>
      <c r="AE9" s="4">
        <f t="shared" si="5"/>
        <v>2.2000000000000002</v>
      </c>
      <c r="AF9" s="4">
        <f t="shared" si="6"/>
        <v>4</v>
      </c>
      <c r="AG9" s="4">
        <f t="shared" si="7"/>
        <v>3</v>
      </c>
      <c r="AH9" s="4">
        <v>4</v>
      </c>
      <c r="AI9" s="4">
        <v>2</v>
      </c>
      <c r="AJ9" s="13">
        <v>1</v>
      </c>
      <c r="AK9" s="23">
        <v>2</v>
      </c>
      <c r="AL9" s="4" t="s">
        <v>129</v>
      </c>
    </row>
    <row r="10" spans="1:38">
      <c r="A10" s="4" t="s">
        <v>71</v>
      </c>
      <c r="B10" s="4" t="s">
        <v>53</v>
      </c>
      <c r="C10" s="4">
        <v>0</v>
      </c>
      <c r="D10" s="4">
        <v>10.41</v>
      </c>
      <c r="E10" s="4">
        <v>5.45</v>
      </c>
      <c r="F10" s="4" t="s">
        <v>491</v>
      </c>
      <c r="G10" s="4">
        <v>1</v>
      </c>
      <c r="H10" s="4">
        <v>1</v>
      </c>
      <c r="I10" s="15" t="s">
        <v>935</v>
      </c>
      <c r="J10" s="15">
        <v>1</v>
      </c>
      <c r="K10" s="4">
        <v>1</v>
      </c>
      <c r="L10" s="4">
        <v>3.2</v>
      </c>
      <c r="M10" s="4">
        <v>1.1000000000000001</v>
      </c>
      <c r="N10" s="15">
        <v>9.6</v>
      </c>
      <c r="O10" s="15">
        <f t="shared" si="0"/>
        <v>33.333333333333336</v>
      </c>
      <c r="P10" s="15">
        <f t="shared" si="1"/>
        <v>11.458333333333334</v>
      </c>
      <c r="Q10" s="4">
        <v>3</v>
      </c>
      <c r="R10" s="4">
        <v>2</v>
      </c>
      <c r="S10" s="4">
        <v>2</v>
      </c>
      <c r="T10" s="4">
        <v>2</v>
      </c>
      <c r="U10" s="4">
        <v>3</v>
      </c>
      <c r="V10" s="4">
        <v>3</v>
      </c>
      <c r="W10" s="4">
        <v>3</v>
      </c>
      <c r="X10" s="4">
        <v>4</v>
      </c>
      <c r="Y10" s="4">
        <v>4</v>
      </c>
      <c r="Z10" s="4">
        <v>3</v>
      </c>
      <c r="AA10" s="4">
        <v>1</v>
      </c>
      <c r="AB10" s="4">
        <v>1</v>
      </c>
      <c r="AC10" s="4">
        <v>2</v>
      </c>
      <c r="AD10" s="4">
        <v>2</v>
      </c>
      <c r="AE10" s="4">
        <f t="shared" si="5"/>
        <v>1.8</v>
      </c>
      <c r="AF10" s="4">
        <f t="shared" si="6"/>
        <v>3.4</v>
      </c>
      <c r="AG10" s="4">
        <f t="shared" si="7"/>
        <v>2.3333333333333335</v>
      </c>
      <c r="AH10" s="4">
        <v>2</v>
      </c>
      <c r="AI10" s="4">
        <v>2</v>
      </c>
      <c r="AJ10" s="13">
        <v>1</v>
      </c>
      <c r="AK10" s="23">
        <v>2</v>
      </c>
      <c r="AL10" s="4" t="s">
        <v>129</v>
      </c>
    </row>
    <row r="11" spans="1:38">
      <c r="A11" s="4" t="s">
        <v>72</v>
      </c>
      <c r="B11" s="5" t="s">
        <v>55</v>
      </c>
      <c r="C11" s="5">
        <v>0</v>
      </c>
      <c r="D11" s="5">
        <v>7.01</v>
      </c>
      <c r="E11" s="5">
        <v>7.15</v>
      </c>
      <c r="F11" s="4" t="s">
        <v>401</v>
      </c>
      <c r="G11" s="4">
        <v>2</v>
      </c>
      <c r="H11" s="4">
        <v>1</v>
      </c>
      <c r="I11" s="4" t="s">
        <v>402</v>
      </c>
      <c r="J11" s="4">
        <v>2</v>
      </c>
      <c r="K11" s="4">
        <v>1</v>
      </c>
      <c r="L11" s="4">
        <v>7.2</v>
      </c>
      <c r="M11" s="4">
        <v>1.1000000000000001</v>
      </c>
      <c r="N11" s="15">
        <v>9.6</v>
      </c>
      <c r="O11" s="15">
        <f t="shared" si="0"/>
        <v>75</v>
      </c>
      <c r="P11" s="15">
        <f t="shared" si="1"/>
        <v>11.458333333333334</v>
      </c>
      <c r="Q11" s="4">
        <v>4</v>
      </c>
      <c r="R11" s="4">
        <v>3</v>
      </c>
      <c r="S11" s="4">
        <v>2</v>
      </c>
      <c r="T11" s="4">
        <v>4</v>
      </c>
      <c r="U11" s="4">
        <v>4</v>
      </c>
      <c r="V11" s="4">
        <v>4</v>
      </c>
      <c r="W11" s="4">
        <v>4</v>
      </c>
      <c r="X11" s="4">
        <v>4</v>
      </c>
      <c r="Y11" s="4">
        <v>4</v>
      </c>
      <c r="Z11" s="4">
        <v>4</v>
      </c>
      <c r="AA11" s="4">
        <v>4</v>
      </c>
      <c r="AB11" s="4">
        <v>3</v>
      </c>
      <c r="AC11" s="4">
        <v>4</v>
      </c>
      <c r="AD11" s="4">
        <v>2</v>
      </c>
      <c r="AE11" s="4">
        <f t="shared" si="5"/>
        <v>3.4</v>
      </c>
      <c r="AF11" s="4">
        <f t="shared" si="6"/>
        <v>4</v>
      </c>
      <c r="AG11" s="4">
        <f t="shared" si="7"/>
        <v>3</v>
      </c>
      <c r="AH11" s="4">
        <v>4</v>
      </c>
      <c r="AI11" s="4">
        <v>2</v>
      </c>
      <c r="AJ11" s="13">
        <v>1</v>
      </c>
      <c r="AK11" s="23">
        <v>2</v>
      </c>
      <c r="AL11" s="4" t="s">
        <v>129</v>
      </c>
    </row>
    <row r="12" spans="1:38">
      <c r="A12" s="4" t="s">
        <v>73</v>
      </c>
      <c r="B12" s="4" t="s">
        <v>57</v>
      </c>
      <c r="C12" s="4">
        <v>0</v>
      </c>
      <c r="D12" s="4">
        <v>12.56</v>
      </c>
      <c r="E12" s="4">
        <v>5.48</v>
      </c>
      <c r="F12" s="4" t="s">
        <v>411</v>
      </c>
      <c r="G12" s="4">
        <v>1</v>
      </c>
      <c r="H12" s="4">
        <v>1</v>
      </c>
      <c r="I12" s="4" t="s">
        <v>414</v>
      </c>
      <c r="J12" s="4">
        <v>1</v>
      </c>
      <c r="K12" s="4">
        <v>1</v>
      </c>
      <c r="L12" s="4">
        <v>7.3</v>
      </c>
      <c r="M12" s="4">
        <v>7.2</v>
      </c>
      <c r="N12" s="15">
        <v>9.6</v>
      </c>
      <c r="O12" s="15">
        <f t="shared" si="0"/>
        <v>76.041666666666657</v>
      </c>
      <c r="P12" s="15">
        <f t="shared" si="1"/>
        <v>75</v>
      </c>
      <c r="Q12" s="4">
        <v>2</v>
      </c>
      <c r="R12" s="4">
        <v>2</v>
      </c>
      <c r="S12" s="4">
        <v>1</v>
      </c>
      <c r="T12" s="4">
        <v>2</v>
      </c>
      <c r="U12" s="4">
        <v>2</v>
      </c>
      <c r="V12" s="4">
        <v>1</v>
      </c>
      <c r="W12" s="4">
        <v>1</v>
      </c>
      <c r="X12" s="4">
        <v>1</v>
      </c>
      <c r="Y12" s="4">
        <v>2</v>
      </c>
      <c r="Z12" s="4">
        <v>3</v>
      </c>
      <c r="AA12" s="4">
        <v>2</v>
      </c>
      <c r="AB12" s="4">
        <v>4</v>
      </c>
      <c r="AC12" s="4">
        <v>1</v>
      </c>
      <c r="AD12" s="4">
        <v>2</v>
      </c>
      <c r="AE12" s="4">
        <f t="shared" si="5"/>
        <v>2.4</v>
      </c>
      <c r="AF12" s="4">
        <f t="shared" si="6"/>
        <v>1.4</v>
      </c>
      <c r="AG12" s="4">
        <f t="shared" si="7"/>
        <v>1.6666666666666667</v>
      </c>
      <c r="AH12" s="4">
        <v>1</v>
      </c>
      <c r="AI12" s="4">
        <v>0</v>
      </c>
      <c r="AJ12" s="13" t="s">
        <v>129</v>
      </c>
      <c r="AK12" s="23">
        <v>0</v>
      </c>
      <c r="AL12" s="4" t="s">
        <v>129</v>
      </c>
    </row>
    <row r="13" spans="1:38">
      <c r="A13" s="4" t="s">
        <v>74</v>
      </c>
      <c r="B13" s="4" t="s">
        <v>59</v>
      </c>
      <c r="C13" s="4">
        <v>0</v>
      </c>
      <c r="D13" s="4">
        <v>8.07</v>
      </c>
      <c r="E13" s="4">
        <v>6.16</v>
      </c>
      <c r="F13" s="4" t="s">
        <v>442</v>
      </c>
      <c r="G13" s="4">
        <v>1</v>
      </c>
      <c r="H13" s="4">
        <v>1</v>
      </c>
      <c r="I13" s="4" t="s">
        <v>443</v>
      </c>
      <c r="J13" s="4">
        <v>1</v>
      </c>
      <c r="K13" s="4">
        <v>1</v>
      </c>
      <c r="L13" s="4">
        <v>9.4</v>
      </c>
      <c r="M13" s="4">
        <v>9.4</v>
      </c>
      <c r="N13" s="15">
        <v>9.6</v>
      </c>
      <c r="O13" s="15">
        <f t="shared" si="0"/>
        <v>97.916666666666671</v>
      </c>
      <c r="P13" s="15">
        <f t="shared" si="1"/>
        <v>97.916666666666671</v>
      </c>
      <c r="Q13" s="4">
        <v>5</v>
      </c>
      <c r="R13" s="4">
        <v>5</v>
      </c>
      <c r="S13" s="4">
        <v>1</v>
      </c>
      <c r="T13" s="4">
        <v>5</v>
      </c>
      <c r="U13" s="4">
        <v>5</v>
      </c>
      <c r="V13" s="4">
        <v>5</v>
      </c>
      <c r="W13" s="4">
        <v>5</v>
      </c>
      <c r="X13" s="4">
        <v>5</v>
      </c>
      <c r="Y13" s="4">
        <v>5</v>
      </c>
      <c r="Z13" s="4">
        <v>5</v>
      </c>
      <c r="AA13" s="4">
        <v>5</v>
      </c>
      <c r="AB13" s="4">
        <v>5</v>
      </c>
      <c r="AC13" s="4">
        <v>5</v>
      </c>
      <c r="AD13" s="4">
        <v>5</v>
      </c>
      <c r="AE13" s="4">
        <f t="shared" si="5"/>
        <v>5</v>
      </c>
      <c r="AF13" s="4">
        <f t="shared" si="6"/>
        <v>5</v>
      </c>
      <c r="AG13" s="4">
        <f t="shared" si="7"/>
        <v>3.6666666666666665</v>
      </c>
      <c r="AH13" s="4">
        <v>5</v>
      </c>
      <c r="AI13" s="4">
        <v>0</v>
      </c>
      <c r="AJ13" s="13" t="s">
        <v>129</v>
      </c>
      <c r="AK13" s="23">
        <v>0</v>
      </c>
      <c r="AL13" s="4" t="s">
        <v>129</v>
      </c>
    </row>
    <row r="14" spans="1:38">
      <c r="A14" s="4" t="s">
        <v>75</v>
      </c>
      <c r="B14" s="4" t="s">
        <v>68</v>
      </c>
      <c r="C14" s="4">
        <v>0</v>
      </c>
      <c r="D14" s="4">
        <v>6.35</v>
      </c>
      <c r="E14" s="4">
        <v>5.53</v>
      </c>
      <c r="F14" s="4" t="s">
        <v>453</v>
      </c>
      <c r="G14" s="4">
        <v>2</v>
      </c>
      <c r="H14" s="4">
        <v>1</v>
      </c>
      <c r="I14" s="4" t="s">
        <v>454</v>
      </c>
      <c r="J14" s="4">
        <v>2</v>
      </c>
      <c r="K14" s="4">
        <v>1</v>
      </c>
      <c r="L14" s="4">
        <v>6.7</v>
      </c>
      <c r="M14" s="4">
        <v>6.5</v>
      </c>
      <c r="N14" s="15">
        <v>9.6</v>
      </c>
      <c r="O14" s="15">
        <f t="shared" si="0"/>
        <v>69.791666666666671</v>
      </c>
      <c r="P14" s="15">
        <f t="shared" si="1"/>
        <v>67.708333333333343</v>
      </c>
      <c r="Q14" s="4">
        <v>5</v>
      </c>
      <c r="R14" s="4">
        <v>5</v>
      </c>
      <c r="S14" s="4">
        <v>3</v>
      </c>
      <c r="T14" s="4">
        <v>5</v>
      </c>
      <c r="U14" s="4">
        <v>4</v>
      </c>
      <c r="V14" s="4">
        <v>4</v>
      </c>
      <c r="W14" s="4">
        <v>5</v>
      </c>
      <c r="X14" s="4">
        <v>5</v>
      </c>
      <c r="Y14" s="4">
        <v>4</v>
      </c>
      <c r="Z14" s="4">
        <v>1</v>
      </c>
      <c r="AA14" s="4">
        <v>1</v>
      </c>
      <c r="AB14" s="4">
        <v>3</v>
      </c>
      <c r="AC14" s="4">
        <v>1</v>
      </c>
      <c r="AD14" s="4">
        <v>1</v>
      </c>
      <c r="AE14" s="4">
        <f t="shared" si="5"/>
        <v>1.4</v>
      </c>
      <c r="AF14" s="4">
        <f t="shared" si="6"/>
        <v>4.4000000000000004</v>
      </c>
      <c r="AG14" s="4">
        <f t="shared" si="7"/>
        <v>4.333333333333333</v>
      </c>
      <c r="AH14" s="4">
        <v>4</v>
      </c>
      <c r="AI14" s="4">
        <v>2</v>
      </c>
      <c r="AJ14" s="13">
        <v>1</v>
      </c>
      <c r="AK14" s="23">
        <v>2</v>
      </c>
      <c r="AL14" s="4" t="s">
        <v>129</v>
      </c>
    </row>
    <row r="15" spans="1:38">
      <c r="A15" s="4" t="s">
        <v>76</v>
      </c>
      <c r="B15" s="4" t="s">
        <v>70</v>
      </c>
      <c r="C15" s="4">
        <v>0</v>
      </c>
      <c r="D15" s="4">
        <v>7.18</v>
      </c>
      <c r="E15" s="4">
        <v>6.24</v>
      </c>
      <c r="F15" s="4" t="s">
        <v>467</v>
      </c>
      <c r="G15" s="4">
        <v>1</v>
      </c>
      <c r="H15" s="4">
        <v>1</v>
      </c>
      <c r="I15" s="4" t="s">
        <v>599</v>
      </c>
      <c r="J15" s="4">
        <v>1</v>
      </c>
      <c r="K15" s="4">
        <v>1</v>
      </c>
      <c r="L15" s="4">
        <v>2.9</v>
      </c>
      <c r="M15" s="4">
        <v>2.6</v>
      </c>
      <c r="N15" s="15">
        <v>9.6</v>
      </c>
      <c r="O15" s="15">
        <f t="shared" si="0"/>
        <v>30.208333333333332</v>
      </c>
      <c r="P15" s="15">
        <f t="shared" si="1"/>
        <v>27.083333333333336</v>
      </c>
      <c r="Q15" s="4">
        <v>3</v>
      </c>
      <c r="R15" s="4">
        <v>2</v>
      </c>
      <c r="S15" s="4">
        <v>2</v>
      </c>
      <c r="T15" s="4">
        <v>3</v>
      </c>
      <c r="U15" s="4">
        <v>4</v>
      </c>
      <c r="V15" s="4">
        <v>3</v>
      </c>
      <c r="W15" s="4">
        <v>4</v>
      </c>
      <c r="X15" s="4">
        <v>3</v>
      </c>
      <c r="Y15" s="4">
        <v>3</v>
      </c>
      <c r="Z15" s="4">
        <v>3</v>
      </c>
      <c r="AA15" s="4">
        <v>2</v>
      </c>
      <c r="AB15" s="4">
        <v>3</v>
      </c>
      <c r="AC15" s="4">
        <v>2</v>
      </c>
      <c r="AD15" s="4">
        <v>2</v>
      </c>
      <c r="AE15" s="4">
        <f t="shared" si="5"/>
        <v>2.4</v>
      </c>
      <c r="AF15" s="4">
        <f t="shared" si="6"/>
        <v>3.4</v>
      </c>
      <c r="AG15" s="4">
        <f t="shared" si="7"/>
        <v>2.3333333333333335</v>
      </c>
      <c r="AH15" s="4">
        <v>4</v>
      </c>
      <c r="AI15" s="4">
        <v>2</v>
      </c>
      <c r="AJ15" s="13">
        <v>0</v>
      </c>
      <c r="AK15" s="23">
        <v>0</v>
      </c>
      <c r="AL15" s="4" t="s">
        <v>129</v>
      </c>
    </row>
    <row r="16" spans="1:38">
      <c r="A16" s="4" t="s">
        <v>77</v>
      </c>
      <c r="B16" s="4" t="s">
        <v>53</v>
      </c>
      <c r="C16" s="4">
        <v>0</v>
      </c>
      <c r="D16" s="4">
        <v>8.58</v>
      </c>
      <c r="E16" s="4">
        <v>6.52</v>
      </c>
      <c r="F16" s="4" t="s">
        <v>465</v>
      </c>
      <c r="G16" s="4">
        <v>1</v>
      </c>
      <c r="H16" s="4">
        <v>1</v>
      </c>
      <c r="I16" s="4" t="s">
        <v>479</v>
      </c>
      <c r="J16" s="4">
        <v>1</v>
      </c>
      <c r="K16" s="4">
        <v>1</v>
      </c>
      <c r="L16" s="4">
        <v>2.8</v>
      </c>
      <c r="M16" s="4">
        <v>1.7</v>
      </c>
      <c r="N16" s="15">
        <v>9.6</v>
      </c>
      <c r="O16" s="15">
        <f t="shared" si="0"/>
        <v>29.166666666666668</v>
      </c>
      <c r="P16" s="15">
        <f t="shared" si="1"/>
        <v>17.708333333333336</v>
      </c>
      <c r="Q16" s="4">
        <v>4</v>
      </c>
      <c r="R16" s="4">
        <v>4</v>
      </c>
      <c r="S16" s="4">
        <v>2</v>
      </c>
      <c r="T16" s="4">
        <v>4</v>
      </c>
      <c r="U16" s="4">
        <v>5</v>
      </c>
      <c r="V16" s="4">
        <v>5</v>
      </c>
      <c r="W16" s="4">
        <v>5</v>
      </c>
      <c r="X16" s="4">
        <v>5</v>
      </c>
      <c r="Y16" s="4">
        <v>4</v>
      </c>
      <c r="Z16" s="4">
        <v>2</v>
      </c>
      <c r="AA16" s="4">
        <v>1</v>
      </c>
      <c r="AB16" s="4">
        <v>3</v>
      </c>
      <c r="AC16" s="4">
        <v>2</v>
      </c>
      <c r="AD16" s="4">
        <v>4</v>
      </c>
      <c r="AE16" s="4">
        <f t="shared" si="5"/>
        <v>2.4</v>
      </c>
      <c r="AF16" s="4">
        <f t="shared" si="6"/>
        <v>4.8</v>
      </c>
      <c r="AG16" s="4">
        <f t="shared" si="7"/>
        <v>3.3333333333333335</v>
      </c>
      <c r="AH16" s="4">
        <v>4</v>
      </c>
      <c r="AI16" s="4">
        <v>2</v>
      </c>
      <c r="AJ16" s="13">
        <v>0</v>
      </c>
      <c r="AK16" s="23">
        <v>0</v>
      </c>
      <c r="AL16" s="4" t="s">
        <v>129</v>
      </c>
    </row>
    <row r="17" spans="1:38">
      <c r="A17" s="4" t="s">
        <v>78</v>
      </c>
      <c r="B17" s="5" t="s">
        <v>55</v>
      </c>
      <c r="C17" s="5">
        <v>0</v>
      </c>
      <c r="D17" s="5">
        <v>4.22</v>
      </c>
      <c r="E17" s="5">
        <v>4.0999999999999996</v>
      </c>
      <c r="F17" s="4" t="s">
        <v>489</v>
      </c>
      <c r="G17" s="4">
        <v>1</v>
      </c>
      <c r="H17" s="4">
        <v>1</v>
      </c>
      <c r="I17" s="5" t="s">
        <v>490</v>
      </c>
      <c r="J17" s="4">
        <v>2</v>
      </c>
      <c r="K17" s="4">
        <v>1</v>
      </c>
      <c r="L17" s="4">
        <v>6.6</v>
      </c>
      <c r="M17" s="4">
        <v>1.4</v>
      </c>
      <c r="N17" s="15">
        <v>9.6</v>
      </c>
      <c r="O17" s="15">
        <f t="shared" si="0"/>
        <v>68.75</v>
      </c>
      <c r="P17" s="15">
        <f t="shared" si="1"/>
        <v>14.583333333333334</v>
      </c>
      <c r="Q17" s="4">
        <v>5</v>
      </c>
      <c r="R17" s="4">
        <v>5</v>
      </c>
      <c r="S17" s="4">
        <v>3</v>
      </c>
      <c r="T17" s="4">
        <v>4</v>
      </c>
      <c r="U17" s="4">
        <v>4</v>
      </c>
      <c r="V17" s="4">
        <v>4</v>
      </c>
      <c r="W17" s="4">
        <v>4</v>
      </c>
      <c r="X17" s="4">
        <v>4</v>
      </c>
      <c r="Y17" s="4">
        <v>4</v>
      </c>
      <c r="Z17" s="4">
        <v>4</v>
      </c>
      <c r="AA17" s="4">
        <v>2</v>
      </c>
      <c r="AB17" s="4">
        <v>5</v>
      </c>
      <c r="AC17" s="4">
        <v>1</v>
      </c>
      <c r="AD17" s="4">
        <v>3</v>
      </c>
      <c r="AE17" s="4">
        <f t="shared" si="5"/>
        <v>3</v>
      </c>
      <c r="AF17" s="4">
        <f t="shared" si="6"/>
        <v>4</v>
      </c>
      <c r="AG17" s="4">
        <f t="shared" si="7"/>
        <v>4.333333333333333</v>
      </c>
      <c r="AH17" s="4">
        <v>5</v>
      </c>
      <c r="AI17" s="4">
        <v>0</v>
      </c>
      <c r="AJ17" s="13" t="s">
        <v>129</v>
      </c>
      <c r="AK17" s="23">
        <v>0</v>
      </c>
      <c r="AL17" s="4" t="s">
        <v>129</v>
      </c>
    </row>
    <row r="18" spans="1:38">
      <c r="A18" s="4" t="s">
        <v>79</v>
      </c>
      <c r="B18" s="4" t="s">
        <v>57</v>
      </c>
      <c r="C18" s="4">
        <v>0</v>
      </c>
      <c r="D18" s="4">
        <v>7.43</v>
      </c>
      <c r="E18" s="4">
        <v>5.22</v>
      </c>
      <c r="F18" s="4" t="s">
        <v>520</v>
      </c>
      <c r="G18" s="4">
        <v>1</v>
      </c>
      <c r="H18" s="4">
        <v>1</v>
      </c>
      <c r="I18" s="4" t="s">
        <v>521</v>
      </c>
      <c r="J18" s="4">
        <v>1</v>
      </c>
      <c r="K18" s="4">
        <v>1</v>
      </c>
      <c r="L18" s="4">
        <v>4.0999999999999996</v>
      </c>
      <c r="M18" s="4">
        <v>4.0999999999999996</v>
      </c>
      <c r="N18" s="15">
        <v>9.6</v>
      </c>
      <c r="O18" s="15">
        <f t="shared" si="0"/>
        <v>42.708333333333329</v>
      </c>
      <c r="P18" s="15">
        <f t="shared" si="1"/>
        <v>42.708333333333329</v>
      </c>
      <c r="Q18" s="4">
        <v>4</v>
      </c>
      <c r="R18" s="4">
        <v>4</v>
      </c>
      <c r="S18" s="4">
        <v>3</v>
      </c>
      <c r="T18" s="4">
        <v>4</v>
      </c>
      <c r="U18" s="4">
        <v>4</v>
      </c>
      <c r="V18" s="4">
        <v>4</v>
      </c>
      <c r="W18" s="4">
        <v>4</v>
      </c>
      <c r="X18" s="4">
        <v>4</v>
      </c>
      <c r="Y18" s="4">
        <v>4</v>
      </c>
      <c r="Z18" s="4">
        <v>3</v>
      </c>
      <c r="AA18" s="4">
        <v>2</v>
      </c>
      <c r="AB18" s="4">
        <v>4</v>
      </c>
      <c r="AC18" s="4">
        <v>2</v>
      </c>
      <c r="AD18" s="4">
        <v>2</v>
      </c>
      <c r="AE18" s="4">
        <f t="shared" si="5"/>
        <v>2.6</v>
      </c>
      <c r="AF18" s="4">
        <f t="shared" si="6"/>
        <v>4</v>
      </c>
      <c r="AG18" s="4">
        <f t="shared" si="7"/>
        <v>3.6666666666666665</v>
      </c>
      <c r="AH18" s="4">
        <v>3</v>
      </c>
      <c r="AI18" s="4">
        <v>1</v>
      </c>
      <c r="AJ18" s="13">
        <v>1</v>
      </c>
      <c r="AK18" s="23">
        <v>1</v>
      </c>
      <c r="AL18" s="4" t="s">
        <v>129</v>
      </c>
    </row>
    <row r="19" spans="1:38">
      <c r="A19" s="4" t="s">
        <v>80</v>
      </c>
      <c r="B19" s="4" t="s">
        <v>59</v>
      </c>
      <c r="C19" s="4">
        <v>0</v>
      </c>
      <c r="D19" s="4">
        <v>4.22</v>
      </c>
      <c r="E19" s="4">
        <v>4.24</v>
      </c>
      <c r="F19" s="4" t="s">
        <v>882</v>
      </c>
      <c r="G19" s="4">
        <v>2</v>
      </c>
      <c r="H19" s="4">
        <v>1</v>
      </c>
      <c r="I19" s="4" t="s">
        <v>883</v>
      </c>
      <c r="J19" s="4">
        <v>2</v>
      </c>
      <c r="K19" s="4">
        <v>1</v>
      </c>
      <c r="L19" s="4">
        <v>0.2</v>
      </c>
      <c r="M19" s="4">
        <v>0.2</v>
      </c>
      <c r="N19" s="15">
        <v>10</v>
      </c>
      <c r="O19" s="15">
        <f t="shared" si="0"/>
        <v>2</v>
      </c>
      <c r="P19" s="15">
        <f t="shared" si="1"/>
        <v>2</v>
      </c>
      <c r="Q19" s="4">
        <v>4</v>
      </c>
      <c r="R19" s="4">
        <v>4</v>
      </c>
      <c r="S19" s="4">
        <v>1</v>
      </c>
      <c r="T19" s="4">
        <v>3</v>
      </c>
      <c r="U19" s="4">
        <v>2</v>
      </c>
      <c r="V19" s="4">
        <v>3</v>
      </c>
      <c r="W19" s="4">
        <v>3</v>
      </c>
      <c r="X19" s="4">
        <v>2</v>
      </c>
      <c r="Y19" s="4">
        <v>2</v>
      </c>
      <c r="Z19" s="4">
        <v>3</v>
      </c>
      <c r="AA19" s="4">
        <v>1</v>
      </c>
      <c r="AB19" s="4">
        <v>5</v>
      </c>
      <c r="AC19" s="4">
        <v>1</v>
      </c>
      <c r="AD19" s="4">
        <v>2</v>
      </c>
      <c r="AE19" s="4">
        <f t="shared" si="5"/>
        <v>2.4</v>
      </c>
      <c r="AF19" s="4">
        <f t="shared" si="6"/>
        <v>2.4</v>
      </c>
      <c r="AG19" s="4">
        <f t="shared" si="7"/>
        <v>3</v>
      </c>
      <c r="AH19" s="4">
        <v>1</v>
      </c>
      <c r="AI19" s="4">
        <v>1</v>
      </c>
      <c r="AJ19" s="13">
        <v>1</v>
      </c>
      <c r="AK19" s="23">
        <v>1</v>
      </c>
      <c r="AL19" s="4" t="s">
        <v>129</v>
      </c>
    </row>
    <row r="20" spans="1:38">
      <c r="A20" s="4" t="s">
        <v>81</v>
      </c>
      <c r="B20" s="4" t="s">
        <v>68</v>
      </c>
      <c r="C20" s="4">
        <v>0</v>
      </c>
      <c r="D20" s="4">
        <v>6.1</v>
      </c>
      <c r="E20" s="4">
        <v>5.25</v>
      </c>
      <c r="F20" s="4" t="s">
        <v>616</v>
      </c>
      <c r="G20" s="4">
        <v>1</v>
      </c>
      <c r="H20" s="4">
        <v>1</v>
      </c>
      <c r="I20" s="4" t="s">
        <v>617</v>
      </c>
      <c r="J20" s="4">
        <v>1</v>
      </c>
      <c r="K20" s="4">
        <v>1</v>
      </c>
      <c r="L20" s="4">
        <v>6.7</v>
      </c>
      <c r="M20" s="4">
        <v>5.4</v>
      </c>
      <c r="N20" s="24">
        <v>10</v>
      </c>
      <c r="O20" s="15">
        <f t="shared" si="0"/>
        <v>67</v>
      </c>
      <c r="P20" s="15">
        <f t="shared" si="1"/>
        <v>54</v>
      </c>
      <c r="Q20" s="4">
        <v>3</v>
      </c>
      <c r="R20" s="4">
        <v>4</v>
      </c>
      <c r="S20" s="4">
        <v>3</v>
      </c>
      <c r="T20" s="4">
        <v>4</v>
      </c>
      <c r="U20" s="4">
        <v>4</v>
      </c>
      <c r="V20" s="4">
        <v>4</v>
      </c>
      <c r="W20" s="4">
        <v>4</v>
      </c>
      <c r="X20" s="4">
        <v>3</v>
      </c>
      <c r="Y20" s="4">
        <v>4</v>
      </c>
      <c r="Z20" s="4">
        <v>3</v>
      </c>
      <c r="AA20" s="4">
        <v>4</v>
      </c>
      <c r="AB20" s="4">
        <v>4</v>
      </c>
      <c r="AC20" s="4">
        <v>3</v>
      </c>
      <c r="AD20" s="4">
        <v>4</v>
      </c>
      <c r="AE20" s="4">
        <f t="shared" si="5"/>
        <v>3.6</v>
      </c>
      <c r="AF20" s="4">
        <f t="shared" si="6"/>
        <v>3.8</v>
      </c>
      <c r="AG20" s="4">
        <f t="shared" si="7"/>
        <v>3.3333333333333335</v>
      </c>
      <c r="AH20" s="4">
        <v>4</v>
      </c>
      <c r="AI20" s="4">
        <v>0</v>
      </c>
      <c r="AJ20" s="13" t="s">
        <v>129</v>
      </c>
      <c r="AK20" s="21">
        <v>0</v>
      </c>
      <c r="AL20" s="4" t="s">
        <v>129</v>
      </c>
    </row>
    <row r="21" spans="1:38">
      <c r="A21" s="2" t="s">
        <v>82</v>
      </c>
      <c r="B21" s="4" t="s">
        <v>83</v>
      </c>
      <c r="C21" s="4">
        <v>0</v>
      </c>
      <c r="D21" s="4">
        <v>6.22</v>
      </c>
      <c r="E21" s="4">
        <v>4.26</v>
      </c>
      <c r="F21" s="4" t="s">
        <v>506</v>
      </c>
      <c r="G21" s="4">
        <v>1</v>
      </c>
      <c r="H21" s="4">
        <v>1</v>
      </c>
      <c r="I21" s="4" t="s">
        <v>507</v>
      </c>
      <c r="J21" s="4">
        <v>1</v>
      </c>
      <c r="K21" s="4">
        <v>1</v>
      </c>
      <c r="L21" s="4">
        <v>3.2</v>
      </c>
      <c r="M21" s="4">
        <v>2.2000000000000002</v>
      </c>
      <c r="N21" s="24">
        <v>9.6</v>
      </c>
      <c r="O21" s="15">
        <f t="shared" si="0"/>
        <v>33.333333333333336</v>
      </c>
      <c r="P21" s="15">
        <f t="shared" si="1"/>
        <v>22.916666666666668</v>
      </c>
      <c r="Q21" s="4">
        <v>4</v>
      </c>
      <c r="R21" s="4">
        <v>5</v>
      </c>
      <c r="S21" s="4">
        <v>2</v>
      </c>
      <c r="T21" s="4">
        <v>4</v>
      </c>
      <c r="U21" s="4">
        <v>3</v>
      </c>
      <c r="V21" s="4">
        <v>4</v>
      </c>
      <c r="W21" s="4">
        <v>4</v>
      </c>
      <c r="X21" s="4">
        <v>3</v>
      </c>
      <c r="Y21" s="4">
        <v>3</v>
      </c>
      <c r="Z21" s="4">
        <v>3</v>
      </c>
      <c r="AA21" s="4">
        <v>2</v>
      </c>
      <c r="AB21" s="4">
        <v>4</v>
      </c>
      <c r="AC21" s="4">
        <v>2</v>
      </c>
      <c r="AD21" s="4">
        <v>2</v>
      </c>
      <c r="AE21" s="4">
        <f t="shared" si="5"/>
        <v>2.6</v>
      </c>
      <c r="AF21" s="4">
        <f t="shared" si="6"/>
        <v>3.4</v>
      </c>
      <c r="AG21" s="4">
        <f t="shared" si="7"/>
        <v>3.6666666666666665</v>
      </c>
      <c r="AH21" s="4">
        <v>2</v>
      </c>
      <c r="AI21" s="4">
        <v>1</v>
      </c>
      <c r="AJ21" s="13">
        <v>1</v>
      </c>
      <c r="AK21" s="22">
        <v>1</v>
      </c>
      <c r="AL21" s="4" t="s">
        <v>129</v>
      </c>
    </row>
    <row r="22" spans="1:38">
      <c r="A22" s="4" t="s">
        <v>84</v>
      </c>
      <c r="B22" s="4" t="s">
        <v>85</v>
      </c>
      <c r="C22" s="4">
        <v>0</v>
      </c>
      <c r="D22">
        <v>6.53</v>
      </c>
      <c r="E22">
        <v>6.29</v>
      </c>
      <c r="F22" s="4" t="s">
        <v>298</v>
      </c>
      <c r="G22" s="4">
        <v>2</v>
      </c>
      <c r="H22" s="4">
        <v>1</v>
      </c>
      <c r="I22" s="4" t="s">
        <v>299</v>
      </c>
      <c r="J22" s="4">
        <v>2</v>
      </c>
      <c r="K22" s="4">
        <v>1</v>
      </c>
      <c r="L22" s="4">
        <v>1</v>
      </c>
      <c r="M22" s="4">
        <v>1.9</v>
      </c>
      <c r="N22" s="15">
        <v>9.6</v>
      </c>
      <c r="O22" s="15">
        <f t="shared" si="0"/>
        <v>10.416666666666668</v>
      </c>
      <c r="P22" s="15">
        <f t="shared" si="1"/>
        <v>19.791666666666664</v>
      </c>
      <c r="Q22" s="4">
        <v>3</v>
      </c>
      <c r="R22" s="4">
        <v>4</v>
      </c>
      <c r="S22" s="4">
        <v>2</v>
      </c>
      <c r="T22" s="4">
        <v>3</v>
      </c>
      <c r="U22" s="4">
        <v>2</v>
      </c>
      <c r="V22" s="4">
        <v>3</v>
      </c>
      <c r="W22" s="4">
        <v>3</v>
      </c>
      <c r="X22" s="4">
        <v>2</v>
      </c>
      <c r="Y22" s="4">
        <v>3</v>
      </c>
      <c r="Z22" s="4">
        <v>2</v>
      </c>
      <c r="AA22" s="4">
        <v>2</v>
      </c>
      <c r="AB22" s="4">
        <v>2</v>
      </c>
      <c r="AC22" s="4">
        <v>2</v>
      </c>
      <c r="AD22" s="4">
        <v>2</v>
      </c>
      <c r="AE22" s="4">
        <f t="shared" si="5"/>
        <v>2</v>
      </c>
      <c r="AF22" s="4">
        <f t="shared" si="6"/>
        <v>2.6</v>
      </c>
      <c r="AG22" s="4">
        <f t="shared" si="7"/>
        <v>3</v>
      </c>
      <c r="AH22" s="4">
        <v>2</v>
      </c>
      <c r="AI22" s="4">
        <v>1</v>
      </c>
      <c r="AJ22" s="13">
        <v>1</v>
      </c>
      <c r="AK22" s="23">
        <v>1</v>
      </c>
      <c r="AL22" s="4" t="s">
        <v>129</v>
      </c>
    </row>
    <row r="23" spans="1:38">
      <c r="A23" s="4" t="s">
        <v>88</v>
      </c>
      <c r="B23" s="4" t="s">
        <v>89</v>
      </c>
      <c r="C23" s="4">
        <v>0</v>
      </c>
      <c r="D23" s="4">
        <v>6.11</v>
      </c>
      <c r="E23" s="4">
        <v>6.15</v>
      </c>
      <c r="F23" s="4" t="s">
        <v>631</v>
      </c>
      <c r="G23" s="4">
        <v>1</v>
      </c>
      <c r="H23" s="4">
        <v>1</v>
      </c>
      <c r="I23" s="4" t="s">
        <v>632</v>
      </c>
      <c r="J23" s="4">
        <v>1</v>
      </c>
      <c r="K23" s="4">
        <v>1</v>
      </c>
      <c r="L23" s="4">
        <v>6.2</v>
      </c>
      <c r="M23" s="4">
        <v>5.9</v>
      </c>
      <c r="N23" s="15">
        <v>9.6</v>
      </c>
      <c r="O23" s="15">
        <f t="shared" si="0"/>
        <v>64.583333333333343</v>
      </c>
      <c r="P23" s="15">
        <f t="shared" si="1"/>
        <v>61.458333333333336</v>
      </c>
      <c r="Q23" s="4">
        <v>4</v>
      </c>
      <c r="R23" s="4">
        <v>4</v>
      </c>
      <c r="S23" s="4">
        <v>3</v>
      </c>
      <c r="T23" s="4">
        <v>4</v>
      </c>
      <c r="U23" s="4">
        <v>4</v>
      </c>
      <c r="V23" s="4">
        <v>4</v>
      </c>
      <c r="W23" s="4">
        <v>4</v>
      </c>
      <c r="X23" s="4">
        <v>4</v>
      </c>
      <c r="Y23" s="4">
        <v>4</v>
      </c>
      <c r="Z23" s="4">
        <v>3</v>
      </c>
      <c r="AA23" s="4">
        <v>2</v>
      </c>
      <c r="AB23" s="4">
        <v>4</v>
      </c>
      <c r="AC23" s="4">
        <v>2</v>
      </c>
      <c r="AD23" s="4">
        <v>4</v>
      </c>
      <c r="AE23" s="4">
        <f t="shared" si="5"/>
        <v>3</v>
      </c>
      <c r="AF23" s="4">
        <f t="shared" si="6"/>
        <v>4</v>
      </c>
      <c r="AG23" s="4">
        <f t="shared" si="7"/>
        <v>3.6666666666666665</v>
      </c>
      <c r="AH23" s="4">
        <v>4</v>
      </c>
      <c r="AI23" s="4">
        <v>1</v>
      </c>
      <c r="AJ23" s="13">
        <v>1</v>
      </c>
      <c r="AK23" s="23">
        <v>1</v>
      </c>
      <c r="AL23" s="4" t="s">
        <v>129</v>
      </c>
    </row>
    <row r="24" spans="1:38">
      <c r="A24" s="4" t="s">
        <v>90</v>
      </c>
      <c r="B24" s="4" t="s">
        <v>91</v>
      </c>
      <c r="C24" s="4">
        <v>0</v>
      </c>
      <c r="D24" s="4">
        <v>12.24</v>
      </c>
      <c r="E24" s="4">
        <v>6.2</v>
      </c>
      <c r="F24" s="4" t="s">
        <v>644</v>
      </c>
      <c r="G24" s="4">
        <v>2</v>
      </c>
      <c r="H24" s="4">
        <v>1</v>
      </c>
      <c r="I24" s="4" t="s">
        <v>645</v>
      </c>
      <c r="J24" s="4">
        <v>2</v>
      </c>
      <c r="K24" s="4">
        <v>1</v>
      </c>
      <c r="L24" s="4">
        <v>6.4</v>
      </c>
      <c r="M24" s="4">
        <v>9</v>
      </c>
      <c r="N24" s="15">
        <v>9.6</v>
      </c>
      <c r="O24" s="15">
        <f t="shared" si="0"/>
        <v>66.666666666666671</v>
      </c>
      <c r="P24" s="15">
        <f t="shared" si="1"/>
        <v>93.75</v>
      </c>
      <c r="Q24" s="4">
        <v>5</v>
      </c>
      <c r="R24" s="4">
        <v>5</v>
      </c>
      <c r="S24" s="4">
        <v>4</v>
      </c>
      <c r="T24" s="4">
        <v>4</v>
      </c>
      <c r="U24" s="4">
        <v>4</v>
      </c>
      <c r="V24" s="4">
        <v>4</v>
      </c>
      <c r="W24" s="4">
        <v>4</v>
      </c>
      <c r="X24" s="4">
        <v>3</v>
      </c>
      <c r="Y24" s="4">
        <v>5</v>
      </c>
      <c r="Z24" s="4">
        <v>4</v>
      </c>
      <c r="AA24" s="4">
        <v>4</v>
      </c>
      <c r="AB24" s="4">
        <v>4</v>
      </c>
      <c r="AC24" s="4">
        <v>3</v>
      </c>
      <c r="AD24" s="4">
        <v>4</v>
      </c>
      <c r="AE24" s="4">
        <f t="shared" si="5"/>
        <v>3.8</v>
      </c>
      <c r="AF24" s="4">
        <f t="shared" si="6"/>
        <v>4</v>
      </c>
      <c r="AG24" s="4">
        <f t="shared" si="7"/>
        <v>4.666666666666667</v>
      </c>
      <c r="AH24" s="4">
        <v>4</v>
      </c>
      <c r="AI24" s="4">
        <v>2</v>
      </c>
      <c r="AJ24" s="13">
        <v>1</v>
      </c>
      <c r="AK24" s="23">
        <v>2</v>
      </c>
      <c r="AL24" s="4" t="s">
        <v>129</v>
      </c>
    </row>
    <row r="25" spans="1:38">
      <c r="A25" s="4" t="s">
        <v>93</v>
      </c>
      <c r="B25" s="4" t="s">
        <v>94</v>
      </c>
      <c r="C25" s="4">
        <v>0</v>
      </c>
      <c r="D25" s="4">
        <v>7.19</v>
      </c>
      <c r="E25" s="4">
        <v>6.02</v>
      </c>
      <c r="F25" s="4" t="s">
        <v>657</v>
      </c>
      <c r="G25" s="4">
        <v>1</v>
      </c>
      <c r="H25" s="4">
        <v>1</v>
      </c>
      <c r="I25" s="4" t="s">
        <v>962</v>
      </c>
      <c r="J25" s="4">
        <v>0</v>
      </c>
      <c r="K25" s="4">
        <v>1</v>
      </c>
      <c r="L25" s="4">
        <v>0</v>
      </c>
      <c r="M25" s="4">
        <v>0</v>
      </c>
      <c r="N25" s="15">
        <v>9.6</v>
      </c>
      <c r="O25" s="15">
        <f t="shared" si="0"/>
        <v>0</v>
      </c>
      <c r="P25" s="15">
        <f t="shared" si="1"/>
        <v>0</v>
      </c>
      <c r="Q25" s="4">
        <v>4</v>
      </c>
      <c r="R25" s="4">
        <v>4</v>
      </c>
      <c r="S25" s="4">
        <v>4</v>
      </c>
      <c r="T25" s="4">
        <v>4</v>
      </c>
      <c r="U25" s="4">
        <v>3</v>
      </c>
      <c r="V25" s="4">
        <v>3</v>
      </c>
      <c r="W25" s="4">
        <v>4</v>
      </c>
      <c r="X25" s="4">
        <v>3</v>
      </c>
      <c r="Y25" s="4">
        <v>4</v>
      </c>
      <c r="Z25" s="4">
        <v>4</v>
      </c>
      <c r="AA25" s="4">
        <v>4</v>
      </c>
      <c r="AB25" s="4">
        <v>3</v>
      </c>
      <c r="AC25" s="4">
        <v>4</v>
      </c>
      <c r="AD25" s="4">
        <v>3</v>
      </c>
      <c r="AE25" s="4">
        <f t="shared" si="5"/>
        <v>3.6</v>
      </c>
      <c r="AF25" s="4">
        <f t="shared" si="6"/>
        <v>3.4</v>
      </c>
      <c r="AG25" s="4">
        <f t="shared" si="7"/>
        <v>4</v>
      </c>
      <c r="AH25" s="4">
        <v>4</v>
      </c>
      <c r="AI25" s="4">
        <v>1</v>
      </c>
      <c r="AJ25" s="13">
        <v>1</v>
      </c>
      <c r="AK25" s="23">
        <v>1</v>
      </c>
      <c r="AL25" s="4" t="s">
        <v>129</v>
      </c>
    </row>
    <row r="26" spans="1:38">
      <c r="A26" s="4" t="s">
        <v>95</v>
      </c>
      <c r="B26" s="4" t="s">
        <v>96</v>
      </c>
      <c r="C26" s="4">
        <v>0</v>
      </c>
      <c r="D26" s="4">
        <v>8.1999999999999993</v>
      </c>
      <c r="E26" s="4">
        <v>8.1199999999999992</v>
      </c>
      <c r="F26" s="4" t="s">
        <v>688</v>
      </c>
      <c r="G26" s="4">
        <v>2</v>
      </c>
      <c r="H26" s="4">
        <v>1</v>
      </c>
      <c r="I26" s="4" t="s">
        <v>689</v>
      </c>
      <c r="J26" s="4">
        <v>2</v>
      </c>
      <c r="K26" s="4">
        <v>1</v>
      </c>
      <c r="L26" s="4">
        <v>7.8</v>
      </c>
      <c r="M26" s="4">
        <v>9.1999999999999993</v>
      </c>
      <c r="N26" s="15">
        <v>9.6</v>
      </c>
      <c r="O26" s="15">
        <f t="shared" si="0"/>
        <v>81.25</v>
      </c>
      <c r="P26" s="15">
        <f t="shared" si="1"/>
        <v>95.833333333333329</v>
      </c>
      <c r="Q26" s="4">
        <v>4</v>
      </c>
      <c r="R26" s="4">
        <v>5</v>
      </c>
      <c r="S26" s="4">
        <v>2</v>
      </c>
      <c r="T26" s="4">
        <v>5</v>
      </c>
      <c r="U26" s="4">
        <v>5</v>
      </c>
      <c r="V26" s="4">
        <v>5</v>
      </c>
      <c r="W26" s="4">
        <v>4</v>
      </c>
      <c r="X26" s="4">
        <v>5</v>
      </c>
      <c r="Y26" s="4">
        <v>5</v>
      </c>
      <c r="Z26" s="4">
        <v>5</v>
      </c>
      <c r="AA26" s="4">
        <v>4</v>
      </c>
      <c r="AB26" s="4">
        <v>5</v>
      </c>
      <c r="AC26" s="4">
        <v>4</v>
      </c>
      <c r="AD26" s="4">
        <v>4</v>
      </c>
      <c r="AE26" s="4">
        <f t="shared" si="5"/>
        <v>4.4000000000000004</v>
      </c>
      <c r="AF26" s="4">
        <f t="shared" si="6"/>
        <v>4.8</v>
      </c>
      <c r="AG26" s="4">
        <f t="shared" si="7"/>
        <v>3.6666666666666665</v>
      </c>
      <c r="AH26" s="4">
        <v>5</v>
      </c>
      <c r="AI26" s="4">
        <v>2</v>
      </c>
      <c r="AJ26" s="13">
        <v>1</v>
      </c>
      <c r="AK26" s="23">
        <v>2</v>
      </c>
      <c r="AL26" s="4" t="s">
        <v>129</v>
      </c>
    </row>
    <row r="27" spans="1:38">
      <c r="A27" s="4" t="s">
        <v>97</v>
      </c>
      <c r="B27" s="4" t="s">
        <v>85</v>
      </c>
      <c r="C27" s="4">
        <v>0</v>
      </c>
      <c r="D27" s="4">
        <v>6.19</v>
      </c>
      <c r="E27" s="4">
        <v>5.23</v>
      </c>
      <c r="F27" s="4" t="s">
        <v>732</v>
      </c>
      <c r="G27" s="4">
        <v>2</v>
      </c>
      <c r="H27" s="4">
        <v>1</v>
      </c>
      <c r="I27" s="4" t="s">
        <v>734</v>
      </c>
      <c r="J27" s="4">
        <v>2</v>
      </c>
      <c r="K27" s="4">
        <v>1</v>
      </c>
      <c r="L27" s="4">
        <v>2.2000000000000002</v>
      </c>
      <c r="M27" s="4">
        <v>6.6</v>
      </c>
      <c r="N27" s="15">
        <v>9.6</v>
      </c>
      <c r="O27" s="15">
        <f t="shared" si="0"/>
        <v>22.916666666666668</v>
      </c>
      <c r="P27" s="15">
        <f t="shared" si="1"/>
        <v>68.75</v>
      </c>
      <c r="Q27" s="4">
        <v>3</v>
      </c>
      <c r="R27" s="4">
        <v>4</v>
      </c>
      <c r="S27" s="4">
        <v>4</v>
      </c>
      <c r="T27" s="4">
        <v>4</v>
      </c>
      <c r="U27" s="4">
        <v>3</v>
      </c>
      <c r="V27" s="4">
        <v>3</v>
      </c>
      <c r="W27" s="4">
        <v>3</v>
      </c>
      <c r="X27" s="4">
        <v>2</v>
      </c>
      <c r="Y27" s="4">
        <v>3</v>
      </c>
      <c r="Z27" s="4">
        <v>4</v>
      </c>
      <c r="AA27" s="4">
        <v>3</v>
      </c>
      <c r="AB27" s="4">
        <v>4</v>
      </c>
      <c r="AC27" s="4">
        <v>2</v>
      </c>
      <c r="AD27" s="4">
        <v>2</v>
      </c>
      <c r="AE27" s="4">
        <f t="shared" si="5"/>
        <v>3</v>
      </c>
      <c r="AF27" s="4">
        <f t="shared" si="6"/>
        <v>2.8</v>
      </c>
      <c r="AG27" s="4">
        <f t="shared" si="7"/>
        <v>3.6666666666666665</v>
      </c>
      <c r="AH27" s="4">
        <v>3</v>
      </c>
      <c r="AI27" s="4">
        <v>0</v>
      </c>
      <c r="AJ27" s="13" t="s">
        <v>129</v>
      </c>
      <c r="AK27" s="23">
        <v>0</v>
      </c>
      <c r="AL27" s="4" t="s">
        <v>129</v>
      </c>
    </row>
    <row r="28" spans="1:38">
      <c r="A28" s="4" t="s">
        <v>98</v>
      </c>
      <c r="B28" s="4" t="s">
        <v>89</v>
      </c>
      <c r="C28" s="4">
        <v>0</v>
      </c>
      <c r="D28" s="4">
        <v>5.04</v>
      </c>
      <c r="E28" s="4">
        <v>5.04</v>
      </c>
      <c r="F28" s="4" t="s">
        <v>703</v>
      </c>
      <c r="G28" s="4">
        <v>1</v>
      </c>
      <c r="H28" s="4">
        <v>1</v>
      </c>
      <c r="I28" s="4" t="s">
        <v>741</v>
      </c>
      <c r="J28" s="4">
        <v>1</v>
      </c>
      <c r="K28" s="4">
        <v>1</v>
      </c>
      <c r="L28" s="4">
        <v>7.2</v>
      </c>
      <c r="M28" s="4">
        <v>0.7</v>
      </c>
      <c r="N28" s="15">
        <v>9.6</v>
      </c>
      <c r="O28" s="15">
        <f t="shared" si="0"/>
        <v>75</v>
      </c>
      <c r="P28" s="15">
        <f t="shared" si="1"/>
        <v>7.291666666666667</v>
      </c>
      <c r="Q28" s="4">
        <v>3</v>
      </c>
      <c r="R28" s="4">
        <v>3</v>
      </c>
      <c r="S28" s="4">
        <v>1</v>
      </c>
      <c r="T28" s="4">
        <v>4</v>
      </c>
      <c r="U28" s="4">
        <v>4</v>
      </c>
      <c r="V28" s="4">
        <v>3</v>
      </c>
      <c r="W28" s="4">
        <v>4</v>
      </c>
      <c r="X28" s="4">
        <v>5</v>
      </c>
      <c r="Y28" s="4">
        <v>4</v>
      </c>
      <c r="Z28" s="4">
        <v>4</v>
      </c>
      <c r="AA28" s="4">
        <v>4</v>
      </c>
      <c r="AB28" s="4">
        <v>3</v>
      </c>
      <c r="AC28" s="4">
        <v>3</v>
      </c>
      <c r="AD28" s="4">
        <v>4</v>
      </c>
      <c r="AE28" s="4">
        <f t="shared" si="5"/>
        <v>3.6</v>
      </c>
      <c r="AF28" s="4">
        <f t="shared" si="6"/>
        <v>4</v>
      </c>
      <c r="AG28" s="4">
        <f t="shared" si="7"/>
        <v>2.3333333333333335</v>
      </c>
      <c r="AH28" s="4">
        <v>4</v>
      </c>
      <c r="AI28" s="4">
        <v>1</v>
      </c>
      <c r="AJ28" s="13">
        <v>1</v>
      </c>
      <c r="AK28" s="23">
        <v>1</v>
      </c>
      <c r="AL28" s="4" t="s">
        <v>129</v>
      </c>
    </row>
    <row r="29" spans="1:38">
      <c r="A29" s="4" t="s">
        <v>99</v>
      </c>
      <c r="B29" s="4" t="s">
        <v>91</v>
      </c>
      <c r="C29" s="4">
        <v>0</v>
      </c>
      <c r="D29" s="4">
        <v>7.08</v>
      </c>
      <c r="E29" s="4">
        <v>6.24</v>
      </c>
      <c r="F29" s="4" t="s">
        <v>758</v>
      </c>
      <c r="G29" s="4">
        <v>2</v>
      </c>
      <c r="H29" s="4">
        <v>1</v>
      </c>
      <c r="I29" s="4" t="s">
        <v>759</v>
      </c>
      <c r="J29" s="4">
        <v>2</v>
      </c>
      <c r="K29" s="4">
        <v>1</v>
      </c>
      <c r="L29" s="4">
        <v>3</v>
      </c>
      <c r="M29" s="4">
        <v>2.1</v>
      </c>
      <c r="N29" s="15">
        <v>9.6</v>
      </c>
      <c r="O29" s="15">
        <f t="shared" si="0"/>
        <v>31.25</v>
      </c>
      <c r="P29" s="15">
        <f t="shared" si="1"/>
        <v>21.875000000000004</v>
      </c>
      <c r="Q29" s="4">
        <v>4</v>
      </c>
      <c r="R29" s="4">
        <v>5</v>
      </c>
      <c r="S29" s="4">
        <v>3</v>
      </c>
      <c r="T29" s="4">
        <v>5</v>
      </c>
      <c r="U29" s="4">
        <v>3</v>
      </c>
      <c r="V29" s="4">
        <v>1</v>
      </c>
      <c r="W29" s="4">
        <v>3</v>
      </c>
      <c r="X29" s="4">
        <v>3</v>
      </c>
      <c r="Y29" s="4">
        <v>3</v>
      </c>
      <c r="Z29" s="4">
        <v>3</v>
      </c>
      <c r="AA29" s="4">
        <v>1</v>
      </c>
      <c r="AB29" s="4">
        <v>5</v>
      </c>
      <c r="AC29" s="4">
        <v>3</v>
      </c>
      <c r="AD29" s="4">
        <v>5</v>
      </c>
      <c r="AE29" s="4">
        <f t="shared" si="5"/>
        <v>3.4</v>
      </c>
      <c r="AF29" s="4">
        <f t="shared" si="6"/>
        <v>2.6</v>
      </c>
      <c r="AG29" s="4">
        <f t="shared" si="7"/>
        <v>4</v>
      </c>
      <c r="AH29" s="4">
        <v>5</v>
      </c>
      <c r="AI29" s="4">
        <v>0</v>
      </c>
      <c r="AJ29" s="13" t="s">
        <v>129</v>
      </c>
      <c r="AK29" s="23">
        <v>0</v>
      </c>
      <c r="AL29" s="4" t="s">
        <v>129</v>
      </c>
    </row>
    <row r="30" spans="1:38">
      <c r="A30" s="4" t="s">
        <v>100</v>
      </c>
      <c r="B30" s="4" t="s">
        <v>92</v>
      </c>
      <c r="C30" s="4">
        <v>0</v>
      </c>
      <c r="D30" s="4">
        <v>6.03</v>
      </c>
      <c r="E30" s="4">
        <v>4.29</v>
      </c>
      <c r="F30" s="4" t="s">
        <v>779</v>
      </c>
      <c r="G30" s="4">
        <v>1</v>
      </c>
      <c r="H30" s="4">
        <v>1</v>
      </c>
      <c r="I30" s="4" t="s">
        <v>780</v>
      </c>
      <c r="J30" s="4">
        <v>1</v>
      </c>
      <c r="K30" s="4">
        <v>1</v>
      </c>
      <c r="L30" s="4">
        <v>3.6</v>
      </c>
      <c r="M30" s="4">
        <v>3.3</v>
      </c>
      <c r="N30" s="15">
        <v>9.6</v>
      </c>
      <c r="O30" s="15">
        <f t="shared" si="0"/>
        <v>37.5</v>
      </c>
      <c r="P30" s="15">
        <f t="shared" si="1"/>
        <v>34.375</v>
      </c>
      <c r="Q30" s="4">
        <v>4</v>
      </c>
      <c r="R30" s="4">
        <v>5</v>
      </c>
      <c r="S30" s="4">
        <v>3</v>
      </c>
      <c r="T30" s="4">
        <v>4</v>
      </c>
      <c r="U30" s="4">
        <v>4</v>
      </c>
      <c r="V30" s="4">
        <v>4</v>
      </c>
      <c r="W30" s="4">
        <v>4</v>
      </c>
      <c r="X30" s="4">
        <v>4</v>
      </c>
      <c r="Y30" s="4">
        <v>4</v>
      </c>
      <c r="Z30" s="4">
        <v>3</v>
      </c>
      <c r="AA30" s="4">
        <v>3</v>
      </c>
      <c r="AB30" s="4">
        <v>4</v>
      </c>
      <c r="AC30" s="4">
        <v>4</v>
      </c>
      <c r="AD30" s="4">
        <v>2</v>
      </c>
      <c r="AE30" s="4">
        <f t="shared" si="5"/>
        <v>3.2</v>
      </c>
      <c r="AF30" s="4">
        <f t="shared" si="6"/>
        <v>4</v>
      </c>
      <c r="AG30" s="4">
        <f t="shared" si="7"/>
        <v>4</v>
      </c>
      <c r="AH30" s="4">
        <v>4</v>
      </c>
      <c r="AI30" s="4">
        <v>1</v>
      </c>
      <c r="AJ30" s="13">
        <v>1</v>
      </c>
      <c r="AK30" s="23">
        <v>1</v>
      </c>
      <c r="AL30" s="4" t="s">
        <v>129</v>
      </c>
    </row>
    <row r="31" spans="1:38">
      <c r="A31" s="4" t="s">
        <v>101</v>
      </c>
      <c r="B31" s="4" t="s">
        <v>94</v>
      </c>
      <c r="C31" s="4">
        <v>0</v>
      </c>
      <c r="D31" s="4">
        <v>5.2</v>
      </c>
      <c r="E31" s="4">
        <v>4.2699999999999996</v>
      </c>
      <c r="F31" s="4" t="s">
        <v>789</v>
      </c>
      <c r="G31" s="4">
        <v>2</v>
      </c>
      <c r="H31" s="4">
        <v>1</v>
      </c>
      <c r="I31" s="4" t="s">
        <v>790</v>
      </c>
      <c r="J31" s="4">
        <v>2</v>
      </c>
      <c r="K31" s="4">
        <v>1</v>
      </c>
      <c r="L31" s="4">
        <v>7.7</v>
      </c>
      <c r="M31" s="4">
        <v>4.2</v>
      </c>
      <c r="N31" s="15">
        <v>9.6</v>
      </c>
      <c r="O31" s="15">
        <f t="shared" si="0"/>
        <v>80.208333333333343</v>
      </c>
      <c r="P31" s="15">
        <f t="shared" si="1"/>
        <v>43.750000000000007</v>
      </c>
      <c r="Q31" s="4">
        <v>2</v>
      </c>
      <c r="R31" s="4">
        <v>4</v>
      </c>
      <c r="S31" s="4">
        <v>1</v>
      </c>
      <c r="T31" s="4">
        <v>1</v>
      </c>
      <c r="U31" s="4">
        <v>2</v>
      </c>
      <c r="V31" s="4">
        <v>4</v>
      </c>
      <c r="W31" s="4">
        <v>4</v>
      </c>
      <c r="X31" s="4">
        <v>2</v>
      </c>
      <c r="Y31" s="4">
        <v>2</v>
      </c>
      <c r="Z31" s="4">
        <v>4</v>
      </c>
      <c r="AA31" s="4">
        <v>4</v>
      </c>
      <c r="AB31" s="4">
        <v>4</v>
      </c>
      <c r="AC31" s="4">
        <v>4</v>
      </c>
      <c r="AD31" s="4">
        <v>4</v>
      </c>
      <c r="AE31" s="4">
        <f t="shared" si="5"/>
        <v>4</v>
      </c>
      <c r="AF31" s="4">
        <f t="shared" si="6"/>
        <v>2.8</v>
      </c>
      <c r="AG31" s="4">
        <f t="shared" si="7"/>
        <v>2.3333333333333335</v>
      </c>
      <c r="AH31" s="4">
        <v>2</v>
      </c>
      <c r="AI31" s="4">
        <v>1</v>
      </c>
      <c r="AJ31" s="13">
        <v>1</v>
      </c>
      <c r="AK31" s="23">
        <v>1</v>
      </c>
      <c r="AL31" s="4" t="s">
        <v>129</v>
      </c>
    </row>
    <row r="32" spans="1:38">
      <c r="A32" s="2" t="s">
        <v>102</v>
      </c>
      <c r="B32" s="4" t="s">
        <v>103</v>
      </c>
      <c r="C32" s="4">
        <v>0</v>
      </c>
      <c r="D32" s="4">
        <v>6.27</v>
      </c>
      <c r="E32" s="4">
        <v>5.2</v>
      </c>
      <c r="F32" s="4" t="s">
        <v>816</v>
      </c>
      <c r="G32" s="4">
        <v>0</v>
      </c>
      <c r="H32" s="4">
        <v>1</v>
      </c>
      <c r="I32" s="4" t="s">
        <v>817</v>
      </c>
      <c r="J32" s="4">
        <v>0</v>
      </c>
      <c r="K32" s="4">
        <v>1</v>
      </c>
      <c r="L32" s="4">
        <v>7.9</v>
      </c>
      <c r="M32" s="4">
        <v>7.9</v>
      </c>
      <c r="N32" s="15">
        <v>9.6</v>
      </c>
      <c r="O32" s="15">
        <f t="shared" si="0"/>
        <v>82.291666666666671</v>
      </c>
      <c r="P32" s="15">
        <f t="shared" si="1"/>
        <v>82.291666666666671</v>
      </c>
      <c r="Q32" s="4">
        <v>4</v>
      </c>
      <c r="R32" s="4">
        <v>5</v>
      </c>
      <c r="S32" s="4">
        <v>4</v>
      </c>
      <c r="T32" s="4">
        <v>5</v>
      </c>
      <c r="U32" s="4">
        <v>4</v>
      </c>
      <c r="V32" s="4">
        <v>4</v>
      </c>
      <c r="W32" s="4">
        <v>4</v>
      </c>
      <c r="X32" s="4">
        <v>4</v>
      </c>
      <c r="Y32" s="4">
        <v>4</v>
      </c>
      <c r="Z32" s="4">
        <v>4</v>
      </c>
      <c r="AA32" s="4">
        <v>4</v>
      </c>
      <c r="AB32" s="4">
        <v>4</v>
      </c>
      <c r="AC32" s="4">
        <v>4</v>
      </c>
      <c r="AD32" s="4">
        <v>4</v>
      </c>
      <c r="AE32" s="4">
        <f t="shared" si="5"/>
        <v>4</v>
      </c>
      <c r="AF32" s="4">
        <f t="shared" si="6"/>
        <v>4</v>
      </c>
      <c r="AG32" s="4">
        <f t="shared" si="7"/>
        <v>4.333333333333333</v>
      </c>
      <c r="AH32" s="4">
        <v>3</v>
      </c>
      <c r="AI32" s="4">
        <v>2</v>
      </c>
      <c r="AJ32" s="13">
        <v>1</v>
      </c>
      <c r="AK32" s="23">
        <v>2</v>
      </c>
      <c r="AL32" s="4" t="s">
        <v>129</v>
      </c>
    </row>
    <row r="33" spans="1:38">
      <c r="A33" s="4" t="s">
        <v>104</v>
      </c>
      <c r="B33" s="4" t="s">
        <v>105</v>
      </c>
      <c r="C33" s="4">
        <v>0</v>
      </c>
      <c r="D33" s="4">
        <v>6.15</v>
      </c>
      <c r="E33" s="4">
        <v>5.13</v>
      </c>
      <c r="F33" s="4" t="s">
        <v>807</v>
      </c>
      <c r="G33" s="4">
        <v>1</v>
      </c>
      <c r="H33" s="4">
        <v>1</v>
      </c>
      <c r="I33" s="5" t="s">
        <v>808</v>
      </c>
      <c r="J33" s="4">
        <v>0</v>
      </c>
      <c r="K33" s="4">
        <v>1</v>
      </c>
      <c r="L33" s="4">
        <v>0.2</v>
      </c>
      <c r="M33" s="4">
        <v>0.3</v>
      </c>
      <c r="N33" s="15">
        <v>9.6</v>
      </c>
      <c r="O33" s="15">
        <f t="shared" si="0"/>
        <v>2.0833333333333335</v>
      </c>
      <c r="P33" s="15">
        <f t="shared" si="1"/>
        <v>3.125</v>
      </c>
      <c r="Q33" s="4">
        <v>3</v>
      </c>
      <c r="R33" s="4">
        <v>2</v>
      </c>
      <c r="S33" s="4">
        <v>2</v>
      </c>
      <c r="T33" s="4">
        <v>2</v>
      </c>
      <c r="U33" s="4">
        <v>1</v>
      </c>
      <c r="V33" s="4">
        <v>3</v>
      </c>
      <c r="W33" s="4">
        <v>3</v>
      </c>
      <c r="X33" s="4">
        <v>2</v>
      </c>
      <c r="Y33" s="4">
        <v>2</v>
      </c>
      <c r="Z33" s="4">
        <v>2</v>
      </c>
      <c r="AA33" s="4">
        <v>1</v>
      </c>
      <c r="AB33" s="4">
        <v>3</v>
      </c>
      <c r="AC33" s="4">
        <v>1</v>
      </c>
      <c r="AD33" s="4">
        <v>1</v>
      </c>
      <c r="AE33" s="4">
        <f t="shared" si="5"/>
        <v>1.6</v>
      </c>
      <c r="AF33" s="4">
        <f t="shared" si="6"/>
        <v>2.2000000000000002</v>
      </c>
      <c r="AG33" s="4">
        <f t="shared" si="7"/>
        <v>2.3333333333333335</v>
      </c>
      <c r="AH33" s="4">
        <v>1</v>
      </c>
      <c r="AI33" s="4">
        <v>2</v>
      </c>
      <c r="AJ33" s="13">
        <v>1</v>
      </c>
      <c r="AK33" s="23">
        <v>2</v>
      </c>
      <c r="AL33" s="4" t="s">
        <v>129</v>
      </c>
    </row>
    <row r="34" spans="1:38">
      <c r="A34" s="4" t="s">
        <v>106</v>
      </c>
      <c r="B34" s="4" t="s">
        <v>107</v>
      </c>
      <c r="C34" s="4">
        <v>0</v>
      </c>
      <c r="D34" s="4" t="s">
        <v>273</v>
      </c>
      <c r="E34" s="4">
        <v>6.33</v>
      </c>
      <c r="F34" s="4" t="s">
        <v>548</v>
      </c>
      <c r="G34" s="4">
        <v>1</v>
      </c>
      <c r="H34" s="4">
        <v>1</v>
      </c>
      <c r="I34" s="4" t="s">
        <v>549</v>
      </c>
      <c r="J34" s="4">
        <v>1</v>
      </c>
      <c r="K34" s="4">
        <v>1</v>
      </c>
      <c r="L34" s="4">
        <v>8.5</v>
      </c>
      <c r="M34" s="4">
        <v>3.4</v>
      </c>
      <c r="N34" s="15">
        <v>9.6</v>
      </c>
      <c r="O34" s="15">
        <f t="shared" si="0"/>
        <v>88.541666666666671</v>
      </c>
      <c r="P34" s="15">
        <f t="shared" si="1"/>
        <v>35.416666666666671</v>
      </c>
      <c r="Q34" s="4">
        <v>4</v>
      </c>
      <c r="R34" s="4">
        <v>5</v>
      </c>
      <c r="S34" s="4">
        <v>2</v>
      </c>
      <c r="T34" s="4">
        <v>5</v>
      </c>
      <c r="U34" s="4">
        <v>5</v>
      </c>
      <c r="V34" s="4">
        <v>5</v>
      </c>
      <c r="W34" s="4">
        <v>5</v>
      </c>
      <c r="X34" s="4">
        <v>5</v>
      </c>
      <c r="Y34" s="4">
        <v>5</v>
      </c>
      <c r="Z34" s="4">
        <v>2</v>
      </c>
      <c r="AA34" s="4">
        <v>1</v>
      </c>
      <c r="AB34" s="4">
        <v>3</v>
      </c>
      <c r="AC34" s="4">
        <v>2</v>
      </c>
      <c r="AD34" s="4">
        <v>5</v>
      </c>
      <c r="AE34" s="4">
        <f t="shared" si="5"/>
        <v>2.6</v>
      </c>
      <c r="AF34" s="4">
        <f t="shared" si="6"/>
        <v>5</v>
      </c>
      <c r="AG34" s="4">
        <f t="shared" si="7"/>
        <v>3.6666666666666665</v>
      </c>
      <c r="AH34" s="4">
        <v>5</v>
      </c>
      <c r="AI34" s="4">
        <v>1</v>
      </c>
      <c r="AJ34" s="13">
        <v>1</v>
      </c>
      <c r="AK34" s="23">
        <v>1</v>
      </c>
      <c r="AL34" s="4" t="s">
        <v>550</v>
      </c>
    </row>
    <row r="35" spans="1:38">
      <c r="A35" s="4" t="s">
        <v>108</v>
      </c>
      <c r="B35" s="4" t="s">
        <v>70</v>
      </c>
      <c r="C35" s="4">
        <v>0</v>
      </c>
      <c r="D35" s="4">
        <v>6.02</v>
      </c>
      <c r="E35" s="4">
        <v>5.08</v>
      </c>
      <c r="F35" s="4" t="s">
        <v>733</v>
      </c>
      <c r="G35" s="4">
        <v>1</v>
      </c>
      <c r="H35" s="4">
        <v>1</v>
      </c>
      <c r="I35" s="4" t="s">
        <v>712</v>
      </c>
      <c r="J35" s="4">
        <v>1</v>
      </c>
      <c r="K35" s="4">
        <v>1</v>
      </c>
      <c r="L35" s="4">
        <v>2.6</v>
      </c>
      <c r="M35" s="4">
        <v>1.9</v>
      </c>
      <c r="N35" s="15">
        <v>10</v>
      </c>
      <c r="O35" s="15">
        <f t="shared" si="0"/>
        <v>26</v>
      </c>
      <c r="P35" s="15">
        <f t="shared" si="1"/>
        <v>19</v>
      </c>
      <c r="Q35" s="4">
        <v>4</v>
      </c>
      <c r="R35" s="4">
        <v>4</v>
      </c>
      <c r="S35" s="4">
        <v>3</v>
      </c>
      <c r="T35" s="4">
        <v>4</v>
      </c>
      <c r="U35" s="4">
        <v>4</v>
      </c>
      <c r="V35" s="4">
        <v>4</v>
      </c>
      <c r="W35" s="4">
        <v>4</v>
      </c>
      <c r="X35" s="4">
        <v>4</v>
      </c>
      <c r="Y35" s="4">
        <v>4</v>
      </c>
      <c r="Z35" s="4">
        <v>3</v>
      </c>
      <c r="AA35" s="4">
        <v>2</v>
      </c>
      <c r="AB35" s="4">
        <v>2</v>
      </c>
      <c r="AC35" s="4">
        <v>3</v>
      </c>
      <c r="AD35" s="4">
        <v>3</v>
      </c>
      <c r="AE35" s="4">
        <f>SUM(Z35:AD35)/5</f>
        <v>2.6</v>
      </c>
      <c r="AF35" s="4">
        <f>SUM(U35:Y35)/5</f>
        <v>4</v>
      </c>
      <c r="AG35" s="4">
        <f>SUM(Q35:S35)/3</f>
        <v>3.6666666666666665</v>
      </c>
      <c r="AH35" s="4">
        <v>4</v>
      </c>
      <c r="AI35" s="4">
        <v>2</v>
      </c>
      <c r="AJ35" s="13">
        <v>1</v>
      </c>
      <c r="AK35" s="23">
        <v>2</v>
      </c>
      <c r="AL35" s="4" t="s">
        <v>129</v>
      </c>
    </row>
    <row r="36" spans="1:38">
      <c r="A36" s="2" t="s">
        <v>109</v>
      </c>
      <c r="B36" s="4" t="s">
        <v>110</v>
      </c>
      <c r="C36" s="4">
        <v>0</v>
      </c>
      <c r="D36" s="4">
        <v>9.0500000000000007</v>
      </c>
      <c r="E36" s="4" t="s">
        <v>273</v>
      </c>
      <c r="F36" s="5" t="s">
        <v>451</v>
      </c>
      <c r="G36" s="4">
        <v>0</v>
      </c>
      <c r="H36" s="4">
        <v>1</v>
      </c>
      <c r="I36" s="4" t="s">
        <v>827</v>
      </c>
      <c r="J36" s="4">
        <v>0</v>
      </c>
      <c r="K36" s="4">
        <v>1</v>
      </c>
      <c r="L36" s="4">
        <v>7.5</v>
      </c>
      <c r="M36" s="4">
        <v>6.3</v>
      </c>
      <c r="N36" s="15">
        <v>9.6</v>
      </c>
      <c r="O36" s="15">
        <f t="shared" si="0"/>
        <v>78.125</v>
      </c>
      <c r="P36" s="15">
        <f t="shared" si="1"/>
        <v>65.625</v>
      </c>
      <c r="Q36" s="4">
        <v>4</v>
      </c>
      <c r="R36" s="4">
        <v>5</v>
      </c>
      <c r="S36" s="4">
        <v>4</v>
      </c>
      <c r="T36" s="4">
        <v>3</v>
      </c>
      <c r="U36" s="4">
        <v>3</v>
      </c>
      <c r="V36" s="4">
        <v>4</v>
      </c>
      <c r="W36" s="4">
        <v>3</v>
      </c>
      <c r="X36" s="4">
        <v>4</v>
      </c>
      <c r="Y36" s="4">
        <v>4</v>
      </c>
      <c r="Z36" s="4">
        <v>3</v>
      </c>
      <c r="AA36" s="4">
        <v>2</v>
      </c>
      <c r="AB36" s="4">
        <v>4</v>
      </c>
      <c r="AC36" s="4">
        <v>2</v>
      </c>
      <c r="AD36" s="4">
        <v>4</v>
      </c>
      <c r="AE36" s="4">
        <f t="shared" si="5"/>
        <v>3</v>
      </c>
      <c r="AF36" s="4">
        <f t="shared" si="6"/>
        <v>3.6</v>
      </c>
      <c r="AG36" s="4">
        <f t="shared" si="7"/>
        <v>4.333333333333333</v>
      </c>
      <c r="AH36" s="4">
        <v>4</v>
      </c>
      <c r="AI36" s="4">
        <v>0</v>
      </c>
      <c r="AJ36" s="13" t="s">
        <v>129</v>
      </c>
      <c r="AK36" s="23">
        <v>0</v>
      </c>
      <c r="AL36" s="4" t="s">
        <v>129</v>
      </c>
    </row>
    <row r="37" spans="1:38">
      <c r="A37" s="4" t="s">
        <v>111</v>
      </c>
      <c r="B37" s="4" t="s">
        <v>112</v>
      </c>
      <c r="C37" s="4">
        <v>1</v>
      </c>
      <c r="D37" s="4">
        <v>4.24</v>
      </c>
      <c r="E37" s="4">
        <v>4.17</v>
      </c>
      <c r="F37" s="31"/>
      <c r="G37" s="31"/>
      <c r="H37" s="31"/>
      <c r="I37" s="31"/>
      <c r="J37" s="31"/>
      <c r="K37" s="31"/>
      <c r="L37" s="31"/>
      <c r="M37" s="31"/>
      <c r="N37" s="15">
        <v>9.6</v>
      </c>
      <c r="O37" s="31"/>
      <c r="P37" s="31"/>
      <c r="Q37" s="4">
        <v>4</v>
      </c>
      <c r="R37" s="4">
        <v>4</v>
      </c>
      <c r="S37" s="4">
        <v>4</v>
      </c>
      <c r="T37" s="4">
        <v>5</v>
      </c>
      <c r="U37" s="4">
        <v>4</v>
      </c>
      <c r="V37" s="4">
        <v>4</v>
      </c>
      <c r="W37" s="4">
        <v>5</v>
      </c>
      <c r="X37" s="4">
        <v>5</v>
      </c>
      <c r="Y37" s="4">
        <v>4</v>
      </c>
      <c r="Z37" s="4">
        <v>2</v>
      </c>
      <c r="AA37" s="4">
        <v>2</v>
      </c>
      <c r="AB37" s="4">
        <v>5</v>
      </c>
      <c r="AC37" s="4">
        <v>1</v>
      </c>
      <c r="AD37" s="4">
        <v>2</v>
      </c>
      <c r="AE37" s="4">
        <f t="shared" si="5"/>
        <v>2.4</v>
      </c>
      <c r="AF37" s="4">
        <f t="shared" si="6"/>
        <v>4.4000000000000004</v>
      </c>
      <c r="AG37" s="4">
        <f t="shared" si="7"/>
        <v>4</v>
      </c>
      <c r="AH37" s="4">
        <v>5</v>
      </c>
      <c r="AI37" s="4">
        <v>2</v>
      </c>
      <c r="AJ37" s="13">
        <v>1</v>
      </c>
      <c r="AK37" s="23">
        <v>2</v>
      </c>
      <c r="AL37" s="4" t="s">
        <v>129</v>
      </c>
    </row>
    <row r="38" spans="1:38">
      <c r="A38" s="4" t="s">
        <v>113</v>
      </c>
      <c r="B38" s="4" t="s">
        <v>114</v>
      </c>
      <c r="C38" s="4">
        <v>1</v>
      </c>
      <c r="D38" s="4">
        <v>7.07</v>
      </c>
      <c r="E38" s="4">
        <v>5.2</v>
      </c>
      <c r="F38" s="31"/>
      <c r="G38" s="31"/>
      <c r="H38" s="31"/>
      <c r="I38" s="31"/>
      <c r="J38" s="31"/>
      <c r="K38" s="31"/>
      <c r="L38" s="31"/>
      <c r="M38" s="31"/>
      <c r="N38" s="15">
        <v>9.6</v>
      </c>
      <c r="O38" s="31"/>
      <c r="P38" s="31"/>
      <c r="Q38" s="4">
        <v>4</v>
      </c>
      <c r="R38" s="4">
        <v>3</v>
      </c>
      <c r="S38" s="4">
        <v>2</v>
      </c>
      <c r="T38" s="4">
        <v>2</v>
      </c>
      <c r="U38" s="4">
        <v>4</v>
      </c>
      <c r="V38" s="4">
        <v>4</v>
      </c>
      <c r="W38" s="4">
        <v>3</v>
      </c>
      <c r="X38" s="4">
        <v>4</v>
      </c>
      <c r="Y38" s="4">
        <v>3</v>
      </c>
      <c r="Z38" s="4">
        <v>1</v>
      </c>
      <c r="AA38" s="4">
        <v>1</v>
      </c>
      <c r="AB38" s="4">
        <v>1</v>
      </c>
      <c r="AC38" s="4">
        <v>1</v>
      </c>
      <c r="AD38" s="4">
        <v>1</v>
      </c>
      <c r="AE38" s="4">
        <f t="shared" si="5"/>
        <v>1</v>
      </c>
      <c r="AF38" s="4">
        <f t="shared" si="6"/>
        <v>3.6</v>
      </c>
      <c r="AG38" s="4">
        <f t="shared" si="7"/>
        <v>3</v>
      </c>
      <c r="AH38" s="4">
        <v>4</v>
      </c>
      <c r="AI38" s="4">
        <v>2</v>
      </c>
      <c r="AJ38" s="13">
        <v>1</v>
      </c>
      <c r="AK38" s="23">
        <v>2</v>
      </c>
      <c r="AL38" s="4" t="s">
        <v>129</v>
      </c>
    </row>
    <row r="39" spans="1:38">
      <c r="A39" s="4" t="s">
        <v>115</v>
      </c>
      <c r="B39" s="4" t="s">
        <v>116</v>
      </c>
      <c r="C39" s="4">
        <v>0</v>
      </c>
      <c r="D39" s="4">
        <v>6.22</v>
      </c>
      <c r="E39" s="4">
        <v>5.57</v>
      </c>
      <c r="F39" s="5" t="s">
        <v>451</v>
      </c>
      <c r="G39" s="4">
        <v>1</v>
      </c>
      <c r="H39" s="4">
        <v>1</v>
      </c>
      <c r="I39" s="4" t="s">
        <v>875</v>
      </c>
      <c r="J39" s="4">
        <v>1</v>
      </c>
      <c r="K39" s="4">
        <v>1</v>
      </c>
      <c r="L39" s="4">
        <v>7.5</v>
      </c>
      <c r="M39" s="4">
        <v>9.3000000000000007</v>
      </c>
      <c r="N39" s="15">
        <v>9.6</v>
      </c>
      <c r="O39" s="15">
        <f t="shared" si="0"/>
        <v>78.125</v>
      </c>
      <c r="P39" s="15">
        <f t="shared" si="1"/>
        <v>96.875000000000014</v>
      </c>
      <c r="Q39" s="4">
        <v>4</v>
      </c>
      <c r="R39" s="4">
        <v>4</v>
      </c>
      <c r="S39" s="4">
        <v>3</v>
      </c>
      <c r="T39" s="4">
        <v>3</v>
      </c>
      <c r="U39" s="4">
        <v>4</v>
      </c>
      <c r="V39" s="4">
        <v>4</v>
      </c>
      <c r="W39" s="4">
        <v>3</v>
      </c>
      <c r="X39" s="4">
        <v>3</v>
      </c>
      <c r="Y39" s="4">
        <v>4</v>
      </c>
      <c r="Z39" s="4">
        <v>2</v>
      </c>
      <c r="AA39" s="4">
        <v>2</v>
      </c>
      <c r="AB39" s="4">
        <v>3</v>
      </c>
      <c r="AC39" s="4">
        <v>3</v>
      </c>
      <c r="AD39" s="4">
        <v>2</v>
      </c>
      <c r="AE39" s="4">
        <f t="shared" si="5"/>
        <v>2.4</v>
      </c>
      <c r="AF39" s="4">
        <f t="shared" si="6"/>
        <v>3.6</v>
      </c>
      <c r="AG39" s="4">
        <f t="shared" si="7"/>
        <v>3.6666666666666665</v>
      </c>
      <c r="AH39" s="4">
        <v>4</v>
      </c>
      <c r="AI39" s="4">
        <v>0</v>
      </c>
      <c r="AJ39" s="13" t="s">
        <v>129</v>
      </c>
      <c r="AK39" s="23">
        <v>0</v>
      </c>
      <c r="AL39" s="4"/>
    </row>
    <row r="40" spans="1:38">
      <c r="A40" s="4" t="s">
        <v>533</v>
      </c>
      <c r="B40" s="4" t="s">
        <v>92</v>
      </c>
      <c r="C40" s="4">
        <v>0</v>
      </c>
      <c r="D40" s="4">
        <v>9.02</v>
      </c>
      <c r="E40" s="4">
        <v>6.59</v>
      </c>
      <c r="F40" s="4" t="s">
        <v>891</v>
      </c>
      <c r="G40" s="4">
        <v>2</v>
      </c>
      <c r="H40" s="4">
        <v>1</v>
      </c>
      <c r="I40" s="4" t="s">
        <v>892</v>
      </c>
      <c r="J40" s="4">
        <v>1</v>
      </c>
      <c r="K40" s="4">
        <v>1</v>
      </c>
      <c r="L40" s="4">
        <v>5</v>
      </c>
      <c r="M40" s="4">
        <v>4.3</v>
      </c>
      <c r="N40" s="15">
        <v>9.6</v>
      </c>
      <c r="O40" s="15">
        <f t="shared" si="0"/>
        <v>52.083333333333336</v>
      </c>
      <c r="P40" s="15">
        <f t="shared" si="1"/>
        <v>44.791666666666671</v>
      </c>
      <c r="Q40" s="4">
        <v>5</v>
      </c>
      <c r="R40" s="4">
        <v>4</v>
      </c>
      <c r="S40" s="4">
        <v>3</v>
      </c>
      <c r="T40" s="4">
        <v>5</v>
      </c>
      <c r="U40" s="4">
        <v>4</v>
      </c>
      <c r="V40" s="4">
        <v>4</v>
      </c>
      <c r="W40" s="4">
        <v>4</v>
      </c>
      <c r="X40" s="4">
        <v>4</v>
      </c>
      <c r="Y40" s="4">
        <v>3</v>
      </c>
      <c r="Z40" s="4">
        <v>3</v>
      </c>
      <c r="AA40" s="4">
        <v>2</v>
      </c>
      <c r="AB40" s="4">
        <v>4</v>
      </c>
      <c r="AC40" s="4">
        <v>2</v>
      </c>
      <c r="AD40" s="4">
        <v>3</v>
      </c>
      <c r="AE40" s="4">
        <f>SUM(Z40:AD40)/5</f>
        <v>2.8</v>
      </c>
      <c r="AF40" s="4">
        <f>SUM(U40:Y40)/5</f>
        <v>3.8</v>
      </c>
      <c r="AG40" s="4">
        <f>SUM(Q40:S40)/3</f>
        <v>4</v>
      </c>
      <c r="AH40" s="4">
        <v>3</v>
      </c>
      <c r="AI40" s="4">
        <v>1</v>
      </c>
      <c r="AJ40" s="4">
        <v>0</v>
      </c>
      <c r="AK40" s="4">
        <v>0</v>
      </c>
      <c r="AL40" s="4"/>
    </row>
    <row r="41" spans="1:38">
      <c r="A41" s="4" t="s">
        <v>534</v>
      </c>
      <c r="B41" s="4" t="s">
        <v>94</v>
      </c>
      <c r="C41" s="4">
        <v>0</v>
      </c>
      <c r="D41" s="4">
        <v>6.23</v>
      </c>
      <c r="E41" s="4">
        <v>5.2</v>
      </c>
      <c r="F41" s="4" t="s">
        <v>570</v>
      </c>
      <c r="G41" s="4">
        <v>2</v>
      </c>
      <c r="H41" s="4">
        <v>1</v>
      </c>
      <c r="I41" s="4" t="s">
        <v>571</v>
      </c>
      <c r="J41" s="4">
        <v>2</v>
      </c>
      <c r="K41" s="4">
        <v>1</v>
      </c>
      <c r="L41" s="4">
        <v>6.7</v>
      </c>
      <c r="M41" s="4">
        <v>6.6</v>
      </c>
      <c r="N41" s="15">
        <v>9.6</v>
      </c>
      <c r="O41" s="15">
        <f t="shared" si="0"/>
        <v>69.791666666666671</v>
      </c>
      <c r="P41" s="15">
        <f t="shared" si="1"/>
        <v>68.75</v>
      </c>
      <c r="Q41" s="4">
        <v>4</v>
      </c>
      <c r="R41" s="4">
        <v>4</v>
      </c>
      <c r="S41" s="4">
        <v>2</v>
      </c>
      <c r="T41" s="4">
        <v>4</v>
      </c>
      <c r="U41" s="4">
        <v>4</v>
      </c>
      <c r="V41" s="4">
        <v>4</v>
      </c>
      <c r="W41" s="4">
        <v>4</v>
      </c>
      <c r="X41" s="4">
        <v>4</v>
      </c>
      <c r="Y41" s="4">
        <v>4</v>
      </c>
      <c r="Z41" s="4">
        <v>4</v>
      </c>
      <c r="AA41" s="4">
        <v>2</v>
      </c>
      <c r="AB41" s="4">
        <v>4</v>
      </c>
      <c r="AC41" s="4">
        <v>1</v>
      </c>
      <c r="AD41" s="4">
        <v>4</v>
      </c>
      <c r="AE41" s="4">
        <f t="shared" si="5"/>
        <v>3</v>
      </c>
      <c r="AF41" s="4">
        <f t="shared" si="6"/>
        <v>4</v>
      </c>
      <c r="AG41" s="4">
        <f t="shared" si="7"/>
        <v>3.3333333333333335</v>
      </c>
      <c r="AH41" s="4">
        <v>4</v>
      </c>
      <c r="AI41" s="4">
        <v>1</v>
      </c>
      <c r="AJ41" s="4">
        <v>1</v>
      </c>
      <c r="AK41" s="4">
        <v>1</v>
      </c>
      <c r="AL41" s="4"/>
    </row>
    <row r="42" spans="1:38">
      <c r="A42" s="4" t="s">
        <v>536</v>
      </c>
      <c r="B42" s="4" t="s">
        <v>535</v>
      </c>
      <c r="C42" s="4">
        <v>0</v>
      </c>
      <c r="D42" s="4">
        <v>6.04</v>
      </c>
      <c r="E42" s="4">
        <v>5.25</v>
      </c>
      <c r="F42" s="4" t="s">
        <v>703</v>
      </c>
      <c r="G42" s="4">
        <v>2</v>
      </c>
      <c r="H42" s="4">
        <v>1</v>
      </c>
      <c r="I42" s="4" t="s">
        <v>702</v>
      </c>
      <c r="J42" s="4">
        <v>2</v>
      </c>
      <c r="K42" s="4">
        <v>1</v>
      </c>
      <c r="L42" s="4">
        <v>8.5</v>
      </c>
      <c r="M42" s="4">
        <v>5.4</v>
      </c>
      <c r="N42" s="15">
        <v>9.6</v>
      </c>
      <c r="O42" s="15">
        <f t="shared" si="0"/>
        <v>88.541666666666671</v>
      </c>
      <c r="P42" s="15">
        <f t="shared" si="1"/>
        <v>56.250000000000014</v>
      </c>
      <c r="Q42" s="4">
        <v>4</v>
      </c>
      <c r="R42" s="4">
        <v>5</v>
      </c>
      <c r="S42" s="4">
        <v>4</v>
      </c>
      <c r="T42" s="4">
        <v>3</v>
      </c>
      <c r="U42" s="4">
        <v>5</v>
      </c>
      <c r="V42" s="4">
        <v>4</v>
      </c>
      <c r="W42" s="4">
        <v>4</v>
      </c>
      <c r="X42" s="4">
        <v>5</v>
      </c>
      <c r="Y42" s="4">
        <v>4</v>
      </c>
      <c r="Z42" s="4">
        <v>3</v>
      </c>
      <c r="AA42" s="4">
        <v>2</v>
      </c>
      <c r="AB42" s="4">
        <v>5</v>
      </c>
      <c r="AC42" s="4">
        <v>2</v>
      </c>
      <c r="AD42" s="4">
        <v>3</v>
      </c>
      <c r="AE42" s="4">
        <f>SUM(Z42:AD42)/5</f>
        <v>3</v>
      </c>
      <c r="AF42" s="4">
        <f>SUM(U42:Y42)/5</f>
        <v>4.4000000000000004</v>
      </c>
      <c r="AG42" s="4">
        <f>SUM(Q42:S42)/3</f>
        <v>4.333333333333333</v>
      </c>
      <c r="AH42" s="4">
        <v>5</v>
      </c>
      <c r="AI42" s="4">
        <v>1</v>
      </c>
      <c r="AJ42" s="4">
        <v>1</v>
      </c>
      <c r="AK42" s="4">
        <v>1</v>
      </c>
      <c r="AL42" s="4"/>
    </row>
    <row r="43" spans="1:38" ht="16" thickBot="1">
      <c r="T43" s="18">
        <f>AVERAGE(T3:T42)</f>
        <v>3.6923076923076925</v>
      </c>
      <c r="AD43" s="18" t="s">
        <v>991</v>
      </c>
      <c r="AE43" s="18">
        <f>AVERAGE(AE3:AE42)</f>
        <v>2.8717948717948718</v>
      </c>
      <c r="AF43" s="18">
        <f t="shared" ref="AF43:AH43" si="8">AVERAGE(AF3:AF42)</f>
        <v>3.6461538461538461</v>
      </c>
      <c r="AG43" s="18">
        <f t="shared" si="8"/>
        <v>3.3846153846153846</v>
      </c>
      <c r="AH43" s="18">
        <f t="shared" si="8"/>
        <v>3.5384615384615383</v>
      </c>
    </row>
    <row r="44" spans="1:38">
      <c r="F44" s="72" t="s">
        <v>994</v>
      </c>
      <c r="G44" s="73" t="s">
        <v>981</v>
      </c>
      <c r="H44" s="76"/>
      <c r="I44" s="73" t="s">
        <v>993</v>
      </c>
      <c r="J44" s="73" t="s">
        <v>981</v>
      </c>
      <c r="K44" s="73" t="s">
        <v>995</v>
      </c>
      <c r="L44" s="74" t="s">
        <v>997</v>
      </c>
      <c r="T44" s="18">
        <f>STDEV(T3:T42)</f>
        <v>1.10391280533445</v>
      </c>
      <c r="AD44" s="18" t="s">
        <v>992</v>
      </c>
      <c r="AE44" s="18">
        <f>STDEV(AE3:AE42)</f>
        <v>0.8071876837607932</v>
      </c>
      <c r="AF44" s="18">
        <f t="shared" ref="AF44:AH44" si="9">STDEV(AF3:AF42)</f>
        <v>0.82265492984801292</v>
      </c>
      <c r="AG44" s="18">
        <f t="shared" si="9"/>
        <v>0.8076333975903206</v>
      </c>
      <c r="AH44" s="18">
        <f t="shared" si="9"/>
        <v>1.2106143252640011</v>
      </c>
      <c r="AJ44" s="21" t="s">
        <v>980</v>
      </c>
      <c r="AK44" s="21" t="s">
        <v>981</v>
      </c>
    </row>
    <row r="45" spans="1:38">
      <c r="E45" t="s">
        <v>1027</v>
      </c>
      <c r="F45" s="65">
        <v>2</v>
      </c>
      <c r="G45" s="4">
        <f>SUMIF(G3:G42,"=2",K3:K42)</f>
        <v>14</v>
      </c>
      <c r="H45" s="57"/>
      <c r="I45" s="15">
        <v>2</v>
      </c>
      <c r="J45" s="4">
        <f>SUMIF(J3:J42,"=2",K3:K42)</f>
        <v>14</v>
      </c>
      <c r="K45" s="68">
        <f>SUMIF(J3:J42,"=2",O3:O42)/J45</f>
        <v>58.641801075268809</v>
      </c>
      <c r="L45" s="69">
        <f>SUMIF(J3:J42,"=2",P3:P42)/J45</f>
        <v>49.578821044546849</v>
      </c>
      <c r="M45" t="s">
        <v>1024</v>
      </c>
      <c r="N45" s="4">
        <v>11</v>
      </c>
      <c r="AI45" t="s">
        <v>1013</v>
      </c>
      <c r="AJ45">
        <v>0</v>
      </c>
      <c r="AK45">
        <v>12</v>
      </c>
    </row>
    <row r="46" spans="1:38">
      <c r="E46" t="s">
        <v>1028</v>
      </c>
      <c r="F46" s="65">
        <v>1</v>
      </c>
      <c r="G46" s="4">
        <f>SUMIF(G3:G42,"=1",K3:K42)</f>
        <v>19</v>
      </c>
      <c r="H46" s="57"/>
      <c r="I46" s="15">
        <v>1</v>
      </c>
      <c r="J46" s="4">
        <f>SUMIF(J3:J42,"=1",K3:K42)</f>
        <v>17</v>
      </c>
      <c r="K46" s="68">
        <f>SUMIF(J3:J42,"=1",O3:O42)/J46</f>
        <v>49.404411764705884</v>
      </c>
      <c r="L46" s="69">
        <f>SUMIF(J3:J42,"=1",P3:P42)/J46</f>
        <v>38.424019607843142</v>
      </c>
      <c r="M46" t="s">
        <v>1025</v>
      </c>
      <c r="N46" s="4">
        <v>3</v>
      </c>
      <c r="AI46" t="s">
        <v>220</v>
      </c>
      <c r="AJ46">
        <v>1</v>
      </c>
      <c r="AK46">
        <v>15</v>
      </c>
    </row>
    <row r="47" spans="1:38" ht="16" thickBot="1">
      <c r="E47" t="s">
        <v>1030</v>
      </c>
      <c r="F47" s="66">
        <v>0</v>
      </c>
      <c r="G47" s="67">
        <f>SUMIF(G3:G42,"=0",K3:K42)</f>
        <v>4</v>
      </c>
      <c r="H47" s="61"/>
      <c r="I47" s="75">
        <v>0</v>
      </c>
      <c r="J47" s="67">
        <f>SUMIF(J3:J42,"=0",K3:K42)</f>
        <v>6</v>
      </c>
      <c r="K47" s="70">
        <f>SUMIF(J3:J42,"=0",O3:O42)/J47</f>
        <v>46.354166666666664</v>
      </c>
      <c r="L47" s="71">
        <f>SUMIF(J3:J42,"=0",P3:P42)/J47</f>
        <v>38.715277777777779</v>
      </c>
      <c r="M47" t="s">
        <v>1031</v>
      </c>
      <c r="N47" s="67">
        <v>5</v>
      </c>
      <c r="AI47" t="s">
        <v>218</v>
      </c>
      <c r="AJ47">
        <v>2</v>
      </c>
      <c r="AK47">
        <v>13</v>
      </c>
    </row>
    <row r="55" spans="1:33">
      <c r="A55" t="s">
        <v>1089</v>
      </c>
      <c r="C55">
        <v>0</v>
      </c>
      <c r="F55" t="s">
        <v>1103</v>
      </c>
      <c r="G55">
        <v>1</v>
      </c>
      <c r="H55">
        <v>1</v>
      </c>
      <c r="I55" t="s">
        <v>1104</v>
      </c>
      <c r="J55">
        <v>1</v>
      </c>
      <c r="L55">
        <v>8.3000000000000007</v>
      </c>
      <c r="M55">
        <v>5.2</v>
      </c>
      <c r="Q55">
        <v>3</v>
      </c>
      <c r="R55">
        <v>3</v>
      </c>
      <c r="S55">
        <v>2</v>
      </c>
      <c r="T55">
        <v>4</v>
      </c>
      <c r="U55">
        <v>5</v>
      </c>
      <c r="V55">
        <v>5</v>
      </c>
      <c r="W55">
        <v>5</v>
      </c>
      <c r="X55">
        <v>5</v>
      </c>
      <c r="Y55">
        <v>4</v>
      </c>
      <c r="Z55">
        <v>3</v>
      </c>
      <c r="AA55">
        <v>3</v>
      </c>
      <c r="AB55">
        <v>3</v>
      </c>
      <c r="AD55">
        <v>4</v>
      </c>
      <c r="AE55">
        <f>AVERAGE(Z55:AD55)</f>
        <v>3.25</v>
      </c>
      <c r="AF55">
        <f>AVERAGE(U55:Y55)</f>
        <v>4.8</v>
      </c>
      <c r="AG55">
        <f>AVERAGE(Q55:R55,T55)</f>
        <v>3.3333333333333335</v>
      </c>
    </row>
    <row r="56" spans="1:33">
      <c r="A56" t="s">
        <v>1090</v>
      </c>
      <c r="C56">
        <v>0</v>
      </c>
      <c r="F56" t="s">
        <v>1105</v>
      </c>
      <c r="G56">
        <v>1</v>
      </c>
      <c r="H56">
        <v>1</v>
      </c>
      <c r="I56" t="s">
        <v>1106</v>
      </c>
      <c r="J56">
        <v>2</v>
      </c>
      <c r="L56">
        <v>8.6</v>
      </c>
      <c r="M56">
        <v>2.1</v>
      </c>
      <c r="Q56">
        <v>5</v>
      </c>
      <c r="R56">
        <v>5</v>
      </c>
      <c r="S56">
        <v>4</v>
      </c>
      <c r="T56">
        <v>4</v>
      </c>
      <c r="U56">
        <v>5</v>
      </c>
      <c r="V56">
        <v>5</v>
      </c>
      <c r="W56">
        <v>5</v>
      </c>
      <c r="X56">
        <v>5</v>
      </c>
      <c r="Y56">
        <v>5</v>
      </c>
      <c r="Z56">
        <v>5</v>
      </c>
      <c r="AA56">
        <v>4</v>
      </c>
      <c r="AB56">
        <v>5</v>
      </c>
      <c r="AD56">
        <v>5</v>
      </c>
      <c r="AE56">
        <f>AVERAGE(Z56:AD56)</f>
        <v>4.75</v>
      </c>
      <c r="AF56">
        <f>AVERAGE(U56:Y56)</f>
        <v>5</v>
      </c>
      <c r="AG56">
        <f>AVERAGE(Q56:R56,T56)</f>
        <v>4.666666666666667</v>
      </c>
    </row>
  </sheetData>
  <pageMargins left="0.7" right="0.7" top="0.75" bottom="0.75" header="0.3" footer="0.3"/>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6"/>
  <sheetViews>
    <sheetView zoomScale="125" zoomScaleNormal="125" zoomScalePageLayoutView="125" workbookViewId="0">
      <pane xSplit="2" ySplit="2" topLeftCell="X37" activePane="bottomRight" state="frozen"/>
      <selection pane="topRight" activeCell="D1" sqref="D1"/>
      <selection pane="bottomLeft" activeCell="A3" sqref="A3"/>
      <selection pane="bottomRight" activeCell="AA59" sqref="AA59"/>
    </sheetView>
  </sheetViews>
  <sheetFormatPr baseColWidth="10" defaultColWidth="8.83203125" defaultRowHeight="15" x14ac:dyDescent="0"/>
  <cols>
    <col min="1" max="1" width="15.33203125" bestFit="1" customWidth="1"/>
    <col min="2" max="2" width="9.1640625" bestFit="1" customWidth="1"/>
    <col min="3" max="3" width="9.1640625" customWidth="1"/>
    <col min="4" max="5" width="10.1640625" bestFit="1" customWidth="1"/>
    <col min="6" max="6" width="13" customWidth="1"/>
    <col min="7" max="7" width="14.33203125" bestFit="1" customWidth="1"/>
    <col min="8" max="8" width="11.6640625" bestFit="1" customWidth="1"/>
    <col min="9" max="9" width="15.33203125" bestFit="1" customWidth="1"/>
    <col min="10" max="10" width="14.33203125" customWidth="1"/>
    <col min="11" max="11" width="12.83203125" bestFit="1" customWidth="1"/>
    <col min="12" max="12" width="14.1640625" bestFit="1" customWidth="1"/>
    <col min="13" max="13" width="14.1640625" customWidth="1"/>
    <col min="14" max="14" width="14.5" customWidth="1"/>
    <col min="15" max="16" width="14.1640625" customWidth="1"/>
    <col min="17" max="17" width="11.6640625" bestFit="1" customWidth="1"/>
    <col min="18" max="18" width="9.1640625" bestFit="1" customWidth="1"/>
    <col min="19" max="19" width="13.6640625" bestFit="1" customWidth="1"/>
    <col min="20" max="20" width="11.6640625" bestFit="1" customWidth="1"/>
    <col min="21" max="21" width="12.33203125" bestFit="1" customWidth="1"/>
    <col min="22" max="22" width="12.1640625" bestFit="1" customWidth="1"/>
    <col min="23" max="23" width="9.1640625" bestFit="1" customWidth="1"/>
    <col min="24" max="24" width="12.6640625" bestFit="1" customWidth="1"/>
    <col min="25" max="25" width="9.1640625" bestFit="1" customWidth="1"/>
    <col min="26" max="26" width="10.83203125" bestFit="1" customWidth="1"/>
    <col min="27" max="27" width="13.6640625" bestFit="1" customWidth="1"/>
    <col min="28" max="28" width="12.6640625" bestFit="1" customWidth="1"/>
    <col min="29" max="29" width="10.33203125" bestFit="1" customWidth="1"/>
    <col min="30" max="30" width="19.5" bestFit="1" customWidth="1"/>
    <col min="31" max="31" width="11.83203125" bestFit="1" customWidth="1"/>
    <col min="32" max="32" width="12.83203125" bestFit="1" customWidth="1"/>
    <col min="33" max="33" width="12.5" bestFit="1" customWidth="1"/>
    <col min="34" max="34" width="12.5" customWidth="1"/>
    <col min="35" max="35" width="14.1640625" bestFit="1" customWidth="1"/>
    <col min="36" max="36" width="16.6640625" bestFit="1" customWidth="1"/>
    <col min="37" max="37" width="16.6640625" customWidth="1"/>
  </cols>
  <sheetData>
    <row r="1" spans="1:38">
      <c r="A1" s="8" t="s">
        <v>0</v>
      </c>
      <c r="B1" s="9" t="s">
        <v>1</v>
      </c>
      <c r="C1" s="8" t="s">
        <v>334</v>
      </c>
      <c r="D1" s="8" t="s">
        <v>131</v>
      </c>
      <c r="E1" s="8" t="s">
        <v>132</v>
      </c>
      <c r="F1" s="2" t="s">
        <v>117</v>
      </c>
      <c r="G1" s="7" t="s">
        <v>412</v>
      </c>
      <c r="H1" s="2" t="s">
        <v>119</v>
      </c>
      <c r="I1" s="7" t="s">
        <v>120</v>
      </c>
      <c r="J1" s="7"/>
      <c r="K1" s="3" t="s">
        <v>121</v>
      </c>
      <c r="L1" s="3" t="s">
        <v>122</v>
      </c>
      <c r="M1" s="3" t="s">
        <v>1047</v>
      </c>
      <c r="N1" s="3" t="s">
        <v>531</v>
      </c>
      <c r="O1" s="3" t="s">
        <v>121</v>
      </c>
      <c r="P1" s="3" t="s">
        <v>122</v>
      </c>
      <c r="Q1" s="3" t="s">
        <v>34</v>
      </c>
      <c r="R1" s="3" t="s">
        <v>35</v>
      </c>
      <c r="S1" s="3" t="s">
        <v>36</v>
      </c>
      <c r="T1" s="8" t="s">
        <v>37</v>
      </c>
      <c r="U1" s="2" t="s">
        <v>24</v>
      </c>
      <c r="V1" s="2" t="s">
        <v>25</v>
      </c>
      <c r="W1" s="3" t="s">
        <v>26</v>
      </c>
      <c r="X1" s="3" t="s">
        <v>27</v>
      </c>
      <c r="Y1" s="3" t="s">
        <v>28</v>
      </c>
      <c r="Z1" s="2" t="s">
        <v>13</v>
      </c>
      <c r="AA1" s="2" t="s">
        <v>14</v>
      </c>
      <c r="AB1" s="2" t="s">
        <v>15</v>
      </c>
      <c r="AC1" s="2" t="s">
        <v>16</v>
      </c>
      <c r="AD1" s="2" t="s">
        <v>17</v>
      </c>
      <c r="AE1" s="8" t="s">
        <v>155</v>
      </c>
      <c r="AF1" s="8" t="s">
        <v>156</v>
      </c>
      <c r="AG1" s="8" t="s">
        <v>157</v>
      </c>
      <c r="AH1" s="8" t="s">
        <v>136</v>
      </c>
      <c r="AI1" s="7" t="s">
        <v>137</v>
      </c>
      <c r="AJ1" s="12" t="s">
        <v>138</v>
      </c>
      <c r="AK1" s="19" t="s">
        <v>426</v>
      </c>
      <c r="AL1" s="2" t="s">
        <v>126</v>
      </c>
    </row>
    <row r="2" spans="1:38">
      <c r="A2" s="8"/>
      <c r="B2" s="9"/>
      <c r="C2" s="8" t="s">
        <v>333</v>
      </c>
      <c r="D2" s="8" t="s">
        <v>139</v>
      </c>
      <c r="E2" s="8" t="s">
        <v>139</v>
      </c>
      <c r="F2" s="2" t="s">
        <v>152</v>
      </c>
      <c r="G2" s="7" t="s">
        <v>958</v>
      </c>
      <c r="H2" s="2" t="s">
        <v>152</v>
      </c>
      <c r="I2" s="7" t="s">
        <v>958</v>
      </c>
      <c r="J2" s="7"/>
      <c r="K2" s="3"/>
      <c r="L2" s="3"/>
      <c r="M2" s="3"/>
      <c r="N2" s="3" t="s">
        <v>532</v>
      </c>
      <c r="O2" s="3" t="s">
        <v>987</v>
      </c>
      <c r="P2" s="3" t="s">
        <v>987</v>
      </c>
      <c r="Q2" s="10" t="s">
        <v>49</v>
      </c>
      <c r="R2" s="10" t="s">
        <v>49</v>
      </c>
      <c r="S2" s="10" t="s">
        <v>49</v>
      </c>
      <c r="T2" s="11" t="s">
        <v>49</v>
      </c>
      <c r="U2" s="10" t="s">
        <v>49</v>
      </c>
      <c r="V2" s="10" t="s">
        <v>49</v>
      </c>
      <c r="W2" s="10" t="s">
        <v>49</v>
      </c>
      <c r="X2" s="10" t="s">
        <v>49</v>
      </c>
      <c r="Y2" s="10" t="s">
        <v>49</v>
      </c>
      <c r="Z2" s="10" t="s">
        <v>49</v>
      </c>
      <c r="AA2" s="10" t="s">
        <v>49</v>
      </c>
      <c r="AB2" s="10" t="s">
        <v>49</v>
      </c>
      <c r="AC2" s="10" t="s">
        <v>49</v>
      </c>
      <c r="AD2" s="10" t="s">
        <v>49</v>
      </c>
      <c r="AE2" s="11" t="s">
        <v>49</v>
      </c>
      <c r="AF2" s="11" t="s">
        <v>49</v>
      </c>
      <c r="AG2" s="11" t="s">
        <v>49</v>
      </c>
      <c r="AH2" s="11" t="s">
        <v>49</v>
      </c>
      <c r="AI2" s="20" t="s">
        <v>427</v>
      </c>
      <c r="AJ2" s="12" t="s">
        <v>316</v>
      </c>
      <c r="AK2" s="20" t="s">
        <v>427</v>
      </c>
      <c r="AL2" s="4"/>
    </row>
    <row r="3" spans="1:38">
      <c r="A3" s="2" t="s">
        <v>50</v>
      </c>
      <c r="B3" s="4" t="s">
        <v>51</v>
      </c>
      <c r="C3" s="4">
        <v>0</v>
      </c>
      <c r="D3" s="4">
        <v>7.56</v>
      </c>
      <c r="E3" s="4">
        <v>6.44</v>
      </c>
      <c r="F3" s="4" t="s">
        <v>605</v>
      </c>
      <c r="G3" s="4">
        <v>2</v>
      </c>
      <c r="H3" s="4" t="s">
        <v>606</v>
      </c>
      <c r="I3" s="4">
        <v>1</v>
      </c>
      <c r="J3" s="4">
        <v>1</v>
      </c>
      <c r="K3" s="4">
        <v>8.1</v>
      </c>
      <c r="L3" s="4">
        <v>7.7</v>
      </c>
      <c r="M3" s="4">
        <f>K3/AVERAGE(K3:K42)</f>
        <v>1.1529197080291971</v>
      </c>
      <c r="N3" s="15">
        <v>9.6</v>
      </c>
      <c r="O3" s="4">
        <f>K3/N3*100</f>
        <v>84.375</v>
      </c>
      <c r="P3" s="4">
        <f>L3/N3*100</f>
        <v>80.208333333333343</v>
      </c>
      <c r="Q3" s="4">
        <v>5</v>
      </c>
      <c r="R3" s="4">
        <v>5</v>
      </c>
      <c r="S3" s="4">
        <v>2</v>
      </c>
      <c r="T3" s="4">
        <v>4</v>
      </c>
      <c r="U3" s="4">
        <v>5</v>
      </c>
      <c r="V3" s="4">
        <v>5</v>
      </c>
      <c r="W3" s="4">
        <v>5</v>
      </c>
      <c r="X3" s="4">
        <v>5</v>
      </c>
      <c r="Y3" s="4">
        <v>5</v>
      </c>
      <c r="Z3" s="4">
        <v>3</v>
      </c>
      <c r="AA3" s="4">
        <v>2</v>
      </c>
      <c r="AB3" s="4">
        <v>4</v>
      </c>
      <c r="AC3" s="4">
        <v>4</v>
      </c>
      <c r="AD3" s="4">
        <v>4</v>
      </c>
      <c r="AE3" s="4">
        <f t="shared" ref="AE3:AE6" si="0">SUM(Z3:AD3)/5</f>
        <v>3.4</v>
      </c>
      <c r="AF3" s="4">
        <f t="shared" ref="AF3:AF6" si="1">SUM(U3:Y3)/5</f>
        <v>5</v>
      </c>
      <c r="AG3" s="4">
        <f t="shared" ref="AG3:AG6" si="2">SUM(Q3:S3)/3</f>
        <v>4</v>
      </c>
      <c r="AH3" s="4">
        <v>4</v>
      </c>
      <c r="AI3" s="4">
        <v>1</v>
      </c>
      <c r="AJ3" s="13">
        <v>1</v>
      </c>
      <c r="AK3" s="21">
        <v>1</v>
      </c>
      <c r="AL3" s="4" t="s">
        <v>129</v>
      </c>
    </row>
    <row r="4" spans="1:38">
      <c r="A4" s="4" t="s">
        <v>52</v>
      </c>
      <c r="B4" s="4" t="s">
        <v>53</v>
      </c>
      <c r="C4" s="4">
        <v>0</v>
      </c>
      <c r="D4">
        <v>6.27</v>
      </c>
      <c r="E4" s="4">
        <v>6.02</v>
      </c>
      <c r="F4" s="4" t="s">
        <v>294</v>
      </c>
      <c r="G4" s="4">
        <v>2</v>
      </c>
      <c r="H4" s="4" t="s">
        <v>295</v>
      </c>
      <c r="I4" s="4">
        <v>2</v>
      </c>
      <c r="J4" s="4">
        <v>1</v>
      </c>
      <c r="K4" s="4">
        <v>9.1999999999999993</v>
      </c>
      <c r="L4" s="4">
        <v>9.3000000000000007</v>
      </c>
      <c r="M4" s="4"/>
      <c r="N4" s="15">
        <v>9.6</v>
      </c>
      <c r="O4" s="4">
        <f t="shared" ref="O4:O42" si="3">K4/N4*100</f>
        <v>95.833333333333329</v>
      </c>
      <c r="P4" s="4">
        <f t="shared" ref="P4:P42" si="4">L4/N4*100</f>
        <v>96.875000000000014</v>
      </c>
      <c r="Q4" s="4">
        <v>5</v>
      </c>
      <c r="R4" s="4">
        <v>5</v>
      </c>
      <c r="S4" s="4">
        <v>2</v>
      </c>
      <c r="T4" s="4">
        <v>5</v>
      </c>
      <c r="U4" s="4">
        <v>5</v>
      </c>
      <c r="V4" s="4">
        <v>5</v>
      </c>
      <c r="W4" s="4">
        <v>5</v>
      </c>
      <c r="X4" s="4">
        <v>5</v>
      </c>
      <c r="Y4" s="4">
        <v>5</v>
      </c>
      <c r="Z4" s="4">
        <v>5</v>
      </c>
      <c r="AA4" s="4">
        <v>5</v>
      </c>
      <c r="AB4" s="4">
        <v>5</v>
      </c>
      <c r="AC4" s="4">
        <v>5</v>
      </c>
      <c r="AD4" s="4">
        <v>5</v>
      </c>
      <c r="AE4" s="4">
        <f t="shared" si="0"/>
        <v>5</v>
      </c>
      <c r="AF4" s="4">
        <f t="shared" si="1"/>
        <v>5</v>
      </c>
      <c r="AG4" s="4">
        <f t="shared" si="2"/>
        <v>4</v>
      </c>
      <c r="AH4" s="4">
        <v>5</v>
      </c>
      <c r="AI4" s="4">
        <v>0</v>
      </c>
      <c r="AJ4" s="13" t="s">
        <v>129</v>
      </c>
      <c r="AK4" s="22">
        <v>0</v>
      </c>
      <c r="AL4" s="4" t="s">
        <v>129</v>
      </c>
    </row>
    <row r="5" spans="1:38">
      <c r="A5" s="4" t="s">
        <v>54</v>
      </c>
      <c r="B5" s="5" t="s">
        <v>55</v>
      </c>
      <c r="C5" s="5">
        <v>0</v>
      </c>
      <c r="D5" s="5">
        <v>7.36</v>
      </c>
      <c r="E5" s="5">
        <v>6.43</v>
      </c>
      <c r="F5" s="4" t="s">
        <v>319</v>
      </c>
      <c r="G5" s="4">
        <v>2</v>
      </c>
      <c r="H5" s="4" t="s">
        <v>320</v>
      </c>
      <c r="I5" s="4">
        <v>2</v>
      </c>
      <c r="J5" s="4">
        <v>1</v>
      </c>
      <c r="K5" s="4">
        <v>8.5</v>
      </c>
      <c r="L5" s="4">
        <v>8.3000000000000007</v>
      </c>
      <c r="M5" s="4"/>
      <c r="N5" s="15">
        <v>9.6</v>
      </c>
      <c r="O5" s="4">
        <f t="shared" si="3"/>
        <v>88.541666666666671</v>
      </c>
      <c r="P5" s="4">
        <f t="shared" si="4"/>
        <v>86.458333333333343</v>
      </c>
      <c r="Q5" s="4">
        <v>4</v>
      </c>
      <c r="R5" s="4">
        <v>4</v>
      </c>
      <c r="S5" s="4">
        <v>4</v>
      </c>
      <c r="T5" s="4">
        <v>4</v>
      </c>
      <c r="U5" s="4">
        <v>4</v>
      </c>
      <c r="V5" s="4">
        <v>4</v>
      </c>
      <c r="W5" s="4">
        <v>5</v>
      </c>
      <c r="X5" s="4">
        <v>5</v>
      </c>
      <c r="Y5" s="4">
        <v>4</v>
      </c>
      <c r="Z5" s="4">
        <v>4</v>
      </c>
      <c r="AA5" s="4">
        <v>3</v>
      </c>
      <c r="AB5" s="4">
        <v>4</v>
      </c>
      <c r="AC5" s="4">
        <v>3</v>
      </c>
      <c r="AD5" s="4">
        <v>4</v>
      </c>
      <c r="AE5" s="4">
        <f t="shared" si="0"/>
        <v>3.6</v>
      </c>
      <c r="AF5" s="4">
        <f t="shared" si="1"/>
        <v>4.4000000000000004</v>
      </c>
      <c r="AG5" s="4">
        <f t="shared" si="2"/>
        <v>4</v>
      </c>
      <c r="AH5" s="4">
        <v>4</v>
      </c>
      <c r="AI5" s="4">
        <v>2</v>
      </c>
      <c r="AJ5" s="13">
        <v>1</v>
      </c>
      <c r="AK5" s="23">
        <v>2</v>
      </c>
      <c r="AL5" s="4" t="s">
        <v>129</v>
      </c>
    </row>
    <row r="6" spans="1:38">
      <c r="A6" s="4" t="s">
        <v>56</v>
      </c>
      <c r="B6" s="4" t="s">
        <v>57</v>
      </c>
      <c r="C6" s="4">
        <v>0</v>
      </c>
      <c r="D6">
        <v>6.31</v>
      </c>
      <c r="E6">
        <v>4.46</v>
      </c>
      <c r="F6" s="4" t="s">
        <v>955</v>
      </c>
      <c r="G6" s="4">
        <v>2</v>
      </c>
      <c r="H6" s="4" t="s">
        <v>344</v>
      </c>
      <c r="I6" s="4">
        <v>2</v>
      </c>
      <c r="J6" s="4">
        <v>1</v>
      </c>
      <c r="K6" s="4">
        <v>5.9</v>
      </c>
      <c r="L6" s="4">
        <v>0.3</v>
      </c>
      <c r="M6" s="4"/>
      <c r="N6" s="15">
        <v>9.6</v>
      </c>
      <c r="O6" s="4">
        <f t="shared" si="3"/>
        <v>61.458333333333336</v>
      </c>
      <c r="P6" s="4">
        <f t="shared" si="4"/>
        <v>3.125</v>
      </c>
      <c r="Q6" s="4">
        <v>2</v>
      </c>
      <c r="R6" s="4">
        <v>2</v>
      </c>
      <c r="S6" s="4">
        <v>2</v>
      </c>
      <c r="T6" s="4">
        <v>2</v>
      </c>
      <c r="U6" s="4">
        <v>2</v>
      </c>
      <c r="V6" s="4">
        <v>4</v>
      </c>
      <c r="W6" s="4">
        <v>5</v>
      </c>
      <c r="X6" s="4">
        <v>2</v>
      </c>
      <c r="Y6" s="4">
        <v>3</v>
      </c>
      <c r="Z6" s="4">
        <v>1</v>
      </c>
      <c r="AA6" s="4">
        <v>1</v>
      </c>
      <c r="AB6" s="4">
        <v>5</v>
      </c>
      <c r="AC6" s="4">
        <v>1</v>
      </c>
      <c r="AD6" s="4">
        <v>3</v>
      </c>
      <c r="AE6" s="4">
        <f t="shared" si="0"/>
        <v>2.2000000000000002</v>
      </c>
      <c r="AF6" s="4">
        <f t="shared" si="1"/>
        <v>3.2</v>
      </c>
      <c r="AG6" s="4">
        <f t="shared" si="2"/>
        <v>2</v>
      </c>
      <c r="AH6" s="4">
        <v>2</v>
      </c>
      <c r="AI6" s="4">
        <v>1</v>
      </c>
      <c r="AJ6" s="13">
        <v>1</v>
      </c>
      <c r="AK6" s="23">
        <v>1</v>
      </c>
      <c r="AL6" s="4" t="s">
        <v>129</v>
      </c>
    </row>
    <row r="7" spans="1:38">
      <c r="A7" s="4" t="s">
        <v>58</v>
      </c>
      <c r="B7" s="4" t="s">
        <v>59</v>
      </c>
      <c r="C7" s="4">
        <v>0</v>
      </c>
      <c r="D7" s="4">
        <v>8.32</v>
      </c>
      <c r="E7" s="4">
        <v>8.5</v>
      </c>
      <c r="F7" s="4" t="s">
        <v>296</v>
      </c>
      <c r="G7" s="4">
        <v>2</v>
      </c>
      <c r="H7" s="4" t="s">
        <v>297</v>
      </c>
      <c r="I7" s="4">
        <v>0</v>
      </c>
      <c r="J7" s="4">
        <v>1</v>
      </c>
      <c r="K7" s="4">
        <v>1.4</v>
      </c>
      <c r="L7" s="4">
        <v>3.9</v>
      </c>
      <c r="M7" s="4"/>
      <c r="N7" s="15">
        <v>9.3000000000000007</v>
      </c>
      <c r="O7" s="4">
        <f t="shared" si="3"/>
        <v>15.053763440860212</v>
      </c>
      <c r="P7" s="4">
        <f t="shared" si="4"/>
        <v>41.935483870967737</v>
      </c>
      <c r="Q7" s="4">
        <v>3</v>
      </c>
      <c r="R7" s="4">
        <v>2</v>
      </c>
      <c r="S7" s="4">
        <v>1</v>
      </c>
      <c r="T7" s="4">
        <v>2</v>
      </c>
      <c r="U7" s="4">
        <v>2</v>
      </c>
      <c r="V7" s="4">
        <v>3</v>
      </c>
      <c r="W7" s="4">
        <v>3</v>
      </c>
      <c r="X7" s="4">
        <v>2</v>
      </c>
      <c r="Y7" s="4">
        <v>2</v>
      </c>
      <c r="Z7" s="4">
        <v>1</v>
      </c>
      <c r="AA7" s="4">
        <v>1</v>
      </c>
      <c r="AB7" s="4">
        <v>3</v>
      </c>
      <c r="AC7" s="4">
        <v>2</v>
      </c>
      <c r="AD7" s="4">
        <v>2</v>
      </c>
      <c r="AE7" s="4">
        <f t="shared" ref="AE7:AE23" si="5">SUM(Z7:AD7)/5</f>
        <v>1.8</v>
      </c>
      <c r="AF7" s="4">
        <f t="shared" ref="AF7:AF23" si="6">SUM(U7:Y7)/5</f>
        <v>2.4</v>
      </c>
      <c r="AG7" s="4">
        <f t="shared" ref="AG7:AG23" si="7">SUM(Q7:S7)/3</f>
        <v>2</v>
      </c>
      <c r="AH7" s="4">
        <v>1</v>
      </c>
      <c r="AI7" s="4">
        <v>2</v>
      </c>
      <c r="AJ7" s="13">
        <v>1</v>
      </c>
      <c r="AK7" s="23">
        <v>2</v>
      </c>
      <c r="AL7" s="4" t="s">
        <v>129</v>
      </c>
    </row>
    <row r="8" spans="1:38">
      <c r="A8" s="4" t="s">
        <v>67</v>
      </c>
      <c r="B8" s="4" t="s">
        <v>68</v>
      </c>
      <c r="C8" s="4">
        <v>0</v>
      </c>
      <c r="D8" s="4">
        <v>7.3</v>
      </c>
      <c r="E8" s="4">
        <v>6.27</v>
      </c>
      <c r="F8" s="4" t="s">
        <v>359</v>
      </c>
      <c r="G8" s="4">
        <v>2</v>
      </c>
      <c r="H8" s="4" t="s">
        <v>360</v>
      </c>
      <c r="I8" s="4">
        <v>2</v>
      </c>
      <c r="J8" s="4">
        <v>1</v>
      </c>
      <c r="K8" s="4">
        <v>8.6</v>
      </c>
      <c r="L8" s="4">
        <v>8.6</v>
      </c>
      <c r="M8" s="4"/>
      <c r="N8" s="15">
        <v>9.6</v>
      </c>
      <c r="O8" s="4">
        <f t="shared" si="3"/>
        <v>89.583333333333343</v>
      </c>
      <c r="P8" s="4">
        <f t="shared" si="4"/>
        <v>89.583333333333343</v>
      </c>
      <c r="Q8" s="4">
        <v>5</v>
      </c>
      <c r="R8" s="4">
        <v>5</v>
      </c>
      <c r="S8" s="4">
        <v>4</v>
      </c>
      <c r="T8" s="4">
        <v>5</v>
      </c>
      <c r="U8" s="4">
        <v>5</v>
      </c>
      <c r="V8" s="4">
        <v>5</v>
      </c>
      <c r="W8" s="4">
        <v>5</v>
      </c>
      <c r="X8" s="4">
        <v>5</v>
      </c>
      <c r="Y8" s="4">
        <v>4</v>
      </c>
      <c r="Z8" s="4">
        <v>4</v>
      </c>
      <c r="AA8" s="4">
        <v>4</v>
      </c>
      <c r="AB8" s="4">
        <v>4</v>
      </c>
      <c r="AC8" s="4">
        <v>4</v>
      </c>
      <c r="AD8" s="4">
        <v>4</v>
      </c>
      <c r="AE8" s="4">
        <f t="shared" si="5"/>
        <v>4</v>
      </c>
      <c r="AF8" s="4">
        <f t="shared" si="6"/>
        <v>4.8</v>
      </c>
      <c r="AG8" s="4">
        <f t="shared" si="7"/>
        <v>4.666666666666667</v>
      </c>
      <c r="AH8" s="4">
        <v>5</v>
      </c>
      <c r="AI8" s="4">
        <v>1</v>
      </c>
      <c r="AJ8" s="13">
        <v>1</v>
      </c>
      <c r="AK8" s="23">
        <v>1</v>
      </c>
      <c r="AL8" s="4" t="s">
        <v>129</v>
      </c>
    </row>
    <row r="9" spans="1:38">
      <c r="A9" s="4" t="s">
        <v>69</v>
      </c>
      <c r="B9" s="4" t="s">
        <v>70</v>
      </c>
      <c r="C9" s="4">
        <v>0</v>
      </c>
      <c r="D9" s="4">
        <v>5.45</v>
      </c>
      <c r="E9" s="4">
        <v>4.5199999999999996</v>
      </c>
      <c r="F9" s="4" t="s">
        <v>374</v>
      </c>
      <c r="G9" s="4">
        <v>2</v>
      </c>
      <c r="H9" s="4" t="s">
        <v>375</v>
      </c>
      <c r="I9" s="4">
        <v>1</v>
      </c>
      <c r="J9" s="4">
        <v>1</v>
      </c>
      <c r="K9" s="4">
        <v>9</v>
      </c>
      <c r="L9" s="4">
        <v>8.8000000000000007</v>
      </c>
      <c r="M9" s="4"/>
      <c r="N9" s="15">
        <v>9.6</v>
      </c>
      <c r="O9" s="4">
        <f t="shared" si="3"/>
        <v>93.75</v>
      </c>
      <c r="P9" s="4">
        <f t="shared" si="4"/>
        <v>91.666666666666671</v>
      </c>
      <c r="Q9" s="4">
        <v>5</v>
      </c>
      <c r="R9" s="4">
        <v>4</v>
      </c>
      <c r="S9" s="4">
        <v>1</v>
      </c>
      <c r="T9" s="4">
        <v>5</v>
      </c>
      <c r="U9" s="4">
        <v>4</v>
      </c>
      <c r="V9" s="4">
        <v>4</v>
      </c>
      <c r="W9" s="4">
        <v>4</v>
      </c>
      <c r="X9" s="4">
        <v>4</v>
      </c>
      <c r="Y9" s="4">
        <v>5</v>
      </c>
      <c r="Z9" s="4">
        <v>4</v>
      </c>
      <c r="AA9" s="4">
        <v>4</v>
      </c>
      <c r="AB9" s="4">
        <v>4</v>
      </c>
      <c r="AC9" s="4">
        <v>4</v>
      </c>
      <c r="AD9" s="4">
        <v>2</v>
      </c>
      <c r="AE9" s="4">
        <f t="shared" si="5"/>
        <v>3.6</v>
      </c>
      <c r="AF9" s="4">
        <f t="shared" si="6"/>
        <v>4.2</v>
      </c>
      <c r="AG9" s="4">
        <f t="shared" si="7"/>
        <v>3.3333333333333335</v>
      </c>
      <c r="AH9" s="4">
        <v>4</v>
      </c>
      <c r="AI9" s="4" t="s">
        <v>959</v>
      </c>
      <c r="AJ9" s="13">
        <v>0</v>
      </c>
      <c r="AK9" s="23">
        <v>0</v>
      </c>
      <c r="AL9" s="4" t="s">
        <v>129</v>
      </c>
    </row>
    <row r="10" spans="1:38">
      <c r="A10" s="4" t="s">
        <v>71</v>
      </c>
      <c r="B10" s="4" t="s">
        <v>53</v>
      </c>
      <c r="C10" s="4">
        <v>0</v>
      </c>
      <c r="D10" s="4">
        <v>5.57</v>
      </c>
      <c r="E10" s="4">
        <v>5.27</v>
      </c>
      <c r="F10" s="4" t="s">
        <v>388</v>
      </c>
      <c r="G10" s="4">
        <v>2</v>
      </c>
      <c r="H10" s="4" t="s">
        <v>389</v>
      </c>
      <c r="I10" s="4">
        <v>2</v>
      </c>
      <c r="J10" s="4">
        <v>1</v>
      </c>
      <c r="K10" s="4">
        <v>5.5</v>
      </c>
      <c r="L10" s="4">
        <v>4.5999999999999996</v>
      </c>
      <c r="M10" s="4"/>
      <c r="N10" s="15">
        <v>9.6</v>
      </c>
      <c r="O10" s="4">
        <f t="shared" si="3"/>
        <v>57.291666666666671</v>
      </c>
      <c r="P10" s="4">
        <f t="shared" si="4"/>
        <v>47.916666666666664</v>
      </c>
      <c r="Q10" s="4">
        <v>4</v>
      </c>
      <c r="R10" s="4">
        <v>4</v>
      </c>
      <c r="S10" s="4">
        <v>3</v>
      </c>
      <c r="T10" s="4">
        <v>4</v>
      </c>
      <c r="U10" s="4">
        <v>4</v>
      </c>
      <c r="V10" s="4">
        <v>4</v>
      </c>
      <c r="W10" s="4">
        <v>4</v>
      </c>
      <c r="X10" s="4">
        <v>4</v>
      </c>
      <c r="Y10" s="4">
        <v>4</v>
      </c>
      <c r="Z10" s="4">
        <v>2</v>
      </c>
      <c r="AA10" s="4">
        <v>1</v>
      </c>
      <c r="AB10" s="4">
        <v>1</v>
      </c>
      <c r="AC10" s="4">
        <v>2</v>
      </c>
      <c r="AD10" s="4">
        <v>4</v>
      </c>
      <c r="AE10" s="4">
        <f t="shared" si="5"/>
        <v>2</v>
      </c>
      <c r="AF10" s="4">
        <f t="shared" si="6"/>
        <v>4</v>
      </c>
      <c r="AG10" s="4">
        <f t="shared" si="7"/>
        <v>3.6666666666666665</v>
      </c>
      <c r="AH10" s="4">
        <v>4</v>
      </c>
      <c r="AI10" s="4">
        <v>2</v>
      </c>
      <c r="AJ10" s="13">
        <v>1</v>
      </c>
      <c r="AK10" s="23">
        <v>2</v>
      </c>
      <c r="AL10" s="4" t="s">
        <v>129</v>
      </c>
    </row>
    <row r="11" spans="1:38">
      <c r="A11" s="4" t="s">
        <v>72</v>
      </c>
      <c r="B11" s="5" t="s">
        <v>55</v>
      </c>
      <c r="C11" s="5">
        <v>0</v>
      </c>
      <c r="D11" s="5">
        <v>8.5500000000000007</v>
      </c>
      <c r="E11" s="5">
        <v>5.1100000000000003</v>
      </c>
      <c r="F11" s="4" t="s">
        <v>398</v>
      </c>
      <c r="G11" s="4">
        <v>0</v>
      </c>
      <c r="H11" s="4" t="s">
        <v>399</v>
      </c>
      <c r="I11" s="4">
        <v>0</v>
      </c>
      <c r="J11" s="4">
        <v>1</v>
      </c>
      <c r="K11" s="4">
        <v>8.6</v>
      </c>
      <c r="L11" s="4">
        <v>0.5</v>
      </c>
      <c r="M11" s="4"/>
      <c r="N11" s="15">
        <v>9.6</v>
      </c>
      <c r="O11" s="4">
        <f t="shared" si="3"/>
        <v>89.583333333333343</v>
      </c>
      <c r="P11" s="4">
        <f t="shared" si="4"/>
        <v>5.2083333333333339</v>
      </c>
      <c r="Q11" s="4">
        <v>4</v>
      </c>
      <c r="R11" s="4">
        <v>5</v>
      </c>
      <c r="S11" s="4">
        <v>1</v>
      </c>
      <c r="T11" s="4">
        <v>5</v>
      </c>
      <c r="U11" s="4">
        <v>5</v>
      </c>
      <c r="V11" s="4">
        <v>5</v>
      </c>
      <c r="W11" s="4">
        <v>4</v>
      </c>
      <c r="X11" s="4">
        <v>4</v>
      </c>
      <c r="Y11" s="4">
        <v>4</v>
      </c>
      <c r="Z11" s="4">
        <v>5</v>
      </c>
      <c r="AA11" s="4">
        <v>5</v>
      </c>
      <c r="AB11" s="4">
        <v>5</v>
      </c>
      <c r="AC11" s="4">
        <v>5</v>
      </c>
      <c r="AD11" s="4">
        <v>5</v>
      </c>
      <c r="AE11" s="4">
        <f t="shared" si="5"/>
        <v>5</v>
      </c>
      <c r="AF11" s="4">
        <f t="shared" si="6"/>
        <v>4.4000000000000004</v>
      </c>
      <c r="AG11" s="4">
        <f t="shared" si="7"/>
        <v>3.3333333333333335</v>
      </c>
      <c r="AH11" s="4">
        <v>5</v>
      </c>
      <c r="AI11" s="4">
        <v>1</v>
      </c>
      <c r="AJ11" s="13">
        <v>1</v>
      </c>
      <c r="AK11" s="23">
        <v>1</v>
      </c>
      <c r="AL11" s="4" t="s">
        <v>129</v>
      </c>
    </row>
    <row r="12" spans="1:38">
      <c r="A12" s="4" t="s">
        <v>73</v>
      </c>
      <c r="B12" s="4" t="s">
        <v>57</v>
      </c>
      <c r="C12" s="4">
        <v>0</v>
      </c>
      <c r="D12" s="4">
        <v>7.26</v>
      </c>
      <c r="E12" s="4">
        <v>5.49</v>
      </c>
      <c r="F12" s="4" t="s">
        <v>417</v>
      </c>
      <c r="G12" s="4">
        <v>1</v>
      </c>
      <c r="H12" s="4" t="s">
        <v>418</v>
      </c>
      <c r="I12" s="4">
        <v>1</v>
      </c>
      <c r="J12" s="4">
        <v>1</v>
      </c>
      <c r="K12" s="4">
        <v>8.1999999999999993</v>
      </c>
      <c r="L12" s="4">
        <v>8.1</v>
      </c>
      <c r="M12" s="4"/>
      <c r="N12" s="15">
        <v>9.6</v>
      </c>
      <c r="O12" s="4">
        <f t="shared" si="3"/>
        <v>85.416666666666657</v>
      </c>
      <c r="P12" s="4">
        <f t="shared" si="4"/>
        <v>84.375</v>
      </c>
      <c r="Q12" s="4">
        <v>3</v>
      </c>
      <c r="R12" s="4">
        <v>5</v>
      </c>
      <c r="S12" s="4">
        <v>2</v>
      </c>
      <c r="T12" s="4">
        <v>4</v>
      </c>
      <c r="U12" s="4">
        <v>4</v>
      </c>
      <c r="V12" s="4">
        <v>4</v>
      </c>
      <c r="W12" s="4">
        <v>4</v>
      </c>
      <c r="X12" s="4">
        <v>4</v>
      </c>
      <c r="Y12" s="4">
        <v>4</v>
      </c>
      <c r="Z12" s="4">
        <v>3</v>
      </c>
      <c r="AA12" s="4">
        <v>5</v>
      </c>
      <c r="AB12" s="4">
        <v>4</v>
      </c>
      <c r="AC12" s="4">
        <v>2</v>
      </c>
      <c r="AD12" s="4">
        <v>4</v>
      </c>
      <c r="AE12" s="4">
        <f t="shared" si="5"/>
        <v>3.6</v>
      </c>
      <c r="AF12" s="4">
        <f t="shared" si="6"/>
        <v>4</v>
      </c>
      <c r="AG12" s="4">
        <f t="shared" si="7"/>
        <v>3.3333333333333335</v>
      </c>
      <c r="AH12" s="4">
        <v>4</v>
      </c>
      <c r="AI12" s="4">
        <v>2</v>
      </c>
      <c r="AJ12" s="13">
        <v>1</v>
      </c>
      <c r="AK12" s="23">
        <v>2</v>
      </c>
      <c r="AL12" s="4" t="s">
        <v>129</v>
      </c>
    </row>
    <row r="13" spans="1:38">
      <c r="A13" s="4" t="s">
        <v>74</v>
      </c>
      <c r="B13" s="4" t="s">
        <v>59</v>
      </c>
      <c r="C13" s="4">
        <v>0</v>
      </c>
      <c r="D13" s="4">
        <v>7</v>
      </c>
      <c r="E13" s="4">
        <v>6.12</v>
      </c>
      <c r="F13" s="4" t="s">
        <v>444</v>
      </c>
      <c r="G13" s="4">
        <v>2</v>
      </c>
      <c r="H13" s="4" t="s">
        <v>445</v>
      </c>
      <c r="I13" s="4">
        <v>2</v>
      </c>
      <c r="J13" s="4">
        <v>1</v>
      </c>
      <c r="K13" s="4">
        <v>9.1</v>
      </c>
      <c r="L13" s="4">
        <v>9</v>
      </c>
      <c r="M13" s="4"/>
      <c r="N13" s="15">
        <v>9.6</v>
      </c>
      <c r="O13" s="4">
        <f t="shared" si="3"/>
        <v>94.791666666666657</v>
      </c>
      <c r="P13" s="4">
        <f t="shared" si="4"/>
        <v>93.75</v>
      </c>
      <c r="Q13" s="4">
        <v>5</v>
      </c>
      <c r="R13" s="4">
        <v>5</v>
      </c>
      <c r="S13" s="4">
        <v>1</v>
      </c>
      <c r="T13" s="4">
        <v>5</v>
      </c>
      <c r="U13" s="4">
        <v>5</v>
      </c>
      <c r="V13" s="4">
        <v>5</v>
      </c>
      <c r="W13" s="4">
        <v>5</v>
      </c>
      <c r="X13" s="4">
        <v>5</v>
      </c>
      <c r="Y13" s="4">
        <v>5</v>
      </c>
      <c r="Z13" s="4">
        <v>5</v>
      </c>
      <c r="AA13" s="4">
        <v>5</v>
      </c>
      <c r="AB13" s="4">
        <v>5</v>
      </c>
      <c r="AC13" s="4">
        <v>5</v>
      </c>
      <c r="AD13" s="4">
        <v>5</v>
      </c>
      <c r="AE13" s="4">
        <f t="shared" si="5"/>
        <v>5</v>
      </c>
      <c r="AF13" s="4">
        <f t="shared" si="6"/>
        <v>5</v>
      </c>
      <c r="AG13" s="4">
        <f t="shared" si="7"/>
        <v>3.6666666666666665</v>
      </c>
      <c r="AH13" s="4">
        <v>5</v>
      </c>
      <c r="AI13" s="4">
        <v>2</v>
      </c>
      <c r="AJ13" s="13">
        <v>1</v>
      </c>
      <c r="AK13" s="23">
        <v>2</v>
      </c>
      <c r="AL13" s="4" t="s">
        <v>129</v>
      </c>
    </row>
    <row r="14" spans="1:38">
      <c r="A14" s="4" t="s">
        <v>75</v>
      </c>
      <c r="B14" s="4" t="s">
        <v>68</v>
      </c>
      <c r="C14" s="4">
        <v>0</v>
      </c>
      <c r="D14" s="4">
        <v>6.21</v>
      </c>
      <c r="E14" s="4">
        <v>5.26</v>
      </c>
      <c r="F14" s="4" t="s">
        <v>455</v>
      </c>
      <c r="G14" s="4">
        <v>2</v>
      </c>
      <c r="H14" s="4" t="s">
        <v>456</v>
      </c>
      <c r="I14" s="4">
        <v>2</v>
      </c>
      <c r="J14" s="4">
        <v>1</v>
      </c>
      <c r="K14" s="4">
        <v>6.3</v>
      </c>
      <c r="L14" s="4">
        <v>8.8000000000000007</v>
      </c>
      <c r="M14" s="4"/>
      <c r="N14" s="15">
        <v>9.6</v>
      </c>
      <c r="O14" s="4">
        <f t="shared" si="3"/>
        <v>65.625</v>
      </c>
      <c r="P14" s="4">
        <f t="shared" si="4"/>
        <v>91.666666666666671</v>
      </c>
      <c r="Q14" s="4">
        <v>5</v>
      </c>
      <c r="R14" s="4">
        <v>5</v>
      </c>
      <c r="S14" s="4">
        <v>3</v>
      </c>
      <c r="T14" s="4">
        <v>4</v>
      </c>
      <c r="U14" s="4">
        <v>5</v>
      </c>
      <c r="V14" s="4">
        <v>5</v>
      </c>
      <c r="W14" s="4">
        <v>5</v>
      </c>
      <c r="X14" s="4">
        <v>5</v>
      </c>
      <c r="Y14" s="4">
        <v>5</v>
      </c>
      <c r="Z14" s="4">
        <v>1</v>
      </c>
      <c r="AA14" s="4">
        <v>1</v>
      </c>
      <c r="AB14" s="4">
        <v>4</v>
      </c>
      <c r="AC14" s="4">
        <v>1</v>
      </c>
      <c r="AD14" s="4">
        <v>2</v>
      </c>
      <c r="AE14" s="4">
        <f t="shared" si="5"/>
        <v>1.8</v>
      </c>
      <c r="AF14" s="4">
        <f t="shared" si="6"/>
        <v>5</v>
      </c>
      <c r="AG14" s="4">
        <f t="shared" si="7"/>
        <v>4.333333333333333</v>
      </c>
      <c r="AH14" s="4">
        <v>4</v>
      </c>
      <c r="AI14" s="4">
        <v>0</v>
      </c>
      <c r="AJ14" s="13" t="s">
        <v>129</v>
      </c>
      <c r="AK14" s="23">
        <v>0</v>
      </c>
      <c r="AL14" s="4" t="s">
        <v>129</v>
      </c>
    </row>
    <row r="15" spans="1:38">
      <c r="A15" s="4" t="s">
        <v>76</v>
      </c>
      <c r="B15" s="4" t="s">
        <v>70</v>
      </c>
      <c r="C15" s="4">
        <v>0</v>
      </c>
      <c r="D15" s="4">
        <v>6.16</v>
      </c>
      <c r="E15" s="4">
        <v>5.16</v>
      </c>
      <c r="F15" s="4" t="s">
        <v>468</v>
      </c>
      <c r="G15" s="4">
        <v>2</v>
      </c>
      <c r="H15" s="4" t="s">
        <v>469</v>
      </c>
      <c r="I15" s="4">
        <v>2</v>
      </c>
      <c r="J15" s="4">
        <v>1</v>
      </c>
      <c r="K15" s="4">
        <v>5.6</v>
      </c>
      <c r="L15" s="4">
        <v>6.3</v>
      </c>
      <c r="M15" s="4"/>
      <c r="N15" s="15">
        <v>9.6</v>
      </c>
      <c r="O15" s="4">
        <f t="shared" si="3"/>
        <v>58.333333333333336</v>
      </c>
      <c r="P15" s="4">
        <f t="shared" si="4"/>
        <v>65.625</v>
      </c>
      <c r="Q15" s="4">
        <v>4</v>
      </c>
      <c r="R15" s="4">
        <v>4</v>
      </c>
      <c r="S15" s="4">
        <v>4</v>
      </c>
      <c r="T15" s="4">
        <v>4</v>
      </c>
      <c r="U15" s="4">
        <v>4</v>
      </c>
      <c r="V15" s="4">
        <v>4</v>
      </c>
      <c r="W15" s="4">
        <v>4</v>
      </c>
      <c r="X15" s="4">
        <v>5</v>
      </c>
      <c r="Y15" s="4">
        <v>4</v>
      </c>
      <c r="Z15" s="4">
        <v>3</v>
      </c>
      <c r="AA15" s="4">
        <v>4</v>
      </c>
      <c r="AB15" s="4">
        <v>4</v>
      </c>
      <c r="AC15" s="4">
        <v>3</v>
      </c>
      <c r="AD15" s="4">
        <v>4</v>
      </c>
      <c r="AE15" s="4">
        <f t="shared" si="5"/>
        <v>3.6</v>
      </c>
      <c r="AF15" s="4">
        <f t="shared" si="6"/>
        <v>4.2</v>
      </c>
      <c r="AG15" s="4">
        <f t="shared" si="7"/>
        <v>4</v>
      </c>
      <c r="AH15" s="4">
        <v>5</v>
      </c>
      <c r="AI15" s="4">
        <v>0</v>
      </c>
      <c r="AJ15" s="13" t="s">
        <v>129</v>
      </c>
      <c r="AK15" s="23">
        <v>0</v>
      </c>
      <c r="AL15" s="4" t="s">
        <v>129</v>
      </c>
    </row>
    <row r="16" spans="1:38">
      <c r="A16" s="4" t="s">
        <v>77</v>
      </c>
      <c r="B16" s="4" t="s">
        <v>53</v>
      </c>
      <c r="C16" s="4">
        <v>0</v>
      </c>
      <c r="D16" s="4">
        <v>8.0500000000000007</v>
      </c>
      <c r="E16" s="4">
        <v>7.01</v>
      </c>
      <c r="F16" s="4" t="s">
        <v>480</v>
      </c>
      <c r="G16" s="4">
        <v>2</v>
      </c>
      <c r="H16" s="4" t="s">
        <v>481</v>
      </c>
      <c r="I16" s="4">
        <v>2</v>
      </c>
      <c r="J16" s="4">
        <v>1</v>
      </c>
      <c r="K16" s="4">
        <v>9.1</v>
      </c>
      <c r="L16" s="4">
        <v>8.9</v>
      </c>
      <c r="M16" s="4"/>
      <c r="N16" s="15">
        <v>9.6</v>
      </c>
      <c r="O16" s="4">
        <f t="shared" si="3"/>
        <v>94.791666666666657</v>
      </c>
      <c r="P16" s="4">
        <f t="shared" si="4"/>
        <v>92.708333333333343</v>
      </c>
      <c r="Q16" s="4">
        <v>5</v>
      </c>
      <c r="R16" s="4">
        <v>5</v>
      </c>
      <c r="S16" s="4">
        <v>5</v>
      </c>
      <c r="T16" s="4">
        <v>5</v>
      </c>
      <c r="U16" s="4">
        <v>5</v>
      </c>
      <c r="V16" s="4">
        <v>5</v>
      </c>
      <c r="W16" s="4">
        <v>5</v>
      </c>
      <c r="X16" s="4">
        <v>5</v>
      </c>
      <c r="Y16" s="4">
        <v>5</v>
      </c>
      <c r="Z16" s="4">
        <v>4</v>
      </c>
      <c r="AA16" s="4">
        <v>4</v>
      </c>
      <c r="AB16" s="4">
        <v>3</v>
      </c>
      <c r="AC16" s="4">
        <v>4</v>
      </c>
      <c r="AD16" s="4">
        <v>4</v>
      </c>
      <c r="AE16" s="4">
        <f t="shared" si="5"/>
        <v>3.8</v>
      </c>
      <c r="AF16" s="4">
        <f t="shared" si="6"/>
        <v>5</v>
      </c>
      <c r="AG16" s="4">
        <f t="shared" si="7"/>
        <v>5</v>
      </c>
      <c r="AH16" s="4">
        <v>5</v>
      </c>
      <c r="AI16" s="4">
        <v>0</v>
      </c>
      <c r="AJ16" s="13" t="s">
        <v>129</v>
      </c>
      <c r="AK16" s="23">
        <v>0</v>
      </c>
      <c r="AL16" s="4" t="s">
        <v>129</v>
      </c>
    </row>
    <row r="17" spans="1:38">
      <c r="A17" s="4" t="s">
        <v>78</v>
      </c>
      <c r="B17" s="5" t="s">
        <v>55</v>
      </c>
      <c r="C17" s="4">
        <v>0</v>
      </c>
      <c r="D17" s="5">
        <v>4.22</v>
      </c>
      <c r="E17" s="5">
        <v>4.1399999999999997</v>
      </c>
      <c r="F17" s="4" t="s">
        <v>492</v>
      </c>
      <c r="G17" s="4">
        <v>2</v>
      </c>
      <c r="H17" s="4" t="s">
        <v>493</v>
      </c>
      <c r="I17" s="4">
        <v>1</v>
      </c>
      <c r="J17" s="4">
        <v>1</v>
      </c>
      <c r="K17" s="4">
        <v>9.6</v>
      </c>
      <c r="L17" s="4">
        <v>3.6</v>
      </c>
      <c r="M17" s="4"/>
      <c r="N17" s="15">
        <v>9.6</v>
      </c>
      <c r="O17" s="4">
        <f t="shared" si="3"/>
        <v>100</v>
      </c>
      <c r="P17" s="4">
        <f t="shared" si="4"/>
        <v>37.5</v>
      </c>
      <c r="Q17" s="4">
        <v>5</v>
      </c>
      <c r="R17" s="4">
        <v>5</v>
      </c>
      <c r="S17" s="4">
        <v>1</v>
      </c>
      <c r="T17" s="4">
        <v>5</v>
      </c>
      <c r="U17" s="4">
        <v>5</v>
      </c>
      <c r="V17" s="4">
        <v>5</v>
      </c>
      <c r="W17" s="4">
        <v>5</v>
      </c>
      <c r="X17" s="4">
        <v>5</v>
      </c>
      <c r="Y17" s="4">
        <v>5</v>
      </c>
      <c r="Z17" s="4">
        <v>5</v>
      </c>
      <c r="AA17" s="4">
        <v>2</v>
      </c>
      <c r="AB17" s="4">
        <v>5</v>
      </c>
      <c r="AC17" s="4">
        <v>5</v>
      </c>
      <c r="AD17" s="4">
        <v>4</v>
      </c>
      <c r="AE17" s="4">
        <f t="shared" si="5"/>
        <v>4.2</v>
      </c>
      <c r="AF17" s="4">
        <f t="shared" si="6"/>
        <v>5</v>
      </c>
      <c r="AG17" s="4">
        <f t="shared" si="7"/>
        <v>3.6666666666666665</v>
      </c>
      <c r="AH17" s="4">
        <v>4</v>
      </c>
      <c r="AI17" s="4">
        <v>0</v>
      </c>
      <c r="AJ17" s="13" t="s">
        <v>129</v>
      </c>
      <c r="AK17" s="23">
        <v>0</v>
      </c>
      <c r="AL17" s="4" t="s">
        <v>129</v>
      </c>
    </row>
    <row r="18" spans="1:38">
      <c r="A18" s="4" t="s">
        <v>79</v>
      </c>
      <c r="B18" s="4" t="s">
        <v>57</v>
      </c>
      <c r="C18" s="4">
        <v>0</v>
      </c>
      <c r="D18" s="4">
        <v>8.48</v>
      </c>
      <c r="E18" s="4">
        <v>4.4400000000000004</v>
      </c>
      <c r="F18" s="4" t="s">
        <v>522</v>
      </c>
      <c r="G18" s="4">
        <v>2</v>
      </c>
      <c r="H18" s="4" t="s">
        <v>523</v>
      </c>
      <c r="I18" s="4">
        <v>1</v>
      </c>
      <c r="J18" s="4">
        <v>1</v>
      </c>
      <c r="K18" s="4">
        <v>4.0999999999999996</v>
      </c>
      <c r="L18" s="4">
        <v>3.6</v>
      </c>
      <c r="M18" s="4"/>
      <c r="N18" s="15">
        <v>9.6</v>
      </c>
      <c r="O18" s="4">
        <f t="shared" si="3"/>
        <v>42.708333333333329</v>
      </c>
      <c r="P18" s="4">
        <f t="shared" si="4"/>
        <v>37.5</v>
      </c>
      <c r="Q18" s="4">
        <v>4</v>
      </c>
      <c r="R18" s="4">
        <v>3</v>
      </c>
      <c r="S18" s="4">
        <v>2</v>
      </c>
      <c r="T18" s="4">
        <v>4</v>
      </c>
      <c r="U18" s="4">
        <v>3</v>
      </c>
      <c r="V18" s="4">
        <v>4</v>
      </c>
      <c r="W18" s="4">
        <v>4</v>
      </c>
      <c r="X18" s="4">
        <v>4</v>
      </c>
      <c r="Y18" s="4">
        <v>4</v>
      </c>
      <c r="Z18" s="4">
        <v>2</v>
      </c>
      <c r="AA18" s="4">
        <v>2</v>
      </c>
      <c r="AB18" s="4">
        <v>3</v>
      </c>
      <c r="AC18" s="4">
        <v>2</v>
      </c>
      <c r="AD18" s="4">
        <v>3</v>
      </c>
      <c r="AE18" s="4">
        <f t="shared" si="5"/>
        <v>2.4</v>
      </c>
      <c r="AF18" s="4">
        <f t="shared" si="6"/>
        <v>3.8</v>
      </c>
      <c r="AG18" s="4">
        <f t="shared" si="7"/>
        <v>3</v>
      </c>
      <c r="AH18" s="4">
        <v>4</v>
      </c>
      <c r="AI18" s="4">
        <v>2</v>
      </c>
      <c r="AJ18" s="13">
        <v>0</v>
      </c>
      <c r="AK18" s="23">
        <v>0</v>
      </c>
      <c r="AL18" s="4" t="s">
        <v>129</v>
      </c>
    </row>
    <row r="19" spans="1:38">
      <c r="A19" s="4" t="s">
        <v>80</v>
      </c>
      <c r="B19" s="4" t="s">
        <v>59</v>
      </c>
      <c r="C19" s="4">
        <v>0</v>
      </c>
      <c r="D19" s="4">
        <v>5.03</v>
      </c>
      <c r="E19" s="4">
        <v>4.1900000000000004</v>
      </c>
      <c r="F19" s="4" t="s">
        <v>884</v>
      </c>
      <c r="G19" s="4">
        <v>2</v>
      </c>
      <c r="H19" s="4" t="s">
        <v>885</v>
      </c>
      <c r="I19" s="4">
        <v>1</v>
      </c>
      <c r="J19" s="4">
        <v>1</v>
      </c>
      <c r="K19" s="4">
        <v>8.3000000000000007</v>
      </c>
      <c r="L19" s="4">
        <v>8.1</v>
      </c>
      <c r="M19" s="4"/>
      <c r="N19" s="15">
        <v>10</v>
      </c>
      <c r="O19" s="4">
        <f t="shared" si="3"/>
        <v>83</v>
      </c>
      <c r="P19" s="4">
        <f t="shared" si="4"/>
        <v>81</v>
      </c>
      <c r="Q19" s="4">
        <v>5</v>
      </c>
      <c r="R19" s="4">
        <v>5</v>
      </c>
      <c r="S19" s="4">
        <v>2</v>
      </c>
      <c r="T19" s="4">
        <v>5</v>
      </c>
      <c r="U19" s="4">
        <v>4</v>
      </c>
      <c r="V19" s="4">
        <v>5</v>
      </c>
      <c r="W19" s="4">
        <v>4</v>
      </c>
      <c r="X19" s="4">
        <v>4</v>
      </c>
      <c r="Y19" s="4">
        <v>4</v>
      </c>
      <c r="Z19" s="4">
        <v>3</v>
      </c>
      <c r="AA19" s="4">
        <v>3</v>
      </c>
      <c r="AB19" s="4">
        <v>4</v>
      </c>
      <c r="AC19" s="4">
        <v>3</v>
      </c>
      <c r="AD19" s="4">
        <v>4</v>
      </c>
      <c r="AE19" s="4">
        <f t="shared" si="5"/>
        <v>3.4</v>
      </c>
      <c r="AF19" s="4">
        <f t="shared" si="6"/>
        <v>4.2</v>
      </c>
      <c r="AG19" s="4">
        <f t="shared" si="7"/>
        <v>4</v>
      </c>
      <c r="AH19" s="4">
        <v>5</v>
      </c>
      <c r="AI19" s="4">
        <v>1</v>
      </c>
      <c r="AJ19" s="13">
        <v>1</v>
      </c>
      <c r="AK19" s="23">
        <v>1</v>
      </c>
      <c r="AL19" s="4" t="s">
        <v>129</v>
      </c>
    </row>
    <row r="20" spans="1:38">
      <c r="A20" s="4" t="s">
        <v>81</v>
      </c>
      <c r="B20" s="4" t="s">
        <v>68</v>
      </c>
      <c r="C20" s="4">
        <v>0</v>
      </c>
      <c r="D20" s="4">
        <v>6.1</v>
      </c>
      <c r="E20" s="4">
        <v>6.06</v>
      </c>
      <c r="F20" s="4" t="s">
        <v>618</v>
      </c>
      <c r="G20" s="4">
        <v>2</v>
      </c>
      <c r="H20" s="4" t="s">
        <v>619</v>
      </c>
      <c r="I20" s="4">
        <v>2</v>
      </c>
      <c r="J20" s="4">
        <v>1</v>
      </c>
      <c r="K20" s="4">
        <v>2.4</v>
      </c>
      <c r="L20" s="4">
        <v>2.5</v>
      </c>
      <c r="M20" s="4"/>
      <c r="N20" s="24">
        <v>10</v>
      </c>
      <c r="O20" s="4">
        <f t="shared" si="3"/>
        <v>24</v>
      </c>
      <c r="P20" s="4">
        <f t="shared" si="4"/>
        <v>25</v>
      </c>
      <c r="Q20" s="4">
        <v>3</v>
      </c>
      <c r="R20" s="4">
        <v>3</v>
      </c>
      <c r="S20" s="4">
        <v>2</v>
      </c>
      <c r="T20" s="4">
        <v>2</v>
      </c>
      <c r="U20" s="4">
        <v>4</v>
      </c>
      <c r="V20" s="4">
        <v>4</v>
      </c>
      <c r="W20" s="4">
        <v>3</v>
      </c>
      <c r="X20" s="4">
        <v>4</v>
      </c>
      <c r="Y20" s="4">
        <v>4</v>
      </c>
      <c r="Z20" s="4">
        <v>4</v>
      </c>
      <c r="AA20" s="4">
        <v>4</v>
      </c>
      <c r="AB20" s="4">
        <v>3</v>
      </c>
      <c r="AC20" s="4">
        <v>4</v>
      </c>
      <c r="AD20" s="4">
        <v>4</v>
      </c>
      <c r="AE20" s="4">
        <f t="shared" si="5"/>
        <v>3.8</v>
      </c>
      <c r="AF20" s="4">
        <f t="shared" si="6"/>
        <v>3.8</v>
      </c>
      <c r="AG20" s="4">
        <f t="shared" si="7"/>
        <v>2.6666666666666665</v>
      </c>
      <c r="AH20" s="4">
        <v>3</v>
      </c>
      <c r="AI20" s="4">
        <v>0</v>
      </c>
      <c r="AJ20" s="13" t="s">
        <v>129</v>
      </c>
      <c r="AK20" s="21">
        <v>0</v>
      </c>
      <c r="AL20" s="4" t="s">
        <v>129</v>
      </c>
    </row>
    <row r="21" spans="1:38">
      <c r="A21" s="2" t="s">
        <v>82</v>
      </c>
      <c r="B21" s="4" t="s">
        <v>83</v>
      </c>
      <c r="C21" s="4">
        <v>0</v>
      </c>
      <c r="D21" s="4">
        <v>5.2</v>
      </c>
      <c r="E21" s="4">
        <v>4.28</v>
      </c>
      <c r="F21" s="4" t="s">
        <v>508</v>
      </c>
      <c r="G21" s="4">
        <v>2</v>
      </c>
      <c r="H21" s="4" t="s">
        <v>509</v>
      </c>
      <c r="I21" s="4">
        <v>2</v>
      </c>
      <c r="J21" s="4">
        <v>1</v>
      </c>
      <c r="K21" s="4">
        <v>3.3</v>
      </c>
      <c r="L21" s="4">
        <v>3.1</v>
      </c>
      <c r="M21" s="4"/>
      <c r="N21" s="24">
        <v>9.6</v>
      </c>
      <c r="O21" s="4">
        <f t="shared" si="3"/>
        <v>34.375</v>
      </c>
      <c r="P21" s="4">
        <f t="shared" si="4"/>
        <v>32.291666666666671</v>
      </c>
      <c r="Q21" s="4">
        <v>5</v>
      </c>
      <c r="R21" s="4">
        <v>5</v>
      </c>
      <c r="S21" s="4">
        <v>2</v>
      </c>
      <c r="T21" s="4">
        <v>5</v>
      </c>
      <c r="U21" s="4">
        <v>3</v>
      </c>
      <c r="V21" s="4">
        <v>4</v>
      </c>
      <c r="W21" s="4">
        <v>4</v>
      </c>
      <c r="X21" s="4">
        <v>4</v>
      </c>
      <c r="Y21" s="4">
        <v>3</v>
      </c>
      <c r="Z21" s="4">
        <v>3</v>
      </c>
      <c r="AA21" s="4">
        <v>2</v>
      </c>
      <c r="AB21" s="4">
        <v>4</v>
      </c>
      <c r="AC21" s="4">
        <v>3</v>
      </c>
      <c r="AD21" s="4">
        <v>2</v>
      </c>
      <c r="AE21" s="4">
        <f t="shared" si="5"/>
        <v>2.8</v>
      </c>
      <c r="AF21" s="4">
        <f t="shared" si="6"/>
        <v>3.6</v>
      </c>
      <c r="AG21" s="4">
        <f t="shared" si="7"/>
        <v>4</v>
      </c>
      <c r="AH21" s="4">
        <v>4</v>
      </c>
      <c r="AI21" s="4">
        <v>0</v>
      </c>
      <c r="AJ21" s="13" t="s">
        <v>129</v>
      </c>
      <c r="AK21" s="22">
        <v>0</v>
      </c>
      <c r="AL21" s="4" t="s">
        <v>129</v>
      </c>
    </row>
    <row r="22" spans="1:38">
      <c r="A22" s="4" t="s">
        <v>84</v>
      </c>
      <c r="B22" s="4" t="s">
        <v>85</v>
      </c>
      <c r="C22" s="4">
        <v>0</v>
      </c>
      <c r="D22" s="4">
        <v>7.56</v>
      </c>
      <c r="E22" s="4">
        <v>5.28</v>
      </c>
      <c r="F22" s="4" t="s">
        <v>306</v>
      </c>
      <c r="G22" s="4">
        <v>2</v>
      </c>
      <c r="H22" s="4" t="s">
        <v>307</v>
      </c>
      <c r="I22" s="4">
        <v>2</v>
      </c>
      <c r="J22" s="4">
        <v>1</v>
      </c>
      <c r="K22" s="4">
        <v>2.8</v>
      </c>
      <c r="L22" s="4">
        <v>2.9</v>
      </c>
      <c r="M22" s="4"/>
      <c r="N22" s="15">
        <v>9.6</v>
      </c>
      <c r="O22" s="4">
        <f t="shared" si="3"/>
        <v>29.166666666666668</v>
      </c>
      <c r="P22" s="4">
        <f t="shared" si="4"/>
        <v>30.208333333333332</v>
      </c>
      <c r="Q22" s="4">
        <v>4</v>
      </c>
      <c r="R22" s="4">
        <v>4</v>
      </c>
      <c r="S22" s="4">
        <v>2</v>
      </c>
      <c r="T22" s="4">
        <v>4</v>
      </c>
      <c r="U22" s="4">
        <v>4</v>
      </c>
      <c r="V22" s="4">
        <v>5</v>
      </c>
      <c r="W22" s="4">
        <v>5</v>
      </c>
      <c r="X22" s="4">
        <v>4</v>
      </c>
      <c r="Y22" s="4">
        <v>3</v>
      </c>
      <c r="Z22" s="4">
        <v>3</v>
      </c>
      <c r="AA22" s="4">
        <v>2</v>
      </c>
      <c r="AB22" s="4">
        <v>4</v>
      </c>
      <c r="AC22" s="4">
        <v>2</v>
      </c>
      <c r="AD22" s="4">
        <v>3</v>
      </c>
      <c r="AE22" s="4">
        <f t="shared" si="5"/>
        <v>2.8</v>
      </c>
      <c r="AF22" s="4">
        <f t="shared" si="6"/>
        <v>4.2</v>
      </c>
      <c r="AG22" s="4">
        <f t="shared" si="7"/>
        <v>3.3333333333333335</v>
      </c>
      <c r="AH22" s="4">
        <v>3</v>
      </c>
      <c r="AI22" s="4">
        <v>1</v>
      </c>
      <c r="AJ22" s="13">
        <v>1</v>
      </c>
      <c r="AK22" s="23">
        <v>1</v>
      </c>
      <c r="AL22" s="4" t="s">
        <v>129</v>
      </c>
    </row>
    <row r="23" spans="1:38">
      <c r="A23" s="4" t="s">
        <v>88</v>
      </c>
      <c r="B23" s="4" t="s">
        <v>89</v>
      </c>
      <c r="C23" s="4">
        <v>0</v>
      </c>
      <c r="D23" s="18">
        <v>5.14</v>
      </c>
      <c r="E23" s="18">
        <v>5.2</v>
      </c>
      <c r="F23" s="18" t="s">
        <v>633</v>
      </c>
      <c r="G23" s="18">
        <v>2</v>
      </c>
      <c r="H23" s="18" t="s">
        <v>634</v>
      </c>
      <c r="I23" s="18">
        <v>2</v>
      </c>
      <c r="J23" s="4">
        <v>1</v>
      </c>
      <c r="K23" s="18">
        <v>6.5</v>
      </c>
      <c r="L23" s="18">
        <v>6.6</v>
      </c>
      <c r="M23" s="18"/>
      <c r="N23" s="15">
        <v>9.6</v>
      </c>
      <c r="O23" s="4">
        <f t="shared" si="3"/>
        <v>67.708333333333343</v>
      </c>
      <c r="P23" s="4">
        <f t="shared" si="4"/>
        <v>68.75</v>
      </c>
      <c r="Q23" s="18">
        <v>3</v>
      </c>
      <c r="R23" s="18">
        <v>3</v>
      </c>
      <c r="S23" s="18">
        <v>2</v>
      </c>
      <c r="T23" s="18">
        <v>4</v>
      </c>
      <c r="U23" s="18">
        <v>4</v>
      </c>
      <c r="V23" s="18">
        <v>3</v>
      </c>
      <c r="W23" s="18">
        <v>4</v>
      </c>
      <c r="X23" s="18">
        <v>4</v>
      </c>
      <c r="Y23" s="18">
        <v>5</v>
      </c>
      <c r="Z23" s="18">
        <v>4</v>
      </c>
      <c r="AA23" s="18">
        <v>4</v>
      </c>
      <c r="AB23" s="18">
        <v>4</v>
      </c>
      <c r="AC23" s="18">
        <v>4</v>
      </c>
      <c r="AD23" s="18">
        <v>4</v>
      </c>
      <c r="AE23" s="18">
        <f t="shared" si="5"/>
        <v>4</v>
      </c>
      <c r="AF23" s="18">
        <f t="shared" si="6"/>
        <v>4</v>
      </c>
      <c r="AG23" s="18">
        <f t="shared" si="7"/>
        <v>2.6666666666666665</v>
      </c>
      <c r="AH23" s="18">
        <v>3</v>
      </c>
      <c r="AI23">
        <v>0</v>
      </c>
      <c r="AJ23" t="s">
        <v>129</v>
      </c>
      <c r="AK23" s="23">
        <v>0</v>
      </c>
      <c r="AL23" s="18" t="s">
        <v>129</v>
      </c>
    </row>
    <row r="24" spans="1:38">
      <c r="A24" s="4" t="s">
        <v>90</v>
      </c>
      <c r="B24" s="4" t="s">
        <v>91</v>
      </c>
      <c r="C24" s="4">
        <v>0</v>
      </c>
      <c r="D24" s="4">
        <v>8.01</v>
      </c>
      <c r="E24" s="4">
        <v>6.04</v>
      </c>
      <c r="F24" s="4" t="s">
        <v>646</v>
      </c>
      <c r="G24" s="4">
        <v>2</v>
      </c>
      <c r="H24" s="4" t="s">
        <v>647</v>
      </c>
      <c r="I24" s="4">
        <v>2</v>
      </c>
      <c r="J24" s="4">
        <v>1</v>
      </c>
      <c r="K24" s="4">
        <v>9.5</v>
      </c>
      <c r="L24" s="4">
        <v>9.6</v>
      </c>
      <c r="M24" s="4"/>
      <c r="N24" s="15">
        <v>9.6</v>
      </c>
      <c r="O24" s="4">
        <f t="shared" si="3"/>
        <v>98.958333333333343</v>
      </c>
      <c r="P24" s="4">
        <f t="shared" si="4"/>
        <v>100</v>
      </c>
      <c r="Q24" s="4">
        <v>4</v>
      </c>
      <c r="R24" s="4">
        <v>5</v>
      </c>
      <c r="S24" s="4">
        <v>1</v>
      </c>
      <c r="T24" s="4">
        <v>5</v>
      </c>
      <c r="U24" s="4">
        <v>4</v>
      </c>
      <c r="V24" s="4">
        <v>5</v>
      </c>
      <c r="W24" s="4">
        <v>5</v>
      </c>
      <c r="X24" s="4">
        <v>4</v>
      </c>
      <c r="Y24" s="4">
        <v>5</v>
      </c>
      <c r="Z24" s="4">
        <v>4</v>
      </c>
      <c r="AA24" s="4">
        <v>5</v>
      </c>
      <c r="AB24" s="4">
        <v>4</v>
      </c>
      <c r="AC24" s="4">
        <v>5</v>
      </c>
      <c r="AD24" s="4">
        <v>5</v>
      </c>
      <c r="AE24" s="4">
        <f t="shared" ref="AE24:AE41" si="8">SUM(Z24:AD24)/5</f>
        <v>4.5999999999999996</v>
      </c>
      <c r="AF24" s="4">
        <f t="shared" ref="AF24:AF41" si="9">SUM(U24:Y24)/5</f>
        <v>4.5999999999999996</v>
      </c>
      <c r="AG24" s="4">
        <f t="shared" ref="AG24:AG41" si="10">SUM(Q24:S24)/3</f>
        <v>3.3333333333333335</v>
      </c>
      <c r="AH24" s="4">
        <v>4</v>
      </c>
      <c r="AI24" s="4">
        <v>0</v>
      </c>
      <c r="AJ24" s="13" t="s">
        <v>129</v>
      </c>
      <c r="AK24" s="23">
        <v>0</v>
      </c>
      <c r="AL24" s="4" t="s">
        <v>129</v>
      </c>
    </row>
    <row r="25" spans="1:38">
      <c r="A25" s="4" t="s">
        <v>93</v>
      </c>
      <c r="B25" s="4" t="s">
        <v>94</v>
      </c>
      <c r="C25" s="4">
        <v>0</v>
      </c>
      <c r="D25" s="4">
        <v>7.19</v>
      </c>
      <c r="E25" s="4">
        <v>5.2</v>
      </c>
      <c r="F25" s="4" t="s">
        <v>655</v>
      </c>
      <c r="G25" s="4">
        <v>2</v>
      </c>
      <c r="H25" s="4" t="s">
        <v>656</v>
      </c>
      <c r="I25" s="4">
        <v>2</v>
      </c>
      <c r="J25" s="4">
        <v>1</v>
      </c>
      <c r="K25" s="4">
        <v>9.6</v>
      </c>
      <c r="L25" s="4">
        <v>0</v>
      </c>
      <c r="M25" s="4"/>
      <c r="N25" s="15">
        <v>9.6</v>
      </c>
      <c r="O25" s="4">
        <f t="shared" si="3"/>
        <v>100</v>
      </c>
      <c r="P25" s="4">
        <f t="shared" si="4"/>
        <v>0</v>
      </c>
      <c r="Q25" s="4">
        <v>4</v>
      </c>
      <c r="R25" s="4">
        <v>5</v>
      </c>
      <c r="S25" s="4">
        <v>2</v>
      </c>
      <c r="T25" s="4">
        <v>5</v>
      </c>
      <c r="U25" s="4">
        <v>4</v>
      </c>
      <c r="V25" s="4">
        <v>5</v>
      </c>
      <c r="W25" s="4">
        <v>5</v>
      </c>
      <c r="X25" s="4">
        <v>5</v>
      </c>
      <c r="Y25" s="4">
        <v>5</v>
      </c>
      <c r="Z25" s="4">
        <v>4</v>
      </c>
      <c r="AA25" s="4">
        <v>3</v>
      </c>
      <c r="AB25" s="4">
        <v>4</v>
      </c>
      <c r="AC25" s="4">
        <v>4</v>
      </c>
      <c r="AD25" s="4">
        <v>4</v>
      </c>
      <c r="AE25" s="4">
        <f>SUM(Z25:AD25)/5</f>
        <v>3.8</v>
      </c>
      <c r="AF25" s="4">
        <f>SUM(U25:Y25)/5</f>
        <v>4.8</v>
      </c>
      <c r="AG25" s="4">
        <f>SUM(Q25:S25)/3</f>
        <v>3.6666666666666665</v>
      </c>
      <c r="AH25" s="4">
        <v>5</v>
      </c>
      <c r="AI25" s="4">
        <v>0</v>
      </c>
      <c r="AJ25" s="13" t="s">
        <v>129</v>
      </c>
      <c r="AK25" s="23">
        <v>0</v>
      </c>
      <c r="AL25" s="4" t="s">
        <v>129</v>
      </c>
    </row>
    <row r="26" spans="1:38">
      <c r="A26" s="4" t="s">
        <v>95</v>
      </c>
      <c r="B26" s="4" t="s">
        <v>96</v>
      </c>
      <c r="C26" s="4">
        <v>0</v>
      </c>
      <c r="D26" s="4">
        <v>9.07</v>
      </c>
      <c r="E26" s="4">
        <v>7.03</v>
      </c>
      <c r="F26" s="4" t="s">
        <v>690</v>
      </c>
      <c r="G26" s="4">
        <v>2</v>
      </c>
      <c r="H26" s="4" t="s">
        <v>691</v>
      </c>
      <c r="I26" s="4">
        <v>2</v>
      </c>
      <c r="J26" s="4">
        <v>1</v>
      </c>
      <c r="K26" s="4">
        <v>9.4</v>
      </c>
      <c r="L26" s="4">
        <v>9.4</v>
      </c>
      <c r="M26" s="4"/>
      <c r="N26" s="15">
        <v>9.6</v>
      </c>
      <c r="O26" s="4">
        <f t="shared" si="3"/>
        <v>97.916666666666671</v>
      </c>
      <c r="P26" s="4">
        <f t="shared" si="4"/>
        <v>97.916666666666671</v>
      </c>
      <c r="Q26" s="4">
        <v>5</v>
      </c>
      <c r="R26" s="4">
        <v>5</v>
      </c>
      <c r="S26" s="4" t="s">
        <v>273</v>
      </c>
      <c r="T26" s="4">
        <v>5</v>
      </c>
      <c r="U26" s="4">
        <v>5</v>
      </c>
      <c r="V26" s="4">
        <v>5</v>
      </c>
      <c r="W26" s="4">
        <v>5</v>
      </c>
      <c r="X26" s="4">
        <v>5</v>
      </c>
      <c r="Y26" s="4">
        <v>5</v>
      </c>
      <c r="Z26" s="4">
        <v>5</v>
      </c>
      <c r="AA26" s="4">
        <v>4</v>
      </c>
      <c r="AB26" s="4">
        <v>5</v>
      </c>
      <c r="AC26" s="4">
        <v>5</v>
      </c>
      <c r="AD26" s="4">
        <v>5</v>
      </c>
      <c r="AE26" s="4">
        <f t="shared" si="8"/>
        <v>4.8</v>
      </c>
      <c r="AF26" s="4">
        <f t="shared" si="9"/>
        <v>5</v>
      </c>
      <c r="AG26" s="4">
        <f>SUM(Q26:R26)/2</f>
        <v>5</v>
      </c>
      <c r="AH26" s="4">
        <v>5</v>
      </c>
      <c r="AI26" s="4">
        <v>0</v>
      </c>
      <c r="AJ26" s="13" t="s">
        <v>129</v>
      </c>
      <c r="AK26" s="23">
        <v>0</v>
      </c>
      <c r="AL26" s="4" t="s">
        <v>129</v>
      </c>
    </row>
    <row r="27" spans="1:38">
      <c r="A27" s="4" t="s">
        <v>97</v>
      </c>
      <c r="B27" s="4" t="s">
        <v>85</v>
      </c>
      <c r="C27" s="4">
        <v>0</v>
      </c>
      <c r="D27" s="4">
        <v>7.12</v>
      </c>
      <c r="E27" s="4">
        <v>5.21</v>
      </c>
      <c r="F27" s="4" t="s">
        <v>730</v>
      </c>
      <c r="G27" s="4">
        <v>2</v>
      </c>
      <c r="H27" s="4" t="s">
        <v>731</v>
      </c>
      <c r="I27" s="4">
        <v>2</v>
      </c>
      <c r="J27" s="4">
        <v>1</v>
      </c>
      <c r="K27" s="4">
        <v>8.3000000000000007</v>
      </c>
      <c r="L27" s="4">
        <v>0.7</v>
      </c>
      <c r="M27" s="4"/>
      <c r="N27" s="15">
        <v>9.6</v>
      </c>
      <c r="O27" s="4">
        <f t="shared" si="3"/>
        <v>86.458333333333343</v>
      </c>
      <c r="P27" s="4">
        <f t="shared" si="4"/>
        <v>7.291666666666667</v>
      </c>
      <c r="Q27" s="4">
        <v>2</v>
      </c>
      <c r="R27" s="4">
        <v>2</v>
      </c>
      <c r="S27" s="4">
        <v>3</v>
      </c>
      <c r="T27" s="4">
        <v>3</v>
      </c>
      <c r="U27" s="4">
        <v>3</v>
      </c>
      <c r="V27" s="4">
        <v>4</v>
      </c>
      <c r="W27" s="4">
        <v>3</v>
      </c>
      <c r="X27" s="4">
        <v>4</v>
      </c>
      <c r="Y27" s="4">
        <v>3</v>
      </c>
      <c r="Z27" s="4">
        <v>1</v>
      </c>
      <c r="AA27" s="4">
        <v>2</v>
      </c>
      <c r="AB27" s="4">
        <v>4</v>
      </c>
      <c r="AC27" s="4">
        <v>1</v>
      </c>
      <c r="AD27" s="4">
        <v>3</v>
      </c>
      <c r="AE27" s="4">
        <f t="shared" si="8"/>
        <v>2.2000000000000002</v>
      </c>
      <c r="AF27" s="4">
        <f t="shared" si="9"/>
        <v>3.4</v>
      </c>
      <c r="AG27" s="4">
        <f t="shared" si="10"/>
        <v>2.3333333333333335</v>
      </c>
      <c r="AH27" s="4">
        <v>4</v>
      </c>
      <c r="AI27" s="4">
        <v>1</v>
      </c>
      <c r="AJ27" s="13">
        <v>1</v>
      </c>
      <c r="AK27" s="23">
        <v>1</v>
      </c>
      <c r="AL27" s="4" t="s">
        <v>129</v>
      </c>
    </row>
    <row r="28" spans="1:38">
      <c r="A28" s="4" t="s">
        <v>98</v>
      </c>
      <c r="B28" s="4" t="s">
        <v>89</v>
      </c>
      <c r="C28" s="4">
        <v>0</v>
      </c>
      <c r="D28" s="4">
        <v>4.25</v>
      </c>
      <c r="E28" s="4">
        <v>5.05</v>
      </c>
      <c r="F28" s="4" t="s">
        <v>742</v>
      </c>
      <c r="G28" s="4">
        <v>2</v>
      </c>
      <c r="H28" s="4" t="s">
        <v>743</v>
      </c>
      <c r="I28" s="4">
        <v>2</v>
      </c>
      <c r="J28" s="4">
        <v>1</v>
      </c>
      <c r="K28" s="4">
        <v>7.1</v>
      </c>
      <c r="L28" s="4">
        <v>2.2000000000000002</v>
      </c>
      <c r="M28" s="4"/>
      <c r="N28" s="15">
        <v>9.6</v>
      </c>
      <c r="O28" s="4">
        <f t="shared" si="3"/>
        <v>73.958333333333343</v>
      </c>
      <c r="P28" s="4">
        <f t="shared" si="4"/>
        <v>22.916666666666668</v>
      </c>
      <c r="Q28" s="4">
        <v>2</v>
      </c>
      <c r="R28" s="4">
        <v>2</v>
      </c>
      <c r="S28" s="4">
        <v>2</v>
      </c>
      <c r="T28" s="4">
        <v>5</v>
      </c>
      <c r="U28" s="4">
        <v>3</v>
      </c>
      <c r="V28" s="4">
        <v>5</v>
      </c>
      <c r="W28" s="4">
        <v>5</v>
      </c>
      <c r="X28" s="4">
        <v>4</v>
      </c>
      <c r="Y28" s="4">
        <v>4</v>
      </c>
      <c r="Z28" s="4">
        <v>4</v>
      </c>
      <c r="AA28" s="4">
        <v>4</v>
      </c>
      <c r="AB28" s="4">
        <v>4</v>
      </c>
      <c r="AC28" s="4">
        <v>2</v>
      </c>
      <c r="AD28" s="4">
        <v>4</v>
      </c>
      <c r="AE28" s="4">
        <f t="shared" si="8"/>
        <v>3.6</v>
      </c>
      <c r="AF28" s="4">
        <f t="shared" si="9"/>
        <v>4.2</v>
      </c>
      <c r="AG28" s="4">
        <f t="shared" si="10"/>
        <v>2</v>
      </c>
      <c r="AH28" s="4">
        <v>5</v>
      </c>
      <c r="AI28" s="4">
        <v>0</v>
      </c>
      <c r="AJ28" s="13" t="s">
        <v>129</v>
      </c>
      <c r="AK28" s="23">
        <v>0</v>
      </c>
      <c r="AL28" s="4" t="s">
        <v>129</v>
      </c>
    </row>
    <row r="29" spans="1:38">
      <c r="A29" s="4" t="s">
        <v>99</v>
      </c>
      <c r="B29" s="4" t="s">
        <v>91</v>
      </c>
      <c r="C29" s="4">
        <v>0</v>
      </c>
      <c r="D29" s="4">
        <v>9.26</v>
      </c>
      <c r="E29" s="4">
        <v>8.02</v>
      </c>
      <c r="F29" s="4" t="s">
        <v>762</v>
      </c>
      <c r="G29" s="4">
        <v>0</v>
      </c>
      <c r="H29" s="4" t="s">
        <v>763</v>
      </c>
      <c r="I29" s="4">
        <v>0</v>
      </c>
      <c r="J29" s="4">
        <v>1</v>
      </c>
      <c r="K29" s="4">
        <v>2</v>
      </c>
      <c r="L29" s="4">
        <v>0.4</v>
      </c>
      <c r="M29" s="4"/>
      <c r="N29" s="15">
        <v>9.6</v>
      </c>
      <c r="O29" s="4">
        <f t="shared" si="3"/>
        <v>20.833333333333336</v>
      </c>
      <c r="P29" s="4">
        <f t="shared" si="4"/>
        <v>4.166666666666667</v>
      </c>
      <c r="Q29" s="4">
        <v>1</v>
      </c>
      <c r="R29" s="4">
        <v>1</v>
      </c>
      <c r="S29" s="4">
        <v>3</v>
      </c>
      <c r="T29" s="4">
        <v>5</v>
      </c>
      <c r="U29" s="4">
        <v>4</v>
      </c>
      <c r="V29" s="4">
        <v>4</v>
      </c>
      <c r="W29" s="4">
        <v>3</v>
      </c>
      <c r="X29" s="4">
        <v>5</v>
      </c>
      <c r="Y29" s="4">
        <v>5</v>
      </c>
      <c r="Z29" s="4">
        <v>3</v>
      </c>
      <c r="AA29" s="4">
        <v>5</v>
      </c>
      <c r="AB29" s="4">
        <v>3</v>
      </c>
      <c r="AC29" s="4">
        <v>3</v>
      </c>
      <c r="AD29" s="4">
        <v>5</v>
      </c>
      <c r="AE29" s="4">
        <f t="shared" si="8"/>
        <v>3.8</v>
      </c>
      <c r="AF29" s="4">
        <f t="shared" si="9"/>
        <v>4.2</v>
      </c>
      <c r="AG29" s="4">
        <f t="shared" si="10"/>
        <v>1.6666666666666667</v>
      </c>
      <c r="AH29" s="4">
        <v>1</v>
      </c>
      <c r="AI29" s="4">
        <v>0</v>
      </c>
      <c r="AJ29" s="13" t="s">
        <v>129</v>
      </c>
      <c r="AK29" s="23">
        <v>0</v>
      </c>
      <c r="AL29" s="4" t="s">
        <v>129</v>
      </c>
    </row>
    <row r="30" spans="1:38">
      <c r="A30" s="4" t="s">
        <v>100</v>
      </c>
      <c r="B30" s="4" t="s">
        <v>92</v>
      </c>
      <c r="C30" s="4">
        <v>0</v>
      </c>
      <c r="D30" s="4">
        <v>5.14</v>
      </c>
      <c r="E30" s="4">
        <v>4.1900000000000004</v>
      </c>
      <c r="F30" s="4" t="s">
        <v>776</v>
      </c>
      <c r="G30" s="4">
        <v>2</v>
      </c>
      <c r="H30" s="4" t="s">
        <v>777</v>
      </c>
      <c r="I30" s="4">
        <v>2</v>
      </c>
      <c r="J30" s="4">
        <v>1</v>
      </c>
      <c r="K30" s="4">
        <v>4.0999999999999996</v>
      </c>
      <c r="L30" s="4">
        <v>6.1</v>
      </c>
      <c r="M30" s="4"/>
      <c r="N30" s="15">
        <v>9.6</v>
      </c>
      <c r="O30" s="4">
        <f t="shared" si="3"/>
        <v>42.708333333333329</v>
      </c>
      <c r="P30" s="4">
        <f t="shared" si="4"/>
        <v>63.541666666666664</v>
      </c>
      <c r="Q30" s="4">
        <v>4</v>
      </c>
      <c r="R30" s="4">
        <v>4</v>
      </c>
      <c r="S30" s="4">
        <v>3</v>
      </c>
      <c r="T30" s="4">
        <v>4</v>
      </c>
      <c r="U30" s="4">
        <v>4</v>
      </c>
      <c r="V30" s="4">
        <v>4</v>
      </c>
      <c r="W30" s="4">
        <v>4</v>
      </c>
      <c r="X30" s="4">
        <v>3</v>
      </c>
      <c r="Y30" s="4">
        <v>5</v>
      </c>
      <c r="Z30" s="4">
        <v>4</v>
      </c>
      <c r="AA30" s="4">
        <v>4</v>
      </c>
      <c r="AB30" s="4">
        <v>4</v>
      </c>
      <c r="AC30" s="4">
        <v>4</v>
      </c>
      <c r="AD30" s="4">
        <v>4</v>
      </c>
      <c r="AE30" s="4">
        <f t="shared" si="8"/>
        <v>4</v>
      </c>
      <c r="AF30" s="4">
        <f t="shared" si="9"/>
        <v>4</v>
      </c>
      <c r="AG30" s="4">
        <f t="shared" si="10"/>
        <v>3.6666666666666665</v>
      </c>
      <c r="AH30" s="4">
        <v>5</v>
      </c>
      <c r="AI30" s="4">
        <v>0</v>
      </c>
      <c r="AJ30" s="13" t="s">
        <v>129</v>
      </c>
      <c r="AK30" s="23">
        <v>0</v>
      </c>
      <c r="AL30" s="4" t="s">
        <v>129</v>
      </c>
    </row>
    <row r="31" spans="1:38">
      <c r="A31" s="4" t="s">
        <v>101</v>
      </c>
      <c r="B31" s="4" t="s">
        <v>94</v>
      </c>
      <c r="C31" s="4">
        <v>0</v>
      </c>
      <c r="D31" s="4">
        <v>6.02</v>
      </c>
      <c r="E31" s="4">
        <v>5.09</v>
      </c>
      <c r="F31" s="4" t="s">
        <v>791</v>
      </c>
      <c r="G31" s="4">
        <v>2</v>
      </c>
      <c r="H31" s="4" t="s">
        <v>792</v>
      </c>
      <c r="I31" s="4">
        <v>2</v>
      </c>
      <c r="J31" s="4">
        <v>1</v>
      </c>
      <c r="K31" s="4">
        <v>8.3000000000000007</v>
      </c>
      <c r="L31" s="4">
        <v>5</v>
      </c>
      <c r="M31" s="4"/>
      <c r="N31" s="15">
        <v>9.6</v>
      </c>
      <c r="O31" s="4">
        <f t="shared" si="3"/>
        <v>86.458333333333343</v>
      </c>
      <c r="P31" s="4">
        <f t="shared" si="4"/>
        <v>52.083333333333336</v>
      </c>
      <c r="Q31" s="4">
        <v>2</v>
      </c>
      <c r="R31" s="4">
        <v>2</v>
      </c>
      <c r="S31" s="4">
        <v>1</v>
      </c>
      <c r="T31" s="4">
        <v>2</v>
      </c>
      <c r="U31" s="4">
        <v>4</v>
      </c>
      <c r="V31" s="4">
        <v>3</v>
      </c>
      <c r="W31" s="4">
        <v>5</v>
      </c>
      <c r="X31" s="4" t="s">
        <v>273</v>
      </c>
      <c r="Y31" s="4">
        <v>4</v>
      </c>
      <c r="Z31" s="4">
        <v>2</v>
      </c>
      <c r="AA31" s="4">
        <v>1</v>
      </c>
      <c r="AB31" s="4">
        <v>4</v>
      </c>
      <c r="AC31" s="4">
        <v>5</v>
      </c>
      <c r="AD31" s="4">
        <v>1</v>
      </c>
      <c r="AE31" s="4">
        <f t="shared" si="8"/>
        <v>2.6</v>
      </c>
      <c r="AF31" s="4">
        <f>SUM(U31:W31,Y31)/4</f>
        <v>4</v>
      </c>
      <c r="AG31" s="4">
        <f>SUM(Q31:S31)/3</f>
        <v>1.6666666666666667</v>
      </c>
      <c r="AH31" s="4">
        <v>5</v>
      </c>
      <c r="AI31" s="4">
        <v>1</v>
      </c>
      <c r="AJ31" s="13">
        <v>1</v>
      </c>
      <c r="AK31" s="23">
        <v>1</v>
      </c>
      <c r="AL31" s="4" t="s">
        <v>129</v>
      </c>
    </row>
    <row r="32" spans="1:38">
      <c r="A32" s="2" t="s">
        <v>102</v>
      </c>
      <c r="B32" s="4" t="s">
        <v>103</v>
      </c>
      <c r="C32" s="4">
        <v>0</v>
      </c>
      <c r="D32" s="4">
        <v>7.05</v>
      </c>
      <c r="E32" s="4">
        <v>5.18</v>
      </c>
      <c r="F32" s="4" t="s">
        <v>818</v>
      </c>
      <c r="G32" s="4">
        <v>0</v>
      </c>
      <c r="H32" s="4" t="s">
        <v>819</v>
      </c>
      <c r="I32" s="4">
        <v>1</v>
      </c>
      <c r="J32" s="4">
        <v>1</v>
      </c>
      <c r="K32" s="4">
        <v>8.8000000000000007</v>
      </c>
      <c r="L32" s="4">
        <v>8.8000000000000007</v>
      </c>
      <c r="M32" s="4"/>
      <c r="N32" s="15">
        <v>9.6</v>
      </c>
      <c r="O32" s="4">
        <f t="shared" si="3"/>
        <v>91.666666666666671</v>
      </c>
      <c r="P32" s="4">
        <f t="shared" si="4"/>
        <v>91.666666666666671</v>
      </c>
      <c r="Q32" s="4">
        <v>5</v>
      </c>
      <c r="R32" s="4">
        <v>5</v>
      </c>
      <c r="S32" s="4">
        <v>5</v>
      </c>
      <c r="T32" s="4">
        <v>5</v>
      </c>
      <c r="U32" s="4">
        <v>5</v>
      </c>
      <c r="V32" s="4">
        <v>5</v>
      </c>
      <c r="W32" s="4">
        <v>5</v>
      </c>
      <c r="X32" s="4">
        <v>5</v>
      </c>
      <c r="Y32" s="4">
        <v>5</v>
      </c>
      <c r="Z32" s="4">
        <v>5</v>
      </c>
      <c r="AA32" s="4">
        <v>5</v>
      </c>
      <c r="AB32" s="4">
        <v>5</v>
      </c>
      <c r="AC32" s="4">
        <v>5</v>
      </c>
      <c r="AD32" s="4">
        <v>5</v>
      </c>
      <c r="AE32" s="4">
        <f t="shared" si="8"/>
        <v>5</v>
      </c>
      <c r="AF32" s="4">
        <f>SUM(U32:Y32)/5</f>
        <v>5</v>
      </c>
      <c r="AG32" s="4">
        <f t="shared" si="10"/>
        <v>5</v>
      </c>
      <c r="AH32" s="4">
        <v>5</v>
      </c>
      <c r="AI32" s="4">
        <v>0</v>
      </c>
      <c r="AJ32" s="13" t="s">
        <v>129</v>
      </c>
      <c r="AK32" s="23">
        <v>0</v>
      </c>
      <c r="AL32" s="4" t="s">
        <v>129</v>
      </c>
    </row>
    <row r="33" spans="1:38">
      <c r="A33" s="4" t="s">
        <v>104</v>
      </c>
      <c r="B33" s="4" t="s">
        <v>105</v>
      </c>
      <c r="C33" s="4">
        <v>0</v>
      </c>
      <c r="D33" s="4">
        <v>7.06</v>
      </c>
      <c r="E33" s="4">
        <v>5.03</v>
      </c>
      <c r="F33" s="4" t="s">
        <v>803</v>
      </c>
      <c r="G33" s="4">
        <v>2</v>
      </c>
      <c r="H33" s="4" t="s">
        <v>804</v>
      </c>
      <c r="I33" s="4">
        <v>2</v>
      </c>
      <c r="J33" s="4">
        <v>1</v>
      </c>
      <c r="K33" s="4">
        <v>9</v>
      </c>
      <c r="L33" s="4">
        <v>2.6</v>
      </c>
      <c r="M33" s="4"/>
      <c r="N33" s="15">
        <v>9.6</v>
      </c>
      <c r="O33" s="4">
        <f t="shared" si="3"/>
        <v>93.75</v>
      </c>
      <c r="P33" s="4">
        <f t="shared" si="4"/>
        <v>27.083333333333336</v>
      </c>
      <c r="Q33" s="4">
        <v>4</v>
      </c>
      <c r="R33" s="4">
        <v>5</v>
      </c>
      <c r="S33" s="4">
        <v>2</v>
      </c>
      <c r="T33" s="4">
        <v>2</v>
      </c>
      <c r="U33" s="4">
        <v>4</v>
      </c>
      <c r="V33" s="4">
        <v>5</v>
      </c>
      <c r="W33" s="4">
        <v>5</v>
      </c>
      <c r="X33" s="4">
        <v>3</v>
      </c>
      <c r="Y33" s="4">
        <v>3</v>
      </c>
      <c r="Z33" s="4">
        <v>4</v>
      </c>
      <c r="AA33" s="4">
        <v>1</v>
      </c>
      <c r="AB33" s="4">
        <v>4</v>
      </c>
      <c r="AC33" s="4">
        <v>2</v>
      </c>
      <c r="AD33" s="4">
        <v>2</v>
      </c>
      <c r="AE33" s="4">
        <f t="shared" si="8"/>
        <v>2.6</v>
      </c>
      <c r="AF33" s="4">
        <f t="shared" si="9"/>
        <v>4</v>
      </c>
      <c r="AG33" s="4">
        <f t="shared" si="10"/>
        <v>3.6666666666666665</v>
      </c>
      <c r="AH33" s="4">
        <v>3</v>
      </c>
      <c r="AI33" s="4">
        <v>2</v>
      </c>
      <c r="AJ33" s="13">
        <v>1</v>
      </c>
      <c r="AK33" s="23">
        <v>2</v>
      </c>
      <c r="AL33" s="4" t="s">
        <v>129</v>
      </c>
    </row>
    <row r="34" spans="1:38">
      <c r="A34" s="4" t="s">
        <v>106</v>
      </c>
      <c r="B34" s="4" t="s">
        <v>107</v>
      </c>
      <c r="C34" s="4">
        <v>1</v>
      </c>
      <c r="D34" s="4">
        <v>7.16</v>
      </c>
      <c r="E34" s="4">
        <v>6.08</v>
      </c>
      <c r="F34" s="32"/>
      <c r="G34" s="32"/>
      <c r="H34" s="32"/>
      <c r="I34" s="32"/>
      <c r="J34" s="4">
        <v>1</v>
      </c>
      <c r="K34" s="32"/>
      <c r="L34" s="32"/>
      <c r="M34" s="32"/>
      <c r="N34" s="15">
        <v>9.6</v>
      </c>
      <c r="O34" s="31"/>
      <c r="P34" s="31"/>
      <c r="Q34" s="4">
        <v>4</v>
      </c>
      <c r="R34" s="4">
        <v>4</v>
      </c>
      <c r="S34" s="4">
        <v>1</v>
      </c>
      <c r="T34" s="4">
        <v>3</v>
      </c>
      <c r="U34" s="4">
        <v>5</v>
      </c>
      <c r="V34" s="4">
        <v>5</v>
      </c>
      <c r="W34" s="4">
        <v>5</v>
      </c>
      <c r="X34" s="4">
        <v>5</v>
      </c>
      <c r="Y34" s="4">
        <v>5</v>
      </c>
      <c r="Z34" s="4">
        <v>5</v>
      </c>
      <c r="AA34" s="4">
        <v>5</v>
      </c>
      <c r="AB34" s="4">
        <v>5</v>
      </c>
      <c r="AC34" s="4">
        <v>5</v>
      </c>
      <c r="AD34" s="4">
        <v>5</v>
      </c>
      <c r="AE34" s="4">
        <f t="shared" si="8"/>
        <v>5</v>
      </c>
      <c r="AF34" s="4">
        <f t="shared" si="9"/>
        <v>5</v>
      </c>
      <c r="AG34" s="4">
        <f t="shared" si="10"/>
        <v>3</v>
      </c>
      <c r="AH34" s="4">
        <v>5</v>
      </c>
      <c r="AI34" s="4">
        <v>1</v>
      </c>
      <c r="AJ34" s="13">
        <v>1</v>
      </c>
      <c r="AK34" s="23">
        <v>1</v>
      </c>
      <c r="AL34" s="4"/>
    </row>
    <row r="35" spans="1:38">
      <c r="A35" s="4" t="s">
        <v>108</v>
      </c>
      <c r="B35" s="4" t="s">
        <v>70</v>
      </c>
      <c r="C35" s="4">
        <v>0</v>
      </c>
      <c r="D35" s="4">
        <v>6.21</v>
      </c>
      <c r="E35" s="4">
        <v>5.04</v>
      </c>
      <c r="F35" s="4" t="s">
        <v>713</v>
      </c>
      <c r="G35" s="4">
        <v>2</v>
      </c>
      <c r="H35" s="4" t="s">
        <v>714</v>
      </c>
      <c r="I35" s="4">
        <v>2</v>
      </c>
      <c r="J35" s="4">
        <v>1</v>
      </c>
      <c r="K35" s="4">
        <v>3.8</v>
      </c>
      <c r="L35" s="4">
        <v>3.8</v>
      </c>
      <c r="M35" s="4"/>
      <c r="N35" s="15">
        <v>10</v>
      </c>
      <c r="O35" s="4">
        <f t="shared" si="3"/>
        <v>38</v>
      </c>
      <c r="P35" s="4">
        <f t="shared" si="4"/>
        <v>38</v>
      </c>
      <c r="Q35" s="4">
        <v>4</v>
      </c>
      <c r="R35" s="4">
        <v>4</v>
      </c>
      <c r="S35" s="4">
        <v>3</v>
      </c>
      <c r="T35" s="4">
        <v>4</v>
      </c>
      <c r="U35" s="4">
        <v>2</v>
      </c>
      <c r="V35" s="4">
        <v>5</v>
      </c>
      <c r="W35" s="4">
        <v>4</v>
      </c>
      <c r="X35" s="4">
        <v>4</v>
      </c>
      <c r="Y35" s="4">
        <v>5</v>
      </c>
      <c r="Z35" s="4">
        <v>3</v>
      </c>
      <c r="AA35" s="4">
        <v>2</v>
      </c>
      <c r="AB35" s="4">
        <v>4</v>
      </c>
      <c r="AC35" s="4">
        <v>3</v>
      </c>
      <c r="AD35" s="4">
        <v>3</v>
      </c>
      <c r="AE35" s="4">
        <f>SUM(Z35:AD35)/5</f>
        <v>3</v>
      </c>
      <c r="AF35" s="4">
        <f>SUM(U35:Y35)/5</f>
        <v>4</v>
      </c>
      <c r="AG35" s="4">
        <f>SUM(Q35:S35)/3</f>
        <v>3.6666666666666665</v>
      </c>
      <c r="AH35" s="4">
        <v>5</v>
      </c>
      <c r="AI35" s="4">
        <v>0</v>
      </c>
      <c r="AJ35" s="13" t="s">
        <v>129</v>
      </c>
      <c r="AK35" s="23">
        <v>0</v>
      </c>
      <c r="AL35" s="4" t="s">
        <v>129</v>
      </c>
    </row>
    <row r="36" spans="1:38">
      <c r="A36" s="2" t="s">
        <v>109</v>
      </c>
      <c r="B36" s="4" t="s">
        <v>110</v>
      </c>
      <c r="C36" s="4">
        <v>0</v>
      </c>
      <c r="D36" s="4">
        <v>6.14</v>
      </c>
      <c r="E36" s="4" t="s">
        <v>273</v>
      </c>
      <c r="F36" s="4" t="s">
        <v>828</v>
      </c>
      <c r="G36" s="4">
        <v>2</v>
      </c>
      <c r="H36" s="4" t="s">
        <v>829</v>
      </c>
      <c r="I36" s="4">
        <v>0</v>
      </c>
      <c r="J36" s="4">
        <v>1</v>
      </c>
      <c r="K36" s="4">
        <v>7.1</v>
      </c>
      <c r="L36" s="4">
        <v>8</v>
      </c>
      <c r="M36" s="4"/>
      <c r="N36" s="15">
        <v>9.6</v>
      </c>
      <c r="O36" s="4">
        <f t="shared" si="3"/>
        <v>73.958333333333343</v>
      </c>
      <c r="P36" s="4">
        <f t="shared" si="4"/>
        <v>83.333333333333343</v>
      </c>
      <c r="Q36" s="4">
        <v>5</v>
      </c>
      <c r="R36" s="4">
        <v>5</v>
      </c>
      <c r="S36" s="4">
        <v>5</v>
      </c>
      <c r="T36" s="4">
        <v>4</v>
      </c>
      <c r="U36" s="4">
        <v>4</v>
      </c>
      <c r="V36" s="4">
        <v>4</v>
      </c>
      <c r="W36" s="4">
        <v>4</v>
      </c>
      <c r="X36" s="4">
        <v>4</v>
      </c>
      <c r="Y36" s="4">
        <v>4</v>
      </c>
      <c r="Z36" s="4">
        <v>3</v>
      </c>
      <c r="AA36" s="4">
        <v>4</v>
      </c>
      <c r="AB36" s="4">
        <v>4</v>
      </c>
      <c r="AC36" s="4">
        <v>3</v>
      </c>
      <c r="AD36" s="4">
        <v>4</v>
      </c>
      <c r="AE36" s="4">
        <f t="shared" si="8"/>
        <v>3.6</v>
      </c>
      <c r="AF36" s="4">
        <f t="shared" si="9"/>
        <v>4</v>
      </c>
      <c r="AG36" s="4">
        <f t="shared" si="10"/>
        <v>5</v>
      </c>
      <c r="AH36" s="4">
        <v>4</v>
      </c>
      <c r="AI36" s="4">
        <v>0</v>
      </c>
      <c r="AJ36" s="13" t="s">
        <v>129</v>
      </c>
      <c r="AK36" s="23">
        <v>0</v>
      </c>
      <c r="AL36" s="4" t="s">
        <v>129</v>
      </c>
    </row>
    <row r="37" spans="1:38">
      <c r="A37" s="4" t="s">
        <v>111</v>
      </c>
      <c r="B37" s="4" t="s">
        <v>112</v>
      </c>
      <c r="C37" s="4">
        <v>0</v>
      </c>
      <c r="D37" s="4">
        <v>6.06</v>
      </c>
      <c r="E37" s="4">
        <v>3.25</v>
      </c>
      <c r="F37" s="4" t="s">
        <v>843</v>
      </c>
      <c r="G37" s="4">
        <v>2</v>
      </c>
      <c r="H37" s="4" t="s">
        <v>844</v>
      </c>
      <c r="I37" s="4">
        <v>2</v>
      </c>
      <c r="J37" s="4">
        <v>1</v>
      </c>
      <c r="K37" s="4">
        <v>7.5</v>
      </c>
      <c r="L37" s="4">
        <v>8.6</v>
      </c>
      <c r="M37" s="4"/>
      <c r="N37" s="15">
        <v>9.6</v>
      </c>
      <c r="O37" s="4">
        <f t="shared" si="3"/>
        <v>78.125</v>
      </c>
      <c r="P37" s="4">
        <f t="shared" si="4"/>
        <v>89.583333333333343</v>
      </c>
      <c r="Q37" s="4">
        <v>5</v>
      </c>
      <c r="R37" s="4">
        <v>5</v>
      </c>
      <c r="S37" s="4">
        <v>2</v>
      </c>
      <c r="T37" s="4">
        <v>5</v>
      </c>
      <c r="U37" s="4">
        <v>4</v>
      </c>
      <c r="V37" s="4">
        <v>5</v>
      </c>
      <c r="W37" s="4">
        <v>5</v>
      </c>
      <c r="X37" s="4">
        <v>4</v>
      </c>
      <c r="Y37" s="4">
        <v>4</v>
      </c>
      <c r="Z37" s="4">
        <v>4</v>
      </c>
      <c r="AA37" s="4">
        <v>3</v>
      </c>
      <c r="AB37" s="4">
        <v>5</v>
      </c>
      <c r="AC37" s="4">
        <v>3</v>
      </c>
      <c r="AD37" s="4">
        <v>5</v>
      </c>
      <c r="AE37" s="4">
        <f t="shared" si="8"/>
        <v>4</v>
      </c>
      <c r="AF37" s="4">
        <f t="shared" si="9"/>
        <v>4.4000000000000004</v>
      </c>
      <c r="AG37" s="4">
        <f t="shared" si="10"/>
        <v>4</v>
      </c>
      <c r="AH37" s="4">
        <v>5</v>
      </c>
      <c r="AI37" s="4">
        <v>2</v>
      </c>
      <c r="AJ37" s="13">
        <v>1</v>
      </c>
      <c r="AK37" s="23">
        <v>2</v>
      </c>
      <c r="AL37" s="4" t="s">
        <v>129</v>
      </c>
    </row>
    <row r="38" spans="1:38">
      <c r="A38" s="4" t="s">
        <v>113</v>
      </c>
      <c r="B38" s="4" t="s">
        <v>114</v>
      </c>
      <c r="C38" s="4">
        <v>0</v>
      </c>
      <c r="D38" s="4">
        <v>6.26</v>
      </c>
      <c r="E38" s="4">
        <v>6</v>
      </c>
      <c r="F38" s="4" t="s">
        <v>860</v>
      </c>
      <c r="G38" s="4">
        <v>2</v>
      </c>
      <c r="H38" s="4" t="s">
        <v>957</v>
      </c>
      <c r="I38" s="4">
        <v>2</v>
      </c>
      <c r="J38" s="4">
        <v>1</v>
      </c>
      <c r="K38" s="4">
        <v>9.3000000000000007</v>
      </c>
      <c r="L38" s="4">
        <v>9.4</v>
      </c>
      <c r="M38" s="4"/>
      <c r="N38" s="15">
        <v>9.6</v>
      </c>
      <c r="O38" s="4">
        <f t="shared" si="3"/>
        <v>96.875000000000014</v>
      </c>
      <c r="P38" s="4">
        <f t="shared" si="4"/>
        <v>97.916666666666671</v>
      </c>
      <c r="Q38" s="4">
        <v>5</v>
      </c>
      <c r="R38" s="4">
        <v>5</v>
      </c>
      <c r="S38" s="4">
        <v>3</v>
      </c>
      <c r="T38" s="4">
        <v>5</v>
      </c>
      <c r="U38" s="4">
        <v>5</v>
      </c>
      <c r="V38" s="4">
        <v>5</v>
      </c>
      <c r="W38" s="4">
        <v>5</v>
      </c>
      <c r="X38" s="4">
        <v>5</v>
      </c>
      <c r="Y38" s="4">
        <v>5</v>
      </c>
      <c r="Z38" s="4">
        <v>5</v>
      </c>
      <c r="AA38" s="4">
        <v>5</v>
      </c>
      <c r="AB38" s="4">
        <v>5</v>
      </c>
      <c r="AC38" s="4">
        <v>5</v>
      </c>
      <c r="AD38" s="4">
        <v>4</v>
      </c>
      <c r="AE38" s="4">
        <f t="shared" si="8"/>
        <v>4.8</v>
      </c>
      <c r="AF38" s="4">
        <f t="shared" si="9"/>
        <v>5</v>
      </c>
      <c r="AG38" s="4">
        <f t="shared" si="10"/>
        <v>4.333333333333333</v>
      </c>
      <c r="AH38" s="4">
        <v>5</v>
      </c>
      <c r="AI38" s="4">
        <v>2</v>
      </c>
      <c r="AJ38" s="13">
        <v>0</v>
      </c>
      <c r="AK38" s="23">
        <v>0</v>
      </c>
      <c r="AL38" s="4" t="s">
        <v>129</v>
      </c>
    </row>
    <row r="39" spans="1:38">
      <c r="A39" s="4" t="s">
        <v>115</v>
      </c>
      <c r="B39" s="4" t="s">
        <v>116</v>
      </c>
      <c r="C39" s="4">
        <v>0</v>
      </c>
      <c r="D39" s="18">
        <v>9.2899999999999991</v>
      </c>
      <c r="E39" s="4">
        <v>5.54</v>
      </c>
      <c r="F39" s="4" t="s">
        <v>876</v>
      </c>
      <c r="G39" s="4">
        <v>2</v>
      </c>
      <c r="H39" s="4" t="s">
        <v>691</v>
      </c>
      <c r="I39" s="4">
        <v>2</v>
      </c>
      <c r="J39" s="4">
        <v>1</v>
      </c>
      <c r="K39" s="4">
        <v>5.6</v>
      </c>
      <c r="L39" s="4">
        <v>5.2</v>
      </c>
      <c r="M39" s="4"/>
      <c r="N39" s="15">
        <v>9.6</v>
      </c>
      <c r="O39" s="4">
        <f t="shared" si="3"/>
        <v>58.333333333333336</v>
      </c>
      <c r="P39" s="4">
        <f t="shared" si="4"/>
        <v>54.166666666666671</v>
      </c>
      <c r="Q39" s="4">
        <v>4</v>
      </c>
      <c r="R39" s="4">
        <v>4</v>
      </c>
      <c r="S39" s="4">
        <v>4</v>
      </c>
      <c r="T39" s="4">
        <v>4</v>
      </c>
      <c r="U39" s="4">
        <v>4</v>
      </c>
      <c r="V39" s="4">
        <v>4</v>
      </c>
      <c r="W39" s="4">
        <v>4</v>
      </c>
      <c r="X39" s="4">
        <v>4</v>
      </c>
      <c r="Y39" s="4">
        <v>4</v>
      </c>
      <c r="Z39" s="4">
        <v>3</v>
      </c>
      <c r="AA39" s="4">
        <v>2</v>
      </c>
      <c r="AB39" s="4">
        <v>4</v>
      </c>
      <c r="AC39" s="4">
        <v>3</v>
      </c>
      <c r="AD39" s="4">
        <v>3</v>
      </c>
      <c r="AE39" s="4">
        <f t="shared" si="8"/>
        <v>3</v>
      </c>
      <c r="AF39" s="4">
        <f t="shared" si="9"/>
        <v>4</v>
      </c>
      <c r="AG39" s="4">
        <f t="shared" si="10"/>
        <v>4</v>
      </c>
      <c r="AH39" s="4">
        <v>4</v>
      </c>
      <c r="AI39" s="4">
        <v>0</v>
      </c>
      <c r="AJ39" s="13" t="s">
        <v>129</v>
      </c>
      <c r="AK39" s="23">
        <v>0</v>
      </c>
      <c r="AL39" s="4"/>
    </row>
    <row r="40" spans="1:38">
      <c r="A40" s="4" t="s">
        <v>533</v>
      </c>
      <c r="B40" s="4" t="s">
        <v>92</v>
      </c>
      <c r="C40" s="4">
        <v>0</v>
      </c>
      <c r="D40" s="4">
        <v>7.03</v>
      </c>
      <c r="E40" s="4">
        <v>6.31</v>
      </c>
      <c r="F40" s="4" t="s">
        <v>559</v>
      </c>
      <c r="G40" s="4">
        <v>2</v>
      </c>
      <c r="H40" s="4" t="s">
        <v>560</v>
      </c>
      <c r="I40" s="4">
        <v>2</v>
      </c>
      <c r="J40" s="4">
        <v>1</v>
      </c>
      <c r="K40" s="4">
        <v>7.4</v>
      </c>
      <c r="L40" s="4">
        <v>4.7</v>
      </c>
      <c r="M40" s="4"/>
      <c r="N40" s="15">
        <v>9.6</v>
      </c>
      <c r="O40" s="4">
        <f t="shared" si="3"/>
        <v>77.083333333333343</v>
      </c>
      <c r="P40" s="4">
        <f t="shared" si="4"/>
        <v>48.958333333333336</v>
      </c>
      <c r="Q40" s="4">
        <v>5</v>
      </c>
      <c r="R40" s="4">
        <v>5</v>
      </c>
      <c r="S40" s="4">
        <v>1</v>
      </c>
      <c r="T40" s="4">
        <v>5</v>
      </c>
      <c r="U40" s="4">
        <v>5</v>
      </c>
      <c r="V40" s="4">
        <v>5</v>
      </c>
      <c r="W40" s="4">
        <v>5</v>
      </c>
      <c r="X40" s="4">
        <v>5</v>
      </c>
      <c r="Y40" s="4">
        <v>5</v>
      </c>
      <c r="Z40" s="4">
        <v>4</v>
      </c>
      <c r="AA40" s="4">
        <v>3</v>
      </c>
      <c r="AB40" s="4">
        <v>5</v>
      </c>
      <c r="AC40" s="4">
        <v>4</v>
      </c>
      <c r="AD40" s="4">
        <v>5</v>
      </c>
      <c r="AE40" s="4">
        <f t="shared" si="8"/>
        <v>4.2</v>
      </c>
      <c r="AF40" s="4">
        <f t="shared" si="9"/>
        <v>5</v>
      </c>
      <c r="AG40" s="4">
        <f t="shared" si="10"/>
        <v>3.6666666666666665</v>
      </c>
      <c r="AH40" s="4">
        <v>5</v>
      </c>
      <c r="AI40" s="4">
        <v>0</v>
      </c>
      <c r="AJ40" s="4" t="s">
        <v>129</v>
      </c>
      <c r="AK40" s="4">
        <v>0</v>
      </c>
      <c r="AL40" s="4"/>
    </row>
    <row r="41" spans="1:38">
      <c r="A41" s="4" t="s">
        <v>534</v>
      </c>
      <c r="B41" s="4" t="s">
        <v>94</v>
      </c>
      <c r="C41" s="4">
        <v>0</v>
      </c>
      <c r="D41" s="4">
        <v>6.25</v>
      </c>
      <c r="E41" s="4">
        <v>5.15</v>
      </c>
      <c r="F41" s="4" t="s">
        <v>572</v>
      </c>
      <c r="G41" s="4">
        <v>2</v>
      </c>
      <c r="H41" s="4" t="s">
        <v>573</v>
      </c>
      <c r="I41" s="4">
        <v>2</v>
      </c>
      <c r="J41" s="4">
        <v>1</v>
      </c>
      <c r="K41" s="4">
        <v>7.9</v>
      </c>
      <c r="L41" s="4">
        <v>7.1</v>
      </c>
      <c r="M41" s="4"/>
      <c r="N41" s="15">
        <v>9.6</v>
      </c>
      <c r="O41" s="4">
        <f t="shared" si="3"/>
        <v>82.291666666666671</v>
      </c>
      <c r="P41" s="4">
        <f t="shared" si="4"/>
        <v>73.958333333333343</v>
      </c>
      <c r="Q41" s="4">
        <v>5</v>
      </c>
      <c r="R41" s="4">
        <v>5</v>
      </c>
      <c r="S41" s="4">
        <v>2</v>
      </c>
      <c r="T41" s="4">
        <v>5</v>
      </c>
      <c r="U41" s="4">
        <v>5</v>
      </c>
      <c r="V41" s="4">
        <v>5</v>
      </c>
      <c r="W41" s="4">
        <v>5</v>
      </c>
      <c r="X41" s="4">
        <v>5</v>
      </c>
      <c r="Y41" s="4">
        <v>5</v>
      </c>
      <c r="Z41" s="4">
        <v>4</v>
      </c>
      <c r="AA41" s="4">
        <v>2</v>
      </c>
      <c r="AB41" s="4">
        <v>5</v>
      </c>
      <c r="AC41" s="4">
        <v>4</v>
      </c>
      <c r="AD41" s="4">
        <v>5</v>
      </c>
      <c r="AE41" s="4">
        <f t="shared" si="8"/>
        <v>4</v>
      </c>
      <c r="AF41" s="4">
        <f t="shared" si="9"/>
        <v>5</v>
      </c>
      <c r="AG41" s="4">
        <f t="shared" si="10"/>
        <v>4</v>
      </c>
      <c r="AH41" s="4">
        <v>5</v>
      </c>
      <c r="AI41" s="4">
        <v>2</v>
      </c>
      <c r="AJ41" s="4">
        <v>1</v>
      </c>
      <c r="AK41" s="4">
        <v>2</v>
      </c>
      <c r="AL41" s="4"/>
    </row>
    <row r="42" spans="1:38">
      <c r="A42" s="4" t="s">
        <v>536</v>
      </c>
      <c r="B42" s="4" t="s">
        <v>535</v>
      </c>
      <c r="C42" s="4">
        <v>0</v>
      </c>
      <c r="D42" s="4">
        <v>7.04</v>
      </c>
      <c r="E42" s="4">
        <v>6.01</v>
      </c>
      <c r="F42" s="4" t="s">
        <v>705</v>
      </c>
      <c r="G42" s="4">
        <v>2</v>
      </c>
      <c r="H42" s="4" t="s">
        <v>704</v>
      </c>
      <c r="I42" s="4">
        <v>2</v>
      </c>
      <c r="J42" s="4">
        <v>1</v>
      </c>
      <c r="K42" s="4">
        <v>9.1999999999999993</v>
      </c>
      <c r="L42" s="4">
        <v>8.9</v>
      </c>
      <c r="M42" s="4"/>
      <c r="N42" s="15">
        <v>9.6</v>
      </c>
      <c r="O42" s="4">
        <f t="shared" si="3"/>
        <v>95.833333333333329</v>
      </c>
      <c r="P42" s="4">
        <f t="shared" si="4"/>
        <v>92.708333333333343</v>
      </c>
      <c r="Q42" s="4">
        <v>2</v>
      </c>
      <c r="R42" s="4">
        <v>5</v>
      </c>
      <c r="S42" s="4">
        <v>3</v>
      </c>
      <c r="T42" s="4">
        <v>5</v>
      </c>
      <c r="U42" s="4">
        <v>5</v>
      </c>
      <c r="V42" s="4">
        <v>5</v>
      </c>
      <c r="W42" s="4">
        <v>5</v>
      </c>
      <c r="X42" s="4">
        <v>5</v>
      </c>
      <c r="Y42" s="4">
        <v>4</v>
      </c>
      <c r="Z42" s="4">
        <v>4</v>
      </c>
      <c r="AA42" s="4">
        <v>4</v>
      </c>
      <c r="AB42" s="4">
        <v>5</v>
      </c>
      <c r="AC42" s="4">
        <v>4</v>
      </c>
      <c r="AD42" s="4">
        <v>4</v>
      </c>
      <c r="AE42" s="4">
        <f>SUM(Z42:AD42)/5</f>
        <v>4.2</v>
      </c>
      <c r="AF42" s="4">
        <f>SUM(U42:Y42)/5</f>
        <v>4.8</v>
      </c>
      <c r="AG42" s="4">
        <f>SUM(Q42:S42)/3</f>
        <v>3.3333333333333335</v>
      </c>
      <c r="AH42" s="4">
        <v>4</v>
      </c>
      <c r="AI42" s="4">
        <v>1</v>
      </c>
      <c r="AJ42" s="4">
        <v>1</v>
      </c>
      <c r="AK42" s="4">
        <v>1</v>
      </c>
      <c r="AL42" s="4"/>
    </row>
    <row r="43" spans="1:38">
      <c r="T43" s="18">
        <f>AVERAGE(T3:T42)</f>
        <v>4.2</v>
      </c>
      <c r="AD43" s="18" t="s">
        <v>991</v>
      </c>
      <c r="AE43" s="18">
        <f>AVERAGE(AE3:AE42)</f>
        <v>3.6149999999999984</v>
      </c>
      <c r="AF43" s="18">
        <f t="shared" ref="AF43:AH43" si="11">AVERAGE(AF3:AF42)</f>
        <v>4.34</v>
      </c>
      <c r="AG43" s="18">
        <f t="shared" si="11"/>
        <v>3.541666666666667</v>
      </c>
      <c r="AH43" s="18">
        <f t="shared" si="11"/>
        <v>4.1749999999999998</v>
      </c>
    </row>
    <row r="44" spans="1:38">
      <c r="G44" t="s">
        <v>994</v>
      </c>
      <c r="H44" t="s">
        <v>981</v>
      </c>
      <c r="J44" t="s">
        <v>993</v>
      </c>
      <c r="K44" t="s">
        <v>981</v>
      </c>
      <c r="L44" t="s">
        <v>995</v>
      </c>
      <c r="N44" t="s">
        <v>997</v>
      </c>
      <c r="T44" s="18">
        <f>STDEV(T3:T42)</f>
        <v>1.0177904675803537</v>
      </c>
      <c r="AD44" s="18" t="s">
        <v>992</v>
      </c>
      <c r="AE44" s="18">
        <f>STDEV(AE3:AE42)</f>
        <v>0.93631848624937297</v>
      </c>
      <c r="AF44" s="18">
        <f t="shared" ref="AF44:AH44" si="12">STDEV(AF3:AF42)</f>
        <v>0.6028989795041767</v>
      </c>
      <c r="AG44" s="18">
        <f t="shared" si="12"/>
        <v>0.89215479090804084</v>
      </c>
      <c r="AH44" s="18">
        <f t="shared" si="12"/>
        <v>1.0594507527185475</v>
      </c>
      <c r="AJ44" s="21" t="s">
        <v>980</v>
      </c>
      <c r="AK44" s="21" t="s">
        <v>981</v>
      </c>
    </row>
    <row r="45" spans="1:38">
      <c r="G45">
        <v>2</v>
      </c>
      <c r="H45">
        <f>SUMIF(G3:G42,"=2",J3:J42)</f>
        <v>35</v>
      </c>
      <c r="J45">
        <v>2</v>
      </c>
      <c r="K45">
        <f>SUMIF(I3:I42,"=2",J3:J42)</f>
        <v>28</v>
      </c>
      <c r="L45">
        <f>SUMIF($I$3:$I$42,"=2",$O$3:$O$42)/K45</f>
        <v>73.866071428571431</v>
      </c>
      <c r="N45">
        <f>SUMIF($I$3:$I$42,"=2",$P$3:$P$42)/K45</f>
        <v>60.360119047619044</v>
      </c>
      <c r="AI45" t="s">
        <v>1013</v>
      </c>
      <c r="AJ45">
        <v>0</v>
      </c>
      <c r="AK45">
        <v>22</v>
      </c>
    </row>
    <row r="46" spans="1:38">
      <c r="G46">
        <v>1</v>
      </c>
      <c r="H46">
        <f>SUMIF(G3:G43,"=1",J3:J43)</f>
        <v>1</v>
      </c>
      <c r="J46">
        <v>1</v>
      </c>
      <c r="K46">
        <f>SUMIF(I2:I42,"=1",J2:J42)</f>
        <v>7</v>
      </c>
      <c r="L46">
        <f>SUMIF($I$3:$I$42,"=1",$O$3:$O$42)/K46</f>
        <v>82.988095238095227</v>
      </c>
      <c r="N46">
        <f>SUMIF($I$3:$I$42,"=1",$P$3:$P$42)/K46</f>
        <v>71.988095238095241</v>
      </c>
      <c r="AI46" t="s">
        <v>220</v>
      </c>
      <c r="AJ46">
        <v>1</v>
      </c>
      <c r="AK46">
        <v>10</v>
      </c>
    </row>
    <row r="47" spans="1:38">
      <c r="G47">
        <v>0</v>
      </c>
      <c r="H47">
        <f>SUMIF(G3:G44,"=0",J3:J44)</f>
        <v>3</v>
      </c>
      <c r="J47">
        <v>0</v>
      </c>
      <c r="K47">
        <f>SUMIF(I3:I42,"=0",J3:J42)</f>
        <v>4</v>
      </c>
      <c r="L47">
        <f>SUMIF($I$3:$I$42,"=0",$O$3:$O$42)/K47</f>
        <v>49.857190860215056</v>
      </c>
      <c r="N47">
        <f>SUMIF($I$3:$I$42,"=0",$P$3:$P$42)/K47</f>
        <v>33.660954301075272</v>
      </c>
      <c r="AI47" t="s">
        <v>218</v>
      </c>
      <c r="AJ47">
        <v>2</v>
      </c>
      <c r="AK47">
        <v>8</v>
      </c>
    </row>
    <row r="55" spans="1:33">
      <c r="A55" t="s">
        <v>1089</v>
      </c>
      <c r="C55">
        <v>0</v>
      </c>
      <c r="F55" t="s">
        <v>1107</v>
      </c>
      <c r="G55">
        <v>2</v>
      </c>
      <c r="H55" t="s">
        <v>1108</v>
      </c>
      <c r="I55">
        <v>2</v>
      </c>
      <c r="K55">
        <v>8</v>
      </c>
      <c r="L55">
        <v>6.1</v>
      </c>
      <c r="Q55">
        <v>4</v>
      </c>
      <c r="R55">
        <v>4</v>
      </c>
      <c r="S55">
        <v>2</v>
      </c>
      <c r="T55">
        <v>5</v>
      </c>
      <c r="U55">
        <v>5</v>
      </c>
      <c r="V55">
        <v>5</v>
      </c>
      <c r="W55">
        <v>5</v>
      </c>
      <c r="X55">
        <v>5</v>
      </c>
      <c r="Y55">
        <v>5</v>
      </c>
      <c r="Z55">
        <v>4</v>
      </c>
      <c r="AA55">
        <v>3</v>
      </c>
      <c r="AB55">
        <v>4</v>
      </c>
      <c r="AD55">
        <v>4</v>
      </c>
      <c r="AE55">
        <f>AVERAGE(Z55:AD55)</f>
        <v>3.75</v>
      </c>
      <c r="AF55">
        <f>AVERAGE(U55:Y55)</f>
        <v>5</v>
      </c>
      <c r="AG55">
        <f>AVERAGE(Q55:R55,T55)</f>
        <v>4.333333333333333</v>
      </c>
    </row>
    <row r="56" spans="1:33">
      <c r="A56" t="s">
        <v>1090</v>
      </c>
      <c r="C56">
        <v>0</v>
      </c>
      <c r="F56" t="s">
        <v>1109</v>
      </c>
      <c r="G56">
        <v>1</v>
      </c>
      <c r="H56" t="s">
        <v>1110</v>
      </c>
      <c r="I56">
        <v>1</v>
      </c>
      <c r="K56">
        <v>4.3</v>
      </c>
      <c r="L56">
        <v>1</v>
      </c>
      <c r="Q56">
        <v>5</v>
      </c>
      <c r="R56">
        <v>4</v>
      </c>
      <c r="S56">
        <v>2</v>
      </c>
      <c r="T56">
        <v>4</v>
      </c>
      <c r="U56">
        <v>5</v>
      </c>
      <c r="V56">
        <v>5</v>
      </c>
      <c r="W56">
        <v>5</v>
      </c>
      <c r="X56">
        <v>5</v>
      </c>
      <c r="Y56">
        <v>4</v>
      </c>
      <c r="Z56">
        <v>4</v>
      </c>
      <c r="AA56">
        <v>3</v>
      </c>
      <c r="AB56">
        <v>5</v>
      </c>
      <c r="AD56">
        <v>5</v>
      </c>
      <c r="AE56">
        <f>AVERAGE(Z56:AD56)</f>
        <v>4.25</v>
      </c>
      <c r="AF56">
        <f>AVERAGE(U56:Y56)</f>
        <v>4.8</v>
      </c>
      <c r="AG56">
        <f>AVERAGE(Q56:R56,T56)</f>
        <v>4.333333333333333</v>
      </c>
    </row>
  </sheetData>
  <pageMargins left="0.7" right="0.7" top="0.75" bottom="0.75" header="0.3" footer="0.3"/>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73"/>
  <sheetViews>
    <sheetView zoomScale="125" zoomScaleNormal="125" zoomScalePageLayoutView="125" workbookViewId="0">
      <pane xSplit="2" ySplit="2" topLeftCell="Y39" activePane="bottomRight" state="frozen"/>
      <selection pane="topRight" activeCell="D1" sqref="D1"/>
      <selection pane="bottomLeft" activeCell="A3" sqref="A3"/>
      <selection pane="bottomRight" activeCell="AG55" sqref="AG55"/>
    </sheetView>
  </sheetViews>
  <sheetFormatPr baseColWidth="10" defaultColWidth="8.83203125" defaultRowHeight="15" x14ac:dyDescent="0"/>
  <cols>
    <col min="1" max="1" width="15.33203125" bestFit="1" customWidth="1"/>
    <col min="2" max="2" width="9.1640625" bestFit="1" customWidth="1"/>
    <col min="3" max="3" width="12.6640625" bestFit="1" customWidth="1"/>
    <col min="4" max="4" width="10.1640625" bestFit="1" customWidth="1"/>
    <col min="5" max="5" width="11.6640625" bestFit="1" customWidth="1"/>
    <col min="6" max="6" width="14.33203125" bestFit="1" customWidth="1"/>
    <col min="7" max="7" width="11.6640625" bestFit="1" customWidth="1"/>
    <col min="8" max="8" width="15.33203125" bestFit="1" customWidth="1"/>
    <col min="9" max="9" width="15.33203125" customWidth="1"/>
    <col min="10" max="10" width="12.83203125" bestFit="1" customWidth="1"/>
    <col min="11" max="11" width="14.1640625" bestFit="1" customWidth="1"/>
    <col min="12" max="14" width="14.5" customWidth="1"/>
    <col min="15" max="15" width="11.6640625" bestFit="1" customWidth="1"/>
    <col min="16" max="16" width="9.1640625" bestFit="1" customWidth="1"/>
    <col min="17" max="17" width="13.6640625" bestFit="1" customWidth="1"/>
    <col min="18" max="18" width="11.6640625" bestFit="1" customWidth="1"/>
    <col min="19" max="19" width="12.33203125" bestFit="1" customWidth="1"/>
    <col min="20" max="20" width="12.1640625" bestFit="1" customWidth="1"/>
    <col min="21" max="21" width="9.1640625" bestFit="1" customWidth="1"/>
    <col min="22" max="22" width="12.6640625" bestFit="1" customWidth="1"/>
    <col min="23" max="23" width="9.1640625" bestFit="1" customWidth="1"/>
    <col min="24" max="24" width="10.83203125" bestFit="1" customWidth="1"/>
    <col min="25" max="25" width="13.6640625" bestFit="1" customWidth="1"/>
    <col min="26" max="26" width="12.6640625" bestFit="1" customWidth="1"/>
    <col min="27" max="27" width="10.33203125" bestFit="1" customWidth="1"/>
    <col min="28" max="28" width="19.5" bestFit="1" customWidth="1"/>
    <col min="29" max="29" width="11.83203125" bestFit="1" customWidth="1"/>
    <col min="30" max="30" width="12.83203125" bestFit="1" customWidth="1"/>
    <col min="31" max="31" width="12.5" bestFit="1" customWidth="1"/>
    <col min="32" max="32" width="12.5" customWidth="1"/>
    <col min="33" max="33" width="14.1640625" bestFit="1" customWidth="1"/>
    <col min="34" max="34" width="16.6640625" bestFit="1" customWidth="1"/>
    <col min="35" max="35" width="16.6640625" customWidth="1"/>
  </cols>
  <sheetData>
    <row r="1" spans="1:40">
      <c r="A1" s="8" t="s">
        <v>0</v>
      </c>
      <c r="B1" s="9" t="s">
        <v>1</v>
      </c>
      <c r="C1" s="8" t="s">
        <v>334</v>
      </c>
      <c r="D1" s="8" t="s">
        <v>131</v>
      </c>
      <c r="E1" s="2" t="s">
        <v>117</v>
      </c>
      <c r="F1" s="7" t="s">
        <v>412</v>
      </c>
      <c r="G1" s="2" t="s">
        <v>119</v>
      </c>
      <c r="H1" s="7" t="s">
        <v>120</v>
      </c>
      <c r="I1" s="7"/>
      <c r="J1" s="3" t="s">
        <v>121</v>
      </c>
      <c r="K1" s="3" t="s">
        <v>122</v>
      </c>
      <c r="L1" s="3" t="s">
        <v>531</v>
      </c>
      <c r="M1" s="3" t="s">
        <v>121</v>
      </c>
      <c r="N1" s="3" t="s">
        <v>122</v>
      </c>
      <c r="O1" s="3" t="s">
        <v>34</v>
      </c>
      <c r="P1" s="3" t="s">
        <v>35</v>
      </c>
      <c r="Q1" s="3" t="s">
        <v>36</v>
      </c>
      <c r="R1" s="8" t="s">
        <v>37</v>
      </c>
      <c r="S1" s="2" t="s">
        <v>24</v>
      </c>
      <c r="T1" s="2" t="s">
        <v>25</v>
      </c>
      <c r="U1" s="3" t="s">
        <v>26</v>
      </c>
      <c r="V1" s="3" t="s">
        <v>27</v>
      </c>
      <c r="W1" s="3" t="s">
        <v>28</v>
      </c>
      <c r="X1" s="2" t="s">
        <v>13</v>
      </c>
      <c r="Y1" s="2" t="s">
        <v>14</v>
      </c>
      <c r="Z1" s="2" t="s">
        <v>15</v>
      </c>
      <c r="AA1" s="2" t="s">
        <v>16</v>
      </c>
      <c r="AB1" s="2" t="s">
        <v>17</v>
      </c>
      <c r="AC1" s="8" t="s">
        <v>159</v>
      </c>
      <c r="AD1" s="8" t="s">
        <v>160</v>
      </c>
      <c r="AE1" s="8" t="s">
        <v>161</v>
      </c>
      <c r="AF1" s="8" t="s">
        <v>136</v>
      </c>
      <c r="AG1" s="7" t="s">
        <v>137</v>
      </c>
      <c r="AH1" s="7" t="s">
        <v>138</v>
      </c>
      <c r="AI1" s="19" t="s">
        <v>426</v>
      </c>
      <c r="AJ1" s="12" t="s">
        <v>162</v>
      </c>
      <c r="AK1" s="14" t="s">
        <v>126</v>
      </c>
      <c r="AL1" s="60" t="s">
        <v>1023</v>
      </c>
      <c r="AN1" t="s">
        <v>1052</v>
      </c>
    </row>
    <row r="2" spans="1:40">
      <c r="A2" s="8"/>
      <c r="B2" s="9"/>
      <c r="C2" s="8" t="s">
        <v>333</v>
      </c>
      <c r="D2" s="8" t="s">
        <v>139</v>
      </c>
      <c r="E2" s="2" t="s">
        <v>152</v>
      </c>
      <c r="F2" s="7" t="s">
        <v>280</v>
      </c>
      <c r="G2" s="2" t="s">
        <v>152</v>
      </c>
      <c r="H2" s="7" t="s">
        <v>958</v>
      </c>
      <c r="I2" s="7"/>
      <c r="J2" s="3" t="s">
        <v>128</v>
      </c>
      <c r="K2" s="3" t="s">
        <v>128</v>
      </c>
      <c r="L2" s="3" t="s">
        <v>532</v>
      </c>
      <c r="M2" s="3" t="s">
        <v>987</v>
      </c>
      <c r="N2" s="3" t="s">
        <v>987</v>
      </c>
      <c r="O2" s="10" t="s">
        <v>49</v>
      </c>
      <c r="P2" s="10" t="s">
        <v>49</v>
      </c>
      <c r="Q2" s="10" t="s">
        <v>49</v>
      </c>
      <c r="R2" s="11" t="s">
        <v>49</v>
      </c>
      <c r="S2" s="10" t="s">
        <v>49</v>
      </c>
      <c r="T2" s="10" t="s">
        <v>49</v>
      </c>
      <c r="U2" s="10" t="s">
        <v>49</v>
      </c>
      <c r="V2" s="10" t="s">
        <v>49</v>
      </c>
      <c r="W2" s="10" t="s">
        <v>49</v>
      </c>
      <c r="X2" s="10" t="s">
        <v>49</v>
      </c>
      <c r="Y2" s="10" t="s">
        <v>49</v>
      </c>
      <c r="Z2" s="10" t="s">
        <v>49</v>
      </c>
      <c r="AA2" s="10" t="s">
        <v>49</v>
      </c>
      <c r="AB2" s="10" t="s">
        <v>49</v>
      </c>
      <c r="AC2" s="11" t="s">
        <v>49</v>
      </c>
      <c r="AD2" s="11" t="s">
        <v>49</v>
      </c>
      <c r="AE2" s="11" t="s">
        <v>49</v>
      </c>
      <c r="AF2" s="11" t="s">
        <v>49</v>
      </c>
      <c r="AG2" s="7" t="s">
        <v>158</v>
      </c>
      <c r="AH2" s="7" t="s">
        <v>47</v>
      </c>
      <c r="AI2" s="20" t="s">
        <v>427</v>
      </c>
      <c r="AJ2" s="12" t="s">
        <v>47</v>
      </c>
      <c r="AK2" s="15"/>
    </row>
    <row r="3" spans="1:40">
      <c r="A3" s="2" t="s">
        <v>50</v>
      </c>
      <c r="B3" s="4" t="s">
        <v>51</v>
      </c>
      <c r="C3" s="4">
        <v>0</v>
      </c>
      <c r="D3" s="4">
        <v>6.37</v>
      </c>
      <c r="E3" s="4" t="s">
        <v>607</v>
      </c>
      <c r="F3" s="4">
        <v>1</v>
      </c>
      <c r="G3" s="4" t="s">
        <v>1062</v>
      </c>
      <c r="H3" s="4">
        <v>2</v>
      </c>
      <c r="I3" s="4">
        <v>1</v>
      </c>
      <c r="J3" s="4">
        <v>9.5</v>
      </c>
      <c r="K3" s="4">
        <v>9.4</v>
      </c>
      <c r="L3" s="15">
        <v>9.6</v>
      </c>
      <c r="M3" s="15">
        <f>J3/L3*100</f>
        <v>98.958333333333343</v>
      </c>
      <c r="N3" s="15">
        <f>K3/L3*100</f>
        <v>97.916666666666671</v>
      </c>
      <c r="O3" s="4">
        <v>5</v>
      </c>
      <c r="P3" s="4">
        <v>5</v>
      </c>
      <c r="Q3" s="4">
        <v>5</v>
      </c>
      <c r="R3" s="4">
        <v>5</v>
      </c>
      <c r="S3" s="4">
        <v>5</v>
      </c>
      <c r="T3" s="4">
        <v>5</v>
      </c>
      <c r="U3" s="4">
        <v>5</v>
      </c>
      <c r="V3" s="4">
        <v>4</v>
      </c>
      <c r="W3" s="4">
        <v>4</v>
      </c>
      <c r="X3" s="4">
        <v>4</v>
      </c>
      <c r="Y3" s="4">
        <v>4</v>
      </c>
      <c r="Z3" s="4">
        <v>5</v>
      </c>
      <c r="AA3" s="4">
        <v>5</v>
      </c>
      <c r="AB3" s="4">
        <v>5</v>
      </c>
      <c r="AC3" s="4">
        <f t="shared" ref="AC3:AC6" si="0">SUM(X3:AB3)/5</f>
        <v>4.5999999999999996</v>
      </c>
      <c r="AD3" s="4">
        <f t="shared" ref="AD3:AD6" si="1">SUM(S3:W3)/5</f>
        <v>4.5999999999999996</v>
      </c>
      <c r="AE3" s="4">
        <f t="shared" ref="AE3:AE6" si="2">SUM(O3:Q3)/3</f>
        <v>5</v>
      </c>
      <c r="AF3" s="4">
        <v>5</v>
      </c>
      <c r="AG3" s="4">
        <v>0</v>
      </c>
      <c r="AH3" s="4" t="s">
        <v>129</v>
      </c>
      <c r="AI3" s="21">
        <v>0</v>
      </c>
      <c r="AJ3" s="13">
        <v>0</v>
      </c>
      <c r="AK3" s="15" t="s">
        <v>129</v>
      </c>
      <c r="AL3">
        <f>SUMIF(AG3,"&gt;0",AM3)+SUMIF('1. Dodge'!AI3,"&gt;0",AM3)+SUMIF('2. Stop'!AH3,"&gt;0",AM3)+SUMIF('3. Back-off-L'!AI3,"&gt;0",AM3)+SUMIF('4. Back-off-E'!AI3,"&gt;0",AM3)</f>
        <v>4</v>
      </c>
      <c r="AM3">
        <v>1</v>
      </c>
      <c r="AN3">
        <f>SUMIF(AH3,"&gt;0",AM3)+SUMIF('1. Dodge'!AK3,"&gt;0",AM3)+SUMIF('2. Stop'!AI3,"&gt;0",AM3)+SUMIF('3. Back-off-L'!AJ3,"&gt;0",AM3)+SUMIF('4. Back-off-E'!AJ3,"&gt;0",AM3)</f>
        <v>4</v>
      </c>
    </row>
    <row r="4" spans="1:40">
      <c r="A4" s="4" t="s">
        <v>52</v>
      </c>
      <c r="B4" s="4" t="s">
        <v>53</v>
      </c>
      <c r="C4" s="4">
        <v>0</v>
      </c>
      <c r="D4" s="4">
        <v>5.0999999999999996</v>
      </c>
      <c r="E4" s="4" t="s">
        <v>275</v>
      </c>
      <c r="F4" s="4">
        <v>1</v>
      </c>
      <c r="G4" s="4" t="s">
        <v>276</v>
      </c>
      <c r="H4" s="4">
        <v>2</v>
      </c>
      <c r="I4" s="4">
        <v>1</v>
      </c>
      <c r="J4" s="4">
        <v>9.3000000000000007</v>
      </c>
      <c r="K4" s="4">
        <v>9.4</v>
      </c>
      <c r="L4" s="15">
        <v>9.6</v>
      </c>
      <c r="M4" s="15">
        <f t="shared" ref="M4:M42" si="3">J4/L4*100</f>
        <v>96.875000000000014</v>
      </c>
      <c r="N4" s="15">
        <f t="shared" ref="N4:N42" si="4">K4/L4*100</f>
        <v>97.916666666666671</v>
      </c>
      <c r="O4" s="4">
        <v>5</v>
      </c>
      <c r="P4" s="4">
        <v>5</v>
      </c>
      <c r="Q4" s="4">
        <v>1</v>
      </c>
      <c r="R4" s="4">
        <v>5</v>
      </c>
      <c r="S4" s="4">
        <v>5</v>
      </c>
      <c r="T4" s="4">
        <v>5</v>
      </c>
      <c r="U4" s="4">
        <v>5</v>
      </c>
      <c r="V4" s="4">
        <v>5</v>
      </c>
      <c r="W4" s="4">
        <v>5</v>
      </c>
      <c r="X4" s="4">
        <v>5</v>
      </c>
      <c r="Y4" s="4">
        <v>5</v>
      </c>
      <c r="Z4" s="4">
        <v>5</v>
      </c>
      <c r="AA4" s="4">
        <v>5</v>
      </c>
      <c r="AB4" s="4">
        <v>5</v>
      </c>
      <c r="AC4" s="4">
        <f t="shared" si="0"/>
        <v>5</v>
      </c>
      <c r="AD4" s="4">
        <f t="shared" si="1"/>
        <v>5</v>
      </c>
      <c r="AE4" s="4">
        <f t="shared" si="2"/>
        <v>3.6666666666666665</v>
      </c>
      <c r="AF4" s="4">
        <v>5</v>
      </c>
      <c r="AG4" s="4">
        <v>1</v>
      </c>
      <c r="AH4" s="4">
        <v>0</v>
      </c>
      <c r="AI4" s="22">
        <v>0</v>
      </c>
      <c r="AJ4" s="13">
        <v>1</v>
      </c>
      <c r="AK4" s="15" t="s">
        <v>129</v>
      </c>
      <c r="AL4">
        <f>SUMIF(AG4,"&gt;0",AM4)+SUMIF('1. Dodge'!AI4,"&gt;0",AM4)+SUMIF('2. Stop'!AH4,"&gt;0",AM4)+SUMIF('3. Back-off-L'!AI4,"&gt;0",AM4)+SUMIF('4. Back-off-E'!AI4,"&gt;0",AM4)</f>
        <v>4</v>
      </c>
      <c r="AM4">
        <v>1</v>
      </c>
      <c r="AN4">
        <f>SUMIF(AH4,"&gt;0",AM4)+SUMIF('1. Dodge'!AK4,"&gt;0",AM4)+SUMIF('2. Stop'!AI4,"&gt;0",AM4)+SUMIF('3. Back-off-L'!AJ4,"&gt;0",AM4)+SUMIF('4. Back-off-E'!AJ4,"&gt;0",AM4)</f>
        <v>3</v>
      </c>
    </row>
    <row r="5" spans="1:40">
      <c r="A5" s="4" t="s">
        <v>54</v>
      </c>
      <c r="B5" s="5" t="s">
        <v>55</v>
      </c>
      <c r="C5" s="5">
        <v>0</v>
      </c>
      <c r="D5" s="5">
        <v>6.33</v>
      </c>
      <c r="E5" s="4" t="s">
        <v>323</v>
      </c>
      <c r="F5" s="4">
        <v>1</v>
      </c>
      <c r="G5" s="4" t="s">
        <v>324</v>
      </c>
      <c r="H5" s="4">
        <v>1</v>
      </c>
      <c r="I5" s="4">
        <v>1</v>
      </c>
      <c r="J5" s="4">
        <v>8.8000000000000007</v>
      </c>
      <c r="K5" s="4">
        <v>8.3000000000000007</v>
      </c>
      <c r="L5" s="15">
        <v>9.6</v>
      </c>
      <c r="M5" s="15">
        <f t="shared" si="3"/>
        <v>91.666666666666671</v>
      </c>
      <c r="N5" s="15">
        <f t="shared" si="4"/>
        <v>86.458333333333343</v>
      </c>
      <c r="O5" s="4">
        <v>5</v>
      </c>
      <c r="P5" s="4">
        <v>5</v>
      </c>
      <c r="Q5" s="4">
        <v>4</v>
      </c>
      <c r="R5" s="4">
        <v>5</v>
      </c>
      <c r="S5" s="4">
        <v>4</v>
      </c>
      <c r="T5" s="4">
        <v>4</v>
      </c>
      <c r="U5" s="4">
        <v>4</v>
      </c>
      <c r="V5" s="4">
        <v>4</v>
      </c>
      <c r="W5" s="4">
        <v>4</v>
      </c>
      <c r="X5" s="4">
        <v>4</v>
      </c>
      <c r="Y5" s="4">
        <v>4</v>
      </c>
      <c r="Z5" s="4">
        <v>4</v>
      </c>
      <c r="AA5" s="4">
        <v>2</v>
      </c>
      <c r="AB5" s="4">
        <v>4</v>
      </c>
      <c r="AC5" s="4">
        <f t="shared" si="0"/>
        <v>3.6</v>
      </c>
      <c r="AD5" s="4">
        <f t="shared" si="1"/>
        <v>4</v>
      </c>
      <c r="AE5" s="4">
        <f t="shared" si="2"/>
        <v>4.666666666666667</v>
      </c>
      <c r="AF5" s="4">
        <v>5</v>
      </c>
      <c r="AG5" s="4">
        <v>0</v>
      </c>
      <c r="AH5" s="4" t="s">
        <v>129</v>
      </c>
      <c r="AI5" s="23">
        <v>0</v>
      </c>
      <c r="AJ5" s="13" t="s">
        <v>325</v>
      </c>
      <c r="AK5" s="15" t="s">
        <v>129</v>
      </c>
      <c r="AL5">
        <f>SUMIF(AG5,"&gt;0",AM5)+SUMIF('1. Dodge'!AI5,"&gt;0",AM5)+SUMIF('2. Stop'!AH5,"&gt;0",AM5)+SUMIF('3. Back-off-L'!AI5,"&gt;0",AM5)+SUMIF('4. Back-off-E'!AI5,"&gt;0",AM5)</f>
        <v>4</v>
      </c>
      <c r="AM5">
        <v>1</v>
      </c>
      <c r="AN5">
        <f>SUMIF(AH5,"&gt;0",AM5)+SUMIF('1. Dodge'!AK5,"&gt;0",AM5)+SUMIF('2. Stop'!AI5,"&gt;0",AM5)+SUMIF('3. Back-off-L'!AJ5,"&gt;0",AM5)+SUMIF('4. Back-off-E'!AJ5,"&gt;0",AM5)</f>
        <v>4</v>
      </c>
    </row>
    <row r="6" spans="1:40">
      <c r="A6" s="4" t="s">
        <v>56</v>
      </c>
      <c r="B6" s="4" t="s">
        <v>57</v>
      </c>
      <c r="C6" s="4">
        <v>0</v>
      </c>
      <c r="D6" s="4">
        <v>4.1500000000000004</v>
      </c>
      <c r="E6" s="4" t="s">
        <v>348</v>
      </c>
      <c r="F6" s="4">
        <v>1</v>
      </c>
      <c r="G6" s="4" t="s">
        <v>349</v>
      </c>
      <c r="H6" s="4">
        <v>2</v>
      </c>
      <c r="I6" s="4">
        <v>1</v>
      </c>
      <c r="J6" s="4">
        <v>9.6</v>
      </c>
      <c r="K6" s="4">
        <v>9.6</v>
      </c>
      <c r="L6" s="15">
        <v>9.6</v>
      </c>
      <c r="M6" s="15">
        <f t="shared" si="3"/>
        <v>100</v>
      </c>
      <c r="N6" s="15">
        <f t="shared" si="4"/>
        <v>100</v>
      </c>
      <c r="O6" s="4">
        <v>5</v>
      </c>
      <c r="P6" s="4">
        <v>5</v>
      </c>
      <c r="Q6" s="4">
        <v>5</v>
      </c>
      <c r="R6" s="4">
        <v>5</v>
      </c>
      <c r="S6" s="4">
        <v>4</v>
      </c>
      <c r="T6" s="4">
        <v>3</v>
      </c>
      <c r="U6" s="4">
        <v>5</v>
      </c>
      <c r="V6" s="4">
        <v>3</v>
      </c>
      <c r="W6" s="4">
        <v>3</v>
      </c>
      <c r="X6" s="4">
        <v>3</v>
      </c>
      <c r="Y6" s="4">
        <v>3</v>
      </c>
      <c r="Z6" s="4">
        <v>5</v>
      </c>
      <c r="AA6" s="4">
        <v>3</v>
      </c>
      <c r="AB6" s="4">
        <v>4</v>
      </c>
      <c r="AC6" s="4">
        <f t="shared" si="0"/>
        <v>3.6</v>
      </c>
      <c r="AD6" s="4">
        <f t="shared" si="1"/>
        <v>3.6</v>
      </c>
      <c r="AE6" s="4">
        <f t="shared" si="2"/>
        <v>5</v>
      </c>
      <c r="AF6" s="4">
        <v>5</v>
      </c>
      <c r="AG6" s="4">
        <v>1</v>
      </c>
      <c r="AH6" s="4">
        <v>1</v>
      </c>
      <c r="AI6" s="23">
        <v>1</v>
      </c>
      <c r="AJ6" s="13">
        <v>1</v>
      </c>
      <c r="AK6" s="15" t="s">
        <v>129</v>
      </c>
      <c r="AL6">
        <f>SUMIF(AG6,"&gt;0",AM6)+SUMIF('1. Dodge'!AI6,"&gt;0",AM6)+SUMIF('2. Stop'!AH6,"&gt;0",AM6)+SUMIF('3. Back-off-L'!AI6,"&gt;0",AM6)+SUMIF('4. Back-off-E'!AI6,"&gt;0",AM6)</f>
        <v>5</v>
      </c>
      <c r="AM6">
        <v>1</v>
      </c>
      <c r="AN6">
        <f>SUMIF(AH6,"&gt;0",AM6)+SUMIF('1. Dodge'!AK6,"&gt;0",AM6)+SUMIF('2. Stop'!AI6,"&gt;0",AM6)+SUMIF('3. Back-off-L'!AJ6,"&gt;0",AM6)+SUMIF('4. Back-off-E'!AJ6,"&gt;0",AM6)</f>
        <v>5</v>
      </c>
    </row>
    <row r="7" spans="1:40">
      <c r="A7" s="4" t="s">
        <v>58</v>
      </c>
      <c r="B7" s="4" t="s">
        <v>59</v>
      </c>
      <c r="C7" s="4">
        <v>0</v>
      </c>
      <c r="D7" s="4">
        <v>7.01</v>
      </c>
      <c r="E7" s="4" t="s">
        <v>300</v>
      </c>
      <c r="F7" s="4">
        <v>1</v>
      </c>
      <c r="G7" s="4" t="s">
        <v>301</v>
      </c>
      <c r="H7" s="4">
        <v>1</v>
      </c>
      <c r="I7" s="4">
        <v>1</v>
      </c>
      <c r="J7" s="4">
        <v>0.5</v>
      </c>
      <c r="K7" s="4">
        <v>0</v>
      </c>
      <c r="L7" s="15">
        <v>9.3000000000000007</v>
      </c>
      <c r="M7" s="15">
        <f t="shared" si="3"/>
        <v>5.376344086021505</v>
      </c>
      <c r="N7" s="15">
        <f t="shared" si="4"/>
        <v>0</v>
      </c>
      <c r="O7" s="4">
        <v>1</v>
      </c>
      <c r="P7" s="4">
        <v>2</v>
      </c>
      <c r="Q7" s="4">
        <v>2</v>
      </c>
      <c r="R7" s="4">
        <v>1</v>
      </c>
      <c r="S7" s="4">
        <v>2</v>
      </c>
      <c r="T7" s="4">
        <v>2</v>
      </c>
      <c r="U7" s="4">
        <v>2</v>
      </c>
      <c r="V7" s="4">
        <v>1</v>
      </c>
      <c r="W7" s="4">
        <v>2</v>
      </c>
      <c r="X7" s="4">
        <v>1</v>
      </c>
      <c r="Y7" s="4">
        <v>1</v>
      </c>
      <c r="Z7" s="4">
        <v>1</v>
      </c>
      <c r="AA7" s="4">
        <v>1</v>
      </c>
      <c r="AB7" s="4">
        <v>3</v>
      </c>
      <c r="AC7" s="4">
        <f t="shared" ref="AC7:AC22" si="5">SUM(X7:AB7)/5</f>
        <v>1.4</v>
      </c>
      <c r="AD7" s="4">
        <f t="shared" ref="AD7:AD22" si="6">SUM(S7:W7)/5</f>
        <v>1.8</v>
      </c>
      <c r="AE7" s="4">
        <f t="shared" ref="AE7:AE22" si="7">SUM(O7:Q7)/3</f>
        <v>1.6666666666666667</v>
      </c>
      <c r="AF7" s="4">
        <v>1</v>
      </c>
      <c r="AG7" s="4">
        <v>2</v>
      </c>
      <c r="AH7" s="4">
        <v>0</v>
      </c>
      <c r="AI7" s="23">
        <v>0</v>
      </c>
      <c r="AJ7" s="13">
        <v>0</v>
      </c>
      <c r="AK7" s="15" t="s">
        <v>129</v>
      </c>
      <c r="AL7">
        <f>SUMIF(AG7,"&gt;0",AM7)+SUMIF('1. Dodge'!AI7,"&gt;0",AM7)+SUMIF('2. Stop'!AH7,"&gt;0",AM7)+SUMIF('3. Back-off-L'!AI7,"&gt;0",AM7)+SUMIF('4. Back-off-E'!AI7,"&gt;0",AM7)</f>
        <v>3</v>
      </c>
      <c r="AM7">
        <v>1</v>
      </c>
      <c r="AN7">
        <f>SUMIF(AH7,"&gt;0",AM7)+SUMIF('1. Dodge'!AK7,"&gt;0",AM7)+SUMIF('2. Stop'!AI7,"&gt;0",AM7)+SUMIF('3. Back-off-L'!AJ7,"&gt;0",AM7)+SUMIF('4. Back-off-E'!AJ7,"&gt;0",AM7)</f>
        <v>1</v>
      </c>
    </row>
    <row r="8" spans="1:40">
      <c r="A8" s="4" t="s">
        <v>67</v>
      </c>
      <c r="B8" s="4" t="s">
        <v>68</v>
      </c>
      <c r="C8" s="4">
        <v>0</v>
      </c>
      <c r="D8" s="4">
        <v>7.47</v>
      </c>
      <c r="E8" s="4" t="s">
        <v>362</v>
      </c>
      <c r="F8" s="4">
        <v>1</v>
      </c>
      <c r="G8" s="4" t="s">
        <v>363</v>
      </c>
      <c r="H8" s="4">
        <v>2</v>
      </c>
      <c r="I8" s="4">
        <v>1</v>
      </c>
      <c r="J8" s="4">
        <v>7.6</v>
      </c>
      <c r="K8" s="4">
        <v>7.5</v>
      </c>
      <c r="L8" s="15">
        <v>9.6</v>
      </c>
      <c r="M8" s="15">
        <f t="shared" si="3"/>
        <v>79.166666666666657</v>
      </c>
      <c r="N8" s="15">
        <f t="shared" si="4"/>
        <v>78.125</v>
      </c>
      <c r="O8" s="4">
        <v>5</v>
      </c>
      <c r="P8" s="4">
        <v>4</v>
      </c>
      <c r="Q8" s="4">
        <v>4</v>
      </c>
      <c r="R8" s="4">
        <v>5</v>
      </c>
      <c r="S8" s="4">
        <v>4</v>
      </c>
      <c r="T8" s="4">
        <v>4</v>
      </c>
      <c r="U8" s="4">
        <v>4</v>
      </c>
      <c r="V8" s="4">
        <v>4</v>
      </c>
      <c r="W8" s="4">
        <v>4</v>
      </c>
      <c r="X8" s="4">
        <v>3</v>
      </c>
      <c r="Y8" s="4">
        <v>3</v>
      </c>
      <c r="Z8" s="4">
        <v>4</v>
      </c>
      <c r="AA8" s="4">
        <v>2</v>
      </c>
      <c r="AB8" s="4">
        <v>2</v>
      </c>
      <c r="AC8" s="4">
        <f t="shared" si="5"/>
        <v>2.8</v>
      </c>
      <c r="AD8" s="4">
        <f t="shared" si="6"/>
        <v>4</v>
      </c>
      <c r="AE8" s="4">
        <f t="shared" si="7"/>
        <v>4.333333333333333</v>
      </c>
      <c r="AF8" s="4">
        <v>4</v>
      </c>
      <c r="AG8" s="4">
        <v>2</v>
      </c>
      <c r="AH8" s="4">
        <v>0</v>
      </c>
      <c r="AI8" s="23">
        <v>0</v>
      </c>
      <c r="AJ8" s="13">
        <v>1</v>
      </c>
      <c r="AK8" s="15" t="s">
        <v>129</v>
      </c>
      <c r="AL8">
        <f>SUMIF(AG8,"&gt;0",AM8)+SUMIF('1. Dodge'!AI8,"&gt;0",AM8)+SUMIF('2. Stop'!AH8,"&gt;0",AM8)+SUMIF('3. Back-off-L'!AI8,"&gt;0",AM8)+SUMIF('4. Back-off-E'!AI8,"&gt;0",AM8)</f>
        <v>5</v>
      </c>
      <c r="AM8">
        <v>1</v>
      </c>
      <c r="AN8">
        <f>SUMIF(AH8,"&gt;0",AM8)+SUMIF('1. Dodge'!AK8,"&gt;0",AM8)+SUMIF('2. Stop'!AI8,"&gt;0",AM8)+SUMIF('3. Back-off-L'!AJ8,"&gt;0",AM8)+SUMIF('4. Back-off-E'!AJ8,"&gt;0",AM8)</f>
        <v>4</v>
      </c>
    </row>
    <row r="9" spans="1:40">
      <c r="A9" s="4" t="s">
        <v>69</v>
      </c>
      <c r="B9" s="4" t="s">
        <v>70</v>
      </c>
      <c r="C9" s="4">
        <v>0</v>
      </c>
      <c r="D9" s="4">
        <v>3.46</v>
      </c>
      <c r="E9" s="4" t="s">
        <v>378</v>
      </c>
      <c r="F9" s="4">
        <v>1</v>
      </c>
      <c r="G9" s="4" t="s">
        <v>379</v>
      </c>
      <c r="H9" s="4">
        <v>0</v>
      </c>
      <c r="I9" s="4">
        <v>1</v>
      </c>
      <c r="J9" s="4">
        <v>9.3000000000000007</v>
      </c>
      <c r="K9" s="4">
        <v>9.1999999999999993</v>
      </c>
      <c r="L9" s="15">
        <v>9.6</v>
      </c>
      <c r="M9" s="15">
        <f t="shared" si="3"/>
        <v>96.875000000000014</v>
      </c>
      <c r="N9" s="15">
        <f t="shared" si="4"/>
        <v>95.833333333333329</v>
      </c>
      <c r="O9" s="4">
        <v>4</v>
      </c>
      <c r="P9" s="4">
        <v>5</v>
      </c>
      <c r="Q9" s="4">
        <v>2</v>
      </c>
      <c r="R9" s="4">
        <v>3</v>
      </c>
      <c r="S9" s="4">
        <v>5</v>
      </c>
      <c r="T9" s="4">
        <v>3</v>
      </c>
      <c r="U9" s="4">
        <v>2</v>
      </c>
      <c r="V9" s="4">
        <v>4</v>
      </c>
      <c r="W9" s="4">
        <v>4</v>
      </c>
      <c r="X9" s="4">
        <v>4</v>
      </c>
      <c r="Y9" s="4">
        <v>2</v>
      </c>
      <c r="Z9" s="4">
        <v>4</v>
      </c>
      <c r="AA9" s="4">
        <v>4</v>
      </c>
      <c r="AB9" s="4">
        <v>1</v>
      </c>
      <c r="AC9" s="4">
        <f t="shared" si="5"/>
        <v>3</v>
      </c>
      <c r="AD9" s="4">
        <f t="shared" si="6"/>
        <v>3.6</v>
      </c>
      <c r="AE9" s="4">
        <f t="shared" si="7"/>
        <v>3.6666666666666665</v>
      </c>
      <c r="AF9" s="4">
        <v>2</v>
      </c>
      <c r="AG9" s="4">
        <v>1</v>
      </c>
      <c r="AH9" s="4">
        <v>1</v>
      </c>
      <c r="AI9" s="23">
        <v>1</v>
      </c>
      <c r="AJ9" s="13">
        <v>1</v>
      </c>
      <c r="AK9" s="15" t="s">
        <v>129</v>
      </c>
      <c r="AL9">
        <v>5</v>
      </c>
      <c r="AM9">
        <v>1</v>
      </c>
      <c r="AN9">
        <f>SUMIF(AH9,"&gt;0",AM9)+SUMIF('1. Dodge'!AK9,"&gt;0",AM9)+SUMIF('2. Stop'!AI9,"&gt;0",AM9)+SUMIF('3. Back-off-L'!AJ9,"&gt;0",AM9)+SUMIF('4. Back-off-E'!AJ9,"&gt;0",AM9)</f>
        <v>3</v>
      </c>
    </row>
    <row r="10" spans="1:40">
      <c r="A10" s="4" t="s">
        <v>71</v>
      </c>
      <c r="B10" s="4" t="s">
        <v>53</v>
      </c>
      <c r="C10" s="4">
        <v>0</v>
      </c>
      <c r="D10" s="4">
        <v>6.13</v>
      </c>
      <c r="E10" s="15" t="s">
        <v>936</v>
      </c>
      <c r="F10" s="15">
        <v>1</v>
      </c>
      <c r="G10" s="15" t="s">
        <v>937</v>
      </c>
      <c r="H10" s="15">
        <v>1</v>
      </c>
      <c r="I10" s="4">
        <v>1</v>
      </c>
      <c r="J10" s="4">
        <v>5.0999999999999996</v>
      </c>
      <c r="K10" s="4">
        <v>3.8</v>
      </c>
      <c r="L10" s="15">
        <v>9.6</v>
      </c>
      <c r="M10" s="15">
        <f t="shared" si="3"/>
        <v>53.125</v>
      </c>
      <c r="N10" s="15">
        <f t="shared" si="4"/>
        <v>39.583333333333329</v>
      </c>
      <c r="O10" s="4">
        <v>4</v>
      </c>
      <c r="P10" s="4">
        <v>4</v>
      </c>
      <c r="Q10" s="4">
        <v>4</v>
      </c>
      <c r="R10" s="4">
        <v>4</v>
      </c>
      <c r="S10" s="4">
        <v>4</v>
      </c>
      <c r="T10" s="4">
        <v>4</v>
      </c>
      <c r="U10" s="4">
        <v>4</v>
      </c>
      <c r="V10" s="4">
        <v>4</v>
      </c>
      <c r="W10" s="4">
        <v>4</v>
      </c>
      <c r="X10" s="4">
        <v>4</v>
      </c>
      <c r="Y10" s="4">
        <v>2</v>
      </c>
      <c r="Z10" s="4">
        <v>2</v>
      </c>
      <c r="AA10" s="4">
        <v>2</v>
      </c>
      <c r="AB10" s="4">
        <v>4</v>
      </c>
      <c r="AC10" s="4">
        <f t="shared" si="5"/>
        <v>2.8</v>
      </c>
      <c r="AD10" s="4">
        <f t="shared" si="6"/>
        <v>4</v>
      </c>
      <c r="AE10" s="4">
        <f t="shared" si="7"/>
        <v>4</v>
      </c>
      <c r="AF10" s="4">
        <v>4</v>
      </c>
      <c r="AG10" s="4">
        <v>1</v>
      </c>
      <c r="AH10" s="4">
        <v>0</v>
      </c>
      <c r="AI10" s="23">
        <v>0</v>
      </c>
      <c r="AJ10" s="13">
        <v>1</v>
      </c>
      <c r="AK10" s="15" t="s">
        <v>129</v>
      </c>
      <c r="AL10">
        <f>SUMIF(AG10,"&gt;0",AM10)+SUMIF('1. Dodge'!AI10,"&gt;0",AM10)+SUMIF('2. Stop'!AH10,"&gt;0",AM10)+SUMIF('3. Back-off-L'!AI10,"&gt;0",AM10)+SUMIF('4. Back-off-E'!AI10,"&gt;0",AM10)</f>
        <v>5</v>
      </c>
      <c r="AM10">
        <v>1</v>
      </c>
      <c r="AN10">
        <f>SUMIF(AH10,"&gt;0",AM10)+SUMIF('1. Dodge'!AK10,"&gt;0",AM10)+SUMIF('2. Stop'!AI10,"&gt;0",AM10)+SUMIF('3. Back-off-L'!AJ10,"&gt;0",AM10)+SUMIF('4. Back-off-E'!AJ10,"&gt;0",AM10)</f>
        <v>4</v>
      </c>
    </row>
    <row r="11" spans="1:40">
      <c r="A11" s="4" t="s">
        <v>72</v>
      </c>
      <c r="B11" s="5" t="s">
        <v>55</v>
      </c>
      <c r="C11" s="5">
        <v>0</v>
      </c>
      <c r="D11" s="5">
        <v>6.2</v>
      </c>
      <c r="E11" s="4" t="s">
        <v>403</v>
      </c>
      <c r="F11" s="4">
        <v>1</v>
      </c>
      <c r="G11" s="4" t="s">
        <v>404</v>
      </c>
      <c r="H11" s="4">
        <v>2</v>
      </c>
      <c r="I11" s="4">
        <v>1</v>
      </c>
      <c r="J11" s="4">
        <v>8.3000000000000007</v>
      </c>
      <c r="K11" s="4">
        <v>0.6</v>
      </c>
      <c r="L11" s="15">
        <v>9.6</v>
      </c>
      <c r="M11" s="15">
        <f t="shared" si="3"/>
        <v>86.458333333333343</v>
      </c>
      <c r="N11" s="15">
        <f t="shared" si="4"/>
        <v>6.25</v>
      </c>
      <c r="O11" s="4">
        <v>5</v>
      </c>
      <c r="P11" s="4">
        <v>5</v>
      </c>
      <c r="Q11" s="4">
        <v>1</v>
      </c>
      <c r="R11" s="4">
        <v>5</v>
      </c>
      <c r="S11" s="4">
        <v>4</v>
      </c>
      <c r="T11" s="4">
        <v>4</v>
      </c>
      <c r="U11" s="4">
        <v>4</v>
      </c>
      <c r="V11" s="4">
        <v>5</v>
      </c>
      <c r="W11" s="4">
        <v>4</v>
      </c>
      <c r="X11" s="4">
        <v>5</v>
      </c>
      <c r="Y11" s="4">
        <v>2</v>
      </c>
      <c r="Z11" s="4">
        <v>4</v>
      </c>
      <c r="AA11" s="4">
        <v>4</v>
      </c>
      <c r="AB11" s="4">
        <v>4</v>
      </c>
      <c r="AC11" s="4">
        <f t="shared" si="5"/>
        <v>3.8</v>
      </c>
      <c r="AD11" s="4">
        <f t="shared" si="6"/>
        <v>4.2</v>
      </c>
      <c r="AE11" s="4">
        <f t="shared" si="7"/>
        <v>3.6666666666666665</v>
      </c>
      <c r="AF11" s="4">
        <v>5</v>
      </c>
      <c r="AG11" s="4">
        <v>2</v>
      </c>
      <c r="AH11" s="4">
        <v>1</v>
      </c>
      <c r="AI11" s="23">
        <v>2</v>
      </c>
      <c r="AJ11" s="13">
        <v>1</v>
      </c>
      <c r="AK11" s="15" t="s">
        <v>129</v>
      </c>
      <c r="AL11">
        <f>SUMIF(AG11,"&gt;0",AM11)+SUMIF('1. Dodge'!AI11,"&gt;0",AM11)+SUMIF('2. Stop'!AH11,"&gt;0",AM11)+SUMIF('3. Back-off-L'!AI11,"&gt;0",AM11)+SUMIF('4. Back-off-E'!AI11,"&gt;0",AM11)</f>
        <v>5</v>
      </c>
      <c r="AM11">
        <v>1</v>
      </c>
      <c r="AN11">
        <f>SUMIF(AH11,"&gt;0",AM11)+SUMIF('1. Dodge'!AK11,"&gt;0",AM11)+SUMIF('2. Stop'!AI11,"&gt;0",AM11)+SUMIF('3. Back-off-L'!AJ11,"&gt;0",AM11)+SUMIF('4. Back-off-E'!AJ11,"&gt;0",AM11)</f>
        <v>5</v>
      </c>
    </row>
    <row r="12" spans="1:40">
      <c r="A12" s="4" t="s">
        <v>73</v>
      </c>
      <c r="B12" s="4" t="s">
        <v>57</v>
      </c>
      <c r="C12" s="4">
        <v>0</v>
      </c>
      <c r="D12" s="4">
        <v>10.029999999999999</v>
      </c>
      <c r="E12" s="4" t="s">
        <v>419</v>
      </c>
      <c r="F12" s="4">
        <v>1</v>
      </c>
      <c r="G12" s="4" t="s">
        <v>420</v>
      </c>
      <c r="H12" s="4">
        <v>1</v>
      </c>
      <c r="I12" s="4">
        <v>1</v>
      </c>
      <c r="J12" s="4">
        <v>0.3</v>
      </c>
      <c r="K12" s="4">
        <v>0.1</v>
      </c>
      <c r="L12" s="15">
        <v>9.6</v>
      </c>
      <c r="M12" s="15">
        <f t="shared" si="3"/>
        <v>3.125</v>
      </c>
      <c r="N12" s="15">
        <f t="shared" si="4"/>
        <v>1.0416666666666667</v>
      </c>
      <c r="O12" s="4">
        <v>2</v>
      </c>
      <c r="P12" s="4">
        <v>3</v>
      </c>
      <c r="Q12" s="4">
        <v>1</v>
      </c>
      <c r="R12" s="4">
        <v>2</v>
      </c>
      <c r="S12" s="4">
        <v>2</v>
      </c>
      <c r="T12" s="4">
        <v>3</v>
      </c>
      <c r="U12" s="4">
        <v>4</v>
      </c>
      <c r="V12" s="4">
        <v>2</v>
      </c>
      <c r="W12" s="4">
        <v>3</v>
      </c>
      <c r="X12" s="4">
        <v>3</v>
      </c>
      <c r="Y12" s="4">
        <v>2</v>
      </c>
      <c r="Z12" s="4">
        <v>3</v>
      </c>
      <c r="AA12" s="4">
        <v>2</v>
      </c>
      <c r="AB12" s="4">
        <v>2</v>
      </c>
      <c r="AC12" s="4">
        <f t="shared" si="5"/>
        <v>2.4</v>
      </c>
      <c r="AD12" s="4">
        <f t="shared" si="6"/>
        <v>2.8</v>
      </c>
      <c r="AE12" s="4">
        <f t="shared" si="7"/>
        <v>2</v>
      </c>
      <c r="AF12" s="4">
        <v>3</v>
      </c>
      <c r="AG12" s="4">
        <v>0</v>
      </c>
      <c r="AH12" s="4" t="s">
        <v>129</v>
      </c>
      <c r="AI12" s="23">
        <v>0</v>
      </c>
      <c r="AJ12" s="13">
        <v>1</v>
      </c>
      <c r="AK12" s="15" t="s">
        <v>129</v>
      </c>
      <c r="AL12">
        <f>SUMIF(AG12,"&gt;0",AM12)+SUMIF('1. Dodge'!AI12,"&gt;0",AM12)+SUMIF('2. Stop'!AH12,"&gt;0",AM12)+SUMIF('3. Back-off-L'!AI12,"&gt;0",AM12)+SUMIF('4. Back-off-E'!AI12,"&gt;0",AM12)</f>
        <v>3</v>
      </c>
      <c r="AM12">
        <v>1</v>
      </c>
      <c r="AN12">
        <f>SUMIF(AH12,"&gt;0",AM12)+SUMIF('1. Dodge'!AK12,"&gt;0",AM12)+SUMIF('2. Stop'!AI12,"&gt;0",AM12)+SUMIF('3. Back-off-L'!AJ12,"&gt;0",AM12)+SUMIF('4. Back-off-E'!AJ12,"&gt;0",AM12)</f>
        <v>3</v>
      </c>
    </row>
    <row r="13" spans="1:40">
      <c r="A13" s="4" t="s">
        <v>74</v>
      </c>
      <c r="B13" s="4" t="s">
        <v>59</v>
      </c>
      <c r="C13" s="4">
        <v>0</v>
      </c>
      <c r="D13" s="4">
        <v>6.41</v>
      </c>
      <c r="E13" s="4" t="s">
        <v>446</v>
      </c>
      <c r="F13" s="4">
        <v>1</v>
      </c>
      <c r="G13" s="4" t="s">
        <v>447</v>
      </c>
      <c r="H13" s="4">
        <v>1</v>
      </c>
      <c r="I13" s="4">
        <v>1</v>
      </c>
      <c r="J13" s="4">
        <v>9.1999999999999993</v>
      </c>
      <c r="K13" s="4">
        <v>9.1999999999999993</v>
      </c>
      <c r="L13" s="15">
        <v>9.6</v>
      </c>
      <c r="M13" s="15">
        <f t="shared" si="3"/>
        <v>95.833333333333329</v>
      </c>
      <c r="N13" s="15">
        <f t="shared" si="4"/>
        <v>95.833333333333329</v>
      </c>
      <c r="O13" s="4">
        <v>5</v>
      </c>
      <c r="P13" s="4">
        <v>5</v>
      </c>
      <c r="Q13" s="4">
        <v>1</v>
      </c>
      <c r="R13" s="4">
        <v>5</v>
      </c>
      <c r="S13" s="4">
        <v>5</v>
      </c>
      <c r="T13" s="4">
        <v>5</v>
      </c>
      <c r="U13" s="4">
        <v>5</v>
      </c>
      <c r="V13" s="4">
        <v>5</v>
      </c>
      <c r="W13" s="4">
        <v>5</v>
      </c>
      <c r="X13" s="4">
        <v>5</v>
      </c>
      <c r="Y13" s="4">
        <v>5</v>
      </c>
      <c r="Z13" s="4">
        <v>5</v>
      </c>
      <c r="AA13" s="4">
        <v>5</v>
      </c>
      <c r="AB13" s="4">
        <v>5</v>
      </c>
      <c r="AC13" s="4">
        <f t="shared" si="5"/>
        <v>5</v>
      </c>
      <c r="AD13" s="4">
        <f t="shared" si="6"/>
        <v>5</v>
      </c>
      <c r="AE13" s="4">
        <f t="shared" si="7"/>
        <v>3.6666666666666665</v>
      </c>
      <c r="AF13" s="4">
        <v>5</v>
      </c>
      <c r="AG13" s="4">
        <v>0</v>
      </c>
      <c r="AH13" s="4" t="s">
        <v>129</v>
      </c>
      <c r="AI13" s="23">
        <v>0</v>
      </c>
      <c r="AJ13" s="13">
        <v>1</v>
      </c>
      <c r="AK13" s="15" t="s">
        <v>129</v>
      </c>
      <c r="AL13">
        <f>SUMIF(AG13,"&gt;0",AM13)+SUMIF('1. Dodge'!AI13,"&gt;0",AM13)+SUMIF('2. Stop'!AH13,"&gt;0",AM13)+SUMIF('3. Back-off-L'!AI13,"&gt;0",AM13)+SUMIF('4. Back-off-E'!AI13,"&gt;0",AM13)</f>
        <v>3</v>
      </c>
      <c r="AM13">
        <v>1</v>
      </c>
      <c r="AN13">
        <f>SUMIF(AH13,"&gt;0",AM13)+SUMIF('1. Dodge'!AK13,"&gt;0",AM13)+SUMIF('2. Stop'!AI13,"&gt;0",AM13)+SUMIF('3. Back-off-L'!AJ13,"&gt;0",AM13)+SUMIF('4. Back-off-E'!AJ13,"&gt;0",AM13)</f>
        <v>3</v>
      </c>
    </row>
    <row r="14" spans="1:40">
      <c r="A14" s="4" t="s">
        <v>75</v>
      </c>
      <c r="B14" s="4" t="s">
        <v>68</v>
      </c>
      <c r="C14" s="4">
        <v>0</v>
      </c>
      <c r="D14" s="4">
        <v>4.21</v>
      </c>
      <c r="E14" s="4" t="s">
        <v>457</v>
      </c>
      <c r="F14" s="4">
        <v>1</v>
      </c>
      <c r="G14" s="4" t="s">
        <v>458</v>
      </c>
      <c r="H14" s="4">
        <v>2</v>
      </c>
      <c r="I14" s="4">
        <v>1</v>
      </c>
      <c r="J14" s="4">
        <v>8</v>
      </c>
      <c r="K14" s="4">
        <v>8.1</v>
      </c>
      <c r="L14" s="15">
        <v>9.6</v>
      </c>
      <c r="M14" s="15">
        <f t="shared" si="3"/>
        <v>83.333333333333343</v>
      </c>
      <c r="N14" s="15">
        <f t="shared" si="4"/>
        <v>84.375</v>
      </c>
      <c r="O14" s="4">
        <v>5</v>
      </c>
      <c r="P14" s="4">
        <v>5</v>
      </c>
      <c r="Q14" s="4">
        <v>2</v>
      </c>
      <c r="R14" s="4">
        <v>5</v>
      </c>
      <c r="S14" s="4">
        <v>4</v>
      </c>
      <c r="T14" s="4">
        <v>4</v>
      </c>
      <c r="U14" s="4">
        <v>4</v>
      </c>
      <c r="V14" s="4">
        <v>5</v>
      </c>
      <c r="W14" s="4">
        <v>5</v>
      </c>
      <c r="X14" s="4">
        <v>1</v>
      </c>
      <c r="Y14" s="4">
        <v>1</v>
      </c>
      <c r="Z14" s="4">
        <v>3</v>
      </c>
      <c r="AA14" s="4">
        <v>1</v>
      </c>
      <c r="AB14" s="4">
        <v>2</v>
      </c>
      <c r="AC14" s="4">
        <f t="shared" si="5"/>
        <v>1.6</v>
      </c>
      <c r="AD14" s="4">
        <f t="shared" si="6"/>
        <v>4.4000000000000004</v>
      </c>
      <c r="AE14" s="4">
        <f t="shared" si="7"/>
        <v>4</v>
      </c>
      <c r="AF14" s="4">
        <v>5</v>
      </c>
      <c r="AG14" s="4">
        <v>0</v>
      </c>
      <c r="AH14" s="4" t="s">
        <v>129</v>
      </c>
      <c r="AI14" s="23">
        <v>0</v>
      </c>
      <c r="AJ14" s="13">
        <v>1</v>
      </c>
      <c r="AK14" s="15" t="s">
        <v>129</v>
      </c>
      <c r="AL14">
        <v>4</v>
      </c>
      <c r="AM14">
        <v>1</v>
      </c>
      <c r="AN14">
        <f>SUMIF(AH14,"&gt;0",AM14)+SUMIF('1. Dodge'!AK14,"&gt;0",AM14)+SUMIF('2. Stop'!AI14,"&gt;0",AM14)+SUMIF('3. Back-off-L'!AJ14,"&gt;0",AM14)+SUMIF('4. Back-off-E'!AJ14,"&gt;0",AM14)</f>
        <v>3</v>
      </c>
    </row>
    <row r="15" spans="1:40">
      <c r="A15" s="4" t="s">
        <v>76</v>
      </c>
      <c r="B15" s="4" t="s">
        <v>70</v>
      </c>
      <c r="C15" s="4">
        <v>0</v>
      </c>
      <c r="D15" s="4">
        <v>7.2</v>
      </c>
      <c r="E15" s="4" t="s">
        <v>470</v>
      </c>
      <c r="F15" s="4">
        <v>1</v>
      </c>
      <c r="G15" s="4" t="s">
        <v>471</v>
      </c>
      <c r="H15" s="4">
        <v>2</v>
      </c>
      <c r="I15" s="4">
        <v>1</v>
      </c>
      <c r="J15" s="4">
        <v>7.2</v>
      </c>
      <c r="K15" s="4">
        <v>6.6</v>
      </c>
      <c r="L15" s="15">
        <v>9.6</v>
      </c>
      <c r="M15" s="15">
        <f t="shared" si="3"/>
        <v>75</v>
      </c>
      <c r="N15" s="15">
        <f t="shared" si="4"/>
        <v>68.75</v>
      </c>
      <c r="O15" s="4">
        <v>4</v>
      </c>
      <c r="P15" s="4">
        <v>4</v>
      </c>
      <c r="Q15" s="4">
        <v>4</v>
      </c>
      <c r="R15" s="4">
        <v>4</v>
      </c>
      <c r="S15" s="4">
        <v>4</v>
      </c>
      <c r="T15" s="4">
        <v>4</v>
      </c>
      <c r="U15" s="4">
        <v>4</v>
      </c>
      <c r="V15" s="4">
        <v>2</v>
      </c>
      <c r="W15" s="4">
        <v>4</v>
      </c>
      <c r="X15" s="4">
        <v>5</v>
      </c>
      <c r="Y15" s="4">
        <v>5</v>
      </c>
      <c r="Z15" s="4">
        <v>4</v>
      </c>
      <c r="AA15" s="4">
        <v>5</v>
      </c>
      <c r="AB15" s="4">
        <v>4</v>
      </c>
      <c r="AC15" s="4">
        <f t="shared" si="5"/>
        <v>4.5999999999999996</v>
      </c>
      <c r="AD15" s="4">
        <f t="shared" si="6"/>
        <v>3.6</v>
      </c>
      <c r="AE15" s="4">
        <f t="shared" si="7"/>
        <v>4</v>
      </c>
      <c r="AF15" s="4">
        <v>5</v>
      </c>
      <c r="AG15" s="4">
        <v>0</v>
      </c>
      <c r="AH15" s="4" t="s">
        <v>129</v>
      </c>
      <c r="AI15" s="23">
        <v>0</v>
      </c>
      <c r="AJ15" s="13">
        <v>1</v>
      </c>
      <c r="AK15" s="15" t="s">
        <v>129</v>
      </c>
      <c r="AL15">
        <f>SUMIF(AG15,"&gt;0",AM15)+SUMIF('1. Dodge'!AI15,"&gt;0",AM15)+SUMIF('2. Stop'!AH15,"&gt;0",AM15)+SUMIF('3. Back-off-L'!AI15,"&gt;0",AM15)+SUMIF('4. Back-off-E'!AI15,"&gt;0",AM15)</f>
        <v>3</v>
      </c>
      <c r="AM15">
        <v>1</v>
      </c>
      <c r="AN15">
        <f>SUMIF(AH15,"&gt;0",AM15)+SUMIF('1. Dodge'!AK15,"&gt;0",AM15)+SUMIF('2. Stop'!AI15,"&gt;0",AM15)+SUMIF('3. Back-off-L'!AJ15,"&gt;0",AM15)+SUMIF('4. Back-off-E'!AJ15,"&gt;0",AM15)</f>
        <v>2</v>
      </c>
    </row>
    <row r="16" spans="1:40">
      <c r="A16" s="4" t="s">
        <v>77</v>
      </c>
      <c r="B16" s="4" t="s">
        <v>53</v>
      </c>
      <c r="C16" s="4">
        <v>0</v>
      </c>
      <c r="D16" s="4">
        <v>6.45</v>
      </c>
      <c r="E16" s="4" t="s">
        <v>482</v>
      </c>
      <c r="F16" s="4">
        <v>1</v>
      </c>
      <c r="G16" s="4" t="s">
        <v>483</v>
      </c>
      <c r="H16" s="4">
        <v>2</v>
      </c>
      <c r="I16" s="4">
        <v>1</v>
      </c>
      <c r="J16" s="4">
        <v>8.6999999999999993</v>
      </c>
      <c r="K16" s="4">
        <v>8.6999999999999993</v>
      </c>
      <c r="L16" s="15">
        <v>9.6</v>
      </c>
      <c r="M16" s="15">
        <f t="shared" si="3"/>
        <v>90.625</v>
      </c>
      <c r="N16" s="15">
        <f t="shared" si="4"/>
        <v>90.625</v>
      </c>
      <c r="O16" s="4">
        <v>5</v>
      </c>
      <c r="P16" s="4">
        <v>5</v>
      </c>
      <c r="Q16" s="4">
        <v>5</v>
      </c>
      <c r="R16" s="4">
        <v>5</v>
      </c>
      <c r="S16" s="4">
        <v>5</v>
      </c>
      <c r="T16" s="4">
        <v>5</v>
      </c>
      <c r="U16" s="4">
        <v>5</v>
      </c>
      <c r="V16" s="4">
        <v>5</v>
      </c>
      <c r="W16" s="4">
        <v>5</v>
      </c>
      <c r="X16" s="4">
        <v>4</v>
      </c>
      <c r="Y16" s="4">
        <v>4</v>
      </c>
      <c r="Z16" s="4">
        <v>5</v>
      </c>
      <c r="AA16" s="4">
        <v>4</v>
      </c>
      <c r="AB16" s="4">
        <v>4</v>
      </c>
      <c r="AC16" s="4">
        <f t="shared" si="5"/>
        <v>4.2</v>
      </c>
      <c r="AD16" s="4">
        <f t="shared" si="6"/>
        <v>5</v>
      </c>
      <c r="AE16" s="4">
        <f t="shared" si="7"/>
        <v>5</v>
      </c>
      <c r="AF16" s="4">
        <v>5</v>
      </c>
      <c r="AG16" s="4">
        <v>0</v>
      </c>
      <c r="AH16" s="4" t="s">
        <v>129</v>
      </c>
      <c r="AI16" s="23">
        <v>0</v>
      </c>
      <c r="AJ16" s="13">
        <v>1</v>
      </c>
      <c r="AK16" s="15" t="s">
        <v>129</v>
      </c>
      <c r="AL16">
        <f>SUMIF(AG16,"&gt;0",AM16)+SUMIF('1. Dodge'!AI16,"&gt;0",AM16)+SUMIF('2. Stop'!AH16,"&gt;0",AM16)+SUMIF('3. Back-off-L'!AI16,"&gt;0",AM16)+SUMIF('4. Back-off-E'!AI16,"&gt;0",AM16)</f>
        <v>3</v>
      </c>
      <c r="AM16">
        <v>1</v>
      </c>
      <c r="AN16">
        <f>SUMIF(AH16,"&gt;0",AM16)+SUMIF('1. Dodge'!AK16,"&gt;0",AM16)+SUMIF('2. Stop'!AI16,"&gt;0",AM16)+SUMIF('3. Back-off-L'!AJ16,"&gt;0",AM16)+SUMIF('4. Back-off-E'!AJ16,"&gt;0",AM16)</f>
        <v>2</v>
      </c>
    </row>
    <row r="17" spans="1:40">
      <c r="A17" s="4" t="s">
        <v>78</v>
      </c>
      <c r="B17" s="5" t="s">
        <v>55</v>
      </c>
      <c r="C17" s="5">
        <v>0</v>
      </c>
      <c r="D17" s="5">
        <v>4.1399999999999997</v>
      </c>
      <c r="E17" s="4" t="s">
        <v>494</v>
      </c>
      <c r="F17" s="4">
        <v>1</v>
      </c>
      <c r="G17" s="4" t="s">
        <v>495</v>
      </c>
      <c r="H17" s="4">
        <v>0</v>
      </c>
      <c r="I17" s="4">
        <v>1</v>
      </c>
      <c r="J17" s="4">
        <v>5.8</v>
      </c>
      <c r="K17" s="4">
        <v>8.3000000000000007</v>
      </c>
      <c r="L17" s="15">
        <v>9.6</v>
      </c>
      <c r="M17" s="15">
        <f t="shared" si="3"/>
        <v>60.416666666666664</v>
      </c>
      <c r="N17" s="15">
        <f t="shared" si="4"/>
        <v>86.458333333333343</v>
      </c>
      <c r="O17" s="4">
        <v>5</v>
      </c>
      <c r="P17" s="4">
        <v>5</v>
      </c>
      <c r="Q17" s="4">
        <v>4</v>
      </c>
      <c r="R17" s="4">
        <v>5</v>
      </c>
      <c r="S17" s="4">
        <v>4</v>
      </c>
      <c r="T17" s="4">
        <v>4</v>
      </c>
      <c r="U17" s="4">
        <v>4</v>
      </c>
      <c r="V17" s="4">
        <v>4</v>
      </c>
      <c r="W17" s="4">
        <v>4</v>
      </c>
      <c r="X17" s="4">
        <v>3</v>
      </c>
      <c r="Y17" s="4">
        <v>2</v>
      </c>
      <c r="Z17" s="4">
        <v>4</v>
      </c>
      <c r="AA17" s="4">
        <v>2</v>
      </c>
      <c r="AB17" s="4">
        <v>5</v>
      </c>
      <c r="AC17" s="4">
        <f t="shared" si="5"/>
        <v>3.2</v>
      </c>
      <c r="AD17" s="4">
        <f t="shared" si="6"/>
        <v>4</v>
      </c>
      <c r="AE17" s="4">
        <f t="shared" si="7"/>
        <v>4.666666666666667</v>
      </c>
      <c r="AF17" s="4">
        <v>4</v>
      </c>
      <c r="AG17" s="4">
        <v>0</v>
      </c>
      <c r="AH17" s="4" t="s">
        <v>129</v>
      </c>
      <c r="AI17" s="23">
        <v>0</v>
      </c>
      <c r="AJ17" s="13">
        <v>0</v>
      </c>
      <c r="AK17" s="15" t="s">
        <v>129</v>
      </c>
      <c r="AL17">
        <f>SUMIF(AG17,"&gt;0",AM17)+SUMIF('1. Dodge'!AI17,"&gt;0",AM17)+SUMIF('2. Stop'!AH17,"&gt;0",AM17)+SUMIF('3. Back-off-L'!AI17,"&gt;0",AM17)+SUMIF('4. Back-off-E'!AI17,"&gt;0",AM17)</f>
        <v>1</v>
      </c>
      <c r="AM17">
        <v>1</v>
      </c>
      <c r="AN17">
        <f>SUMIF(AH17,"&gt;0",AM17)+SUMIF('1. Dodge'!AK17,"&gt;0",AM17)+SUMIF('2. Stop'!AI17,"&gt;0",AM17)+SUMIF('3. Back-off-L'!AJ17,"&gt;0",AM17)+SUMIF('4. Back-off-E'!AJ17,"&gt;0",AM17)</f>
        <v>1</v>
      </c>
    </row>
    <row r="18" spans="1:40">
      <c r="A18" s="4" t="s">
        <v>79</v>
      </c>
      <c r="B18" s="4" t="s">
        <v>57</v>
      </c>
      <c r="C18" s="4">
        <v>0</v>
      </c>
      <c r="D18" s="4">
        <v>4.1100000000000003</v>
      </c>
      <c r="E18" s="4" t="s">
        <v>524</v>
      </c>
      <c r="F18" s="4">
        <v>1</v>
      </c>
      <c r="G18" s="4" t="s">
        <v>525</v>
      </c>
      <c r="H18" s="4">
        <v>1</v>
      </c>
      <c r="I18" s="4">
        <v>1</v>
      </c>
      <c r="J18" s="4">
        <v>6.6</v>
      </c>
      <c r="K18" s="4">
        <v>6.3</v>
      </c>
      <c r="L18" s="15">
        <v>9.6</v>
      </c>
      <c r="M18" s="15">
        <f t="shared" si="3"/>
        <v>68.75</v>
      </c>
      <c r="N18" s="15">
        <f t="shared" si="4"/>
        <v>65.625</v>
      </c>
      <c r="O18" s="4">
        <v>4</v>
      </c>
      <c r="P18" s="4">
        <v>4</v>
      </c>
      <c r="Q18" s="4">
        <v>4</v>
      </c>
      <c r="R18" s="4">
        <v>5</v>
      </c>
      <c r="S18" s="4">
        <v>4</v>
      </c>
      <c r="T18" s="4">
        <v>4</v>
      </c>
      <c r="U18" s="4">
        <v>4</v>
      </c>
      <c r="V18" s="4">
        <v>4</v>
      </c>
      <c r="W18" s="4">
        <v>4</v>
      </c>
      <c r="X18" s="4">
        <v>4</v>
      </c>
      <c r="Y18" s="4">
        <v>3</v>
      </c>
      <c r="Z18" s="4">
        <v>4</v>
      </c>
      <c r="AA18" s="4">
        <v>4</v>
      </c>
      <c r="AB18" s="4">
        <v>4</v>
      </c>
      <c r="AC18" s="4">
        <f t="shared" si="5"/>
        <v>3.8</v>
      </c>
      <c r="AD18" s="4">
        <f t="shared" si="6"/>
        <v>4</v>
      </c>
      <c r="AE18" s="4">
        <f t="shared" si="7"/>
        <v>4</v>
      </c>
      <c r="AF18" s="4">
        <v>5</v>
      </c>
      <c r="AG18" s="4">
        <v>0</v>
      </c>
      <c r="AH18" s="4" t="s">
        <v>129</v>
      </c>
      <c r="AI18" s="23">
        <v>0</v>
      </c>
      <c r="AJ18" s="13">
        <v>1</v>
      </c>
      <c r="AK18" s="15" t="s">
        <v>129</v>
      </c>
      <c r="AL18">
        <f>SUMIF(AG18,"&gt;0",AM18)+SUMIF('1. Dodge'!AI18,"&gt;0",AM18)+SUMIF('2. Stop'!AH18,"&gt;0",AM18)+SUMIF('3. Back-off-L'!AI18,"&gt;0",AM18)+SUMIF('4. Back-off-E'!AI18,"&gt;0",AM18)</f>
        <v>4</v>
      </c>
      <c r="AM18">
        <v>1</v>
      </c>
      <c r="AN18">
        <f>SUMIF(AH18,"&gt;0",AM18)+SUMIF('1. Dodge'!AK18,"&gt;0",AM18)+SUMIF('2. Stop'!AI18,"&gt;0",AM18)+SUMIF('3. Back-off-L'!AJ18,"&gt;0",AM18)+SUMIF('4. Back-off-E'!AJ18,"&gt;0",AM18)</f>
        <v>3</v>
      </c>
    </row>
    <row r="19" spans="1:40">
      <c r="A19" s="4" t="s">
        <v>80</v>
      </c>
      <c r="B19" s="4" t="s">
        <v>59</v>
      </c>
      <c r="C19" s="4">
        <v>0</v>
      </c>
      <c r="D19" s="4">
        <v>5.01</v>
      </c>
      <c r="E19" s="4" t="s">
        <v>886</v>
      </c>
      <c r="F19" s="4">
        <v>1</v>
      </c>
      <c r="G19" s="4" t="s">
        <v>887</v>
      </c>
      <c r="H19" s="4">
        <v>0</v>
      </c>
      <c r="I19" s="4">
        <v>1</v>
      </c>
      <c r="J19" s="4">
        <v>9.1999999999999993</v>
      </c>
      <c r="K19" s="4">
        <v>9.1</v>
      </c>
      <c r="L19" s="15">
        <v>10</v>
      </c>
      <c r="M19" s="15">
        <f t="shared" si="3"/>
        <v>92</v>
      </c>
      <c r="N19" s="15">
        <f t="shared" si="4"/>
        <v>90.999999999999986</v>
      </c>
      <c r="O19" s="4">
        <v>5</v>
      </c>
      <c r="P19" s="4">
        <v>5</v>
      </c>
      <c r="Q19" s="4">
        <v>4</v>
      </c>
      <c r="R19" s="4">
        <v>5</v>
      </c>
      <c r="S19" s="4">
        <v>3</v>
      </c>
      <c r="T19" s="4">
        <v>3</v>
      </c>
      <c r="U19" s="4">
        <v>3</v>
      </c>
      <c r="V19" s="4">
        <v>3</v>
      </c>
      <c r="W19" s="4">
        <v>3</v>
      </c>
      <c r="X19" s="4">
        <v>3</v>
      </c>
      <c r="Y19" s="4">
        <v>1</v>
      </c>
      <c r="Z19" s="4">
        <v>2</v>
      </c>
      <c r="AA19" s="4">
        <v>1</v>
      </c>
      <c r="AB19" s="4">
        <v>1</v>
      </c>
      <c r="AC19" s="4">
        <f t="shared" si="5"/>
        <v>1.6</v>
      </c>
      <c r="AD19" s="4">
        <f t="shared" si="6"/>
        <v>3</v>
      </c>
      <c r="AE19" s="4">
        <f t="shared" si="7"/>
        <v>4.666666666666667</v>
      </c>
      <c r="AF19" s="4">
        <v>2</v>
      </c>
      <c r="AG19" s="4">
        <v>1</v>
      </c>
      <c r="AH19" s="4">
        <v>1</v>
      </c>
      <c r="AI19" s="23">
        <v>1</v>
      </c>
      <c r="AJ19" s="13">
        <v>0</v>
      </c>
      <c r="AK19" s="15" t="s">
        <v>129</v>
      </c>
      <c r="AL19">
        <v>5</v>
      </c>
      <c r="AM19">
        <v>1</v>
      </c>
      <c r="AN19">
        <f>SUMIF(AH19,"&gt;0",AM19)+SUMIF('1. Dodge'!AK19,"&gt;0",AM19)+SUMIF('2. Stop'!AI19,"&gt;0",AM19)+SUMIF('3. Back-off-L'!AJ19,"&gt;0",AM19)+SUMIF('4. Back-off-E'!AJ19,"&gt;0",AM19)</f>
        <v>5</v>
      </c>
    </row>
    <row r="20" spans="1:40">
      <c r="A20" s="4" t="s">
        <v>81</v>
      </c>
      <c r="B20" s="4" t="s">
        <v>68</v>
      </c>
      <c r="C20" s="4">
        <v>0</v>
      </c>
      <c r="D20" s="4">
        <v>5.24</v>
      </c>
      <c r="E20" s="4" t="s">
        <v>620</v>
      </c>
      <c r="F20" s="4">
        <v>1</v>
      </c>
      <c r="G20" s="4" t="s">
        <v>621</v>
      </c>
      <c r="H20" s="4">
        <v>2</v>
      </c>
      <c r="I20" s="4">
        <v>1</v>
      </c>
      <c r="J20" s="4">
        <v>7.5</v>
      </c>
      <c r="K20" s="4">
        <v>7.6</v>
      </c>
      <c r="L20" s="24">
        <v>10</v>
      </c>
      <c r="M20" s="15">
        <f t="shared" si="3"/>
        <v>75</v>
      </c>
      <c r="N20" s="15">
        <f t="shared" si="4"/>
        <v>76</v>
      </c>
      <c r="O20" s="4">
        <v>4</v>
      </c>
      <c r="P20" s="4">
        <v>5</v>
      </c>
      <c r="Q20" s="4">
        <v>4</v>
      </c>
      <c r="R20" s="4">
        <v>5</v>
      </c>
      <c r="S20" s="4">
        <v>5</v>
      </c>
      <c r="T20" s="4">
        <v>4</v>
      </c>
      <c r="U20" s="4">
        <v>5</v>
      </c>
      <c r="V20" s="4">
        <v>4</v>
      </c>
      <c r="W20" s="4">
        <v>4</v>
      </c>
      <c r="X20" s="4">
        <v>5</v>
      </c>
      <c r="Y20" s="4">
        <v>5</v>
      </c>
      <c r="Z20" s="4">
        <v>5</v>
      </c>
      <c r="AA20" s="4">
        <v>5</v>
      </c>
      <c r="AB20" s="4">
        <v>5</v>
      </c>
      <c r="AC20" s="4">
        <f t="shared" si="5"/>
        <v>5</v>
      </c>
      <c r="AD20" s="4">
        <f t="shared" si="6"/>
        <v>4.4000000000000004</v>
      </c>
      <c r="AE20" s="4">
        <f t="shared" si="7"/>
        <v>4.333333333333333</v>
      </c>
      <c r="AF20" s="4">
        <v>5</v>
      </c>
      <c r="AG20" s="4">
        <v>2</v>
      </c>
      <c r="AH20" s="4">
        <v>0</v>
      </c>
      <c r="AI20" s="21">
        <v>0</v>
      </c>
      <c r="AJ20" s="13">
        <v>1</v>
      </c>
      <c r="AK20" s="15" t="s">
        <v>129</v>
      </c>
      <c r="AL20">
        <f>SUMIF(AG20,"&gt;0",AM20)+SUMIF('1. Dodge'!AI20,"&gt;0",AM20)+SUMIF('2. Stop'!AH20,"&gt;0",AM20)+SUMIF('3. Back-off-L'!AI20,"&gt;0",AM20)+SUMIF('4. Back-off-E'!AI20,"&gt;0",AM20)</f>
        <v>3</v>
      </c>
      <c r="AM20">
        <v>1</v>
      </c>
      <c r="AN20">
        <f>SUMIF(AH20,"&gt;0",AM20)+SUMIF('1. Dodge'!AK20,"&gt;0",AM20)+SUMIF('2. Stop'!AI20,"&gt;0",AM20)+SUMIF('3. Back-off-L'!AJ20,"&gt;0",AM20)+SUMIF('4. Back-off-E'!AJ20,"&gt;0",AM20)</f>
        <v>2</v>
      </c>
    </row>
    <row r="21" spans="1:40">
      <c r="A21" s="2" t="s">
        <v>82</v>
      </c>
      <c r="B21" s="4" t="s">
        <v>83</v>
      </c>
      <c r="C21" s="4">
        <v>0</v>
      </c>
      <c r="D21" s="4">
        <v>5.0599999999999996</v>
      </c>
      <c r="E21" s="4" t="s">
        <v>510</v>
      </c>
      <c r="F21" s="4">
        <v>1</v>
      </c>
      <c r="G21" s="4" t="s">
        <v>511</v>
      </c>
      <c r="H21" s="4">
        <v>2</v>
      </c>
      <c r="I21" s="4">
        <v>1</v>
      </c>
      <c r="J21" s="4">
        <v>2.2999999999999998</v>
      </c>
      <c r="K21" s="4">
        <v>8.9</v>
      </c>
      <c r="L21" s="24">
        <v>9.6</v>
      </c>
      <c r="M21" s="15">
        <f t="shared" si="3"/>
        <v>23.958333333333332</v>
      </c>
      <c r="N21" s="15">
        <f t="shared" si="4"/>
        <v>92.708333333333343</v>
      </c>
      <c r="O21" s="4">
        <v>5</v>
      </c>
      <c r="P21" s="4">
        <v>5</v>
      </c>
      <c r="Q21" s="4">
        <v>2</v>
      </c>
      <c r="R21" s="4">
        <v>4</v>
      </c>
      <c r="S21" s="4">
        <v>3</v>
      </c>
      <c r="T21" s="4">
        <v>4</v>
      </c>
      <c r="U21" s="4">
        <v>4</v>
      </c>
      <c r="V21" s="4">
        <v>3</v>
      </c>
      <c r="W21" s="4">
        <v>3</v>
      </c>
      <c r="X21" s="4">
        <v>3</v>
      </c>
      <c r="Y21" s="4">
        <v>2</v>
      </c>
      <c r="Z21" s="4">
        <v>4</v>
      </c>
      <c r="AA21" s="4">
        <v>3</v>
      </c>
      <c r="AB21" s="4">
        <v>2</v>
      </c>
      <c r="AC21" s="4">
        <f t="shared" si="5"/>
        <v>2.8</v>
      </c>
      <c r="AD21" s="4">
        <f t="shared" si="6"/>
        <v>3.4</v>
      </c>
      <c r="AE21" s="4">
        <f t="shared" si="7"/>
        <v>4</v>
      </c>
      <c r="AF21" s="4">
        <v>4</v>
      </c>
      <c r="AG21" s="4">
        <v>1</v>
      </c>
      <c r="AH21" s="4">
        <v>1</v>
      </c>
      <c r="AI21" s="22">
        <v>1</v>
      </c>
      <c r="AJ21" s="13">
        <v>1</v>
      </c>
      <c r="AK21" s="15" t="s">
        <v>129</v>
      </c>
      <c r="AL21">
        <f>SUMIF(AG21,"&gt;0",AM21)+SUMIF('1. Dodge'!AI21,"&gt;0",AM21)+SUMIF('2. Stop'!AH21,"&gt;0",AM21)+SUMIF('3. Back-off-L'!AI21,"&gt;0",AM21)+SUMIF('4. Back-off-E'!AI21,"&gt;0",AM21)</f>
        <v>3</v>
      </c>
      <c r="AM21">
        <v>1</v>
      </c>
      <c r="AN21">
        <f>SUMIF(AH21,"&gt;0",AM21)+SUMIF('1. Dodge'!AK21,"&gt;0",AM21)+SUMIF('2. Stop'!AI21,"&gt;0",AM21)+SUMIF('3. Back-off-L'!AJ21,"&gt;0",AM21)+SUMIF('4. Back-off-E'!AJ21,"&gt;0",AM21)</f>
        <v>3</v>
      </c>
    </row>
    <row r="22" spans="1:40">
      <c r="A22" s="4" t="s">
        <v>84</v>
      </c>
      <c r="B22" s="4" t="s">
        <v>85</v>
      </c>
      <c r="C22" s="4">
        <v>0</v>
      </c>
      <c r="D22" s="4">
        <v>6.12</v>
      </c>
      <c r="E22" s="4" t="s">
        <v>302</v>
      </c>
      <c r="F22" s="4">
        <v>1</v>
      </c>
      <c r="G22" s="4" t="s">
        <v>968</v>
      </c>
      <c r="H22" s="4">
        <v>1</v>
      </c>
      <c r="I22" s="4">
        <v>1</v>
      </c>
      <c r="J22" s="4">
        <v>1.1000000000000001</v>
      </c>
      <c r="K22" s="4">
        <v>1.6</v>
      </c>
      <c r="L22" s="15">
        <v>9.6</v>
      </c>
      <c r="M22" s="15">
        <f t="shared" si="3"/>
        <v>11.458333333333334</v>
      </c>
      <c r="N22" s="15">
        <f t="shared" si="4"/>
        <v>16.666666666666668</v>
      </c>
      <c r="O22" s="4">
        <v>2</v>
      </c>
      <c r="P22" s="4">
        <v>2</v>
      </c>
      <c r="Q22" s="4">
        <v>2</v>
      </c>
      <c r="R22" s="4">
        <v>2</v>
      </c>
      <c r="S22" s="4">
        <v>1</v>
      </c>
      <c r="T22" s="4">
        <v>1</v>
      </c>
      <c r="U22" s="4">
        <v>1</v>
      </c>
      <c r="V22" s="4">
        <v>2</v>
      </c>
      <c r="W22" s="4">
        <v>2</v>
      </c>
      <c r="X22" s="4">
        <v>3</v>
      </c>
      <c r="Y22" s="4">
        <v>2</v>
      </c>
      <c r="Z22" s="4">
        <v>1</v>
      </c>
      <c r="AA22" s="4">
        <v>1</v>
      </c>
      <c r="AB22" s="4">
        <v>4</v>
      </c>
      <c r="AC22" s="4">
        <f t="shared" si="5"/>
        <v>2.2000000000000002</v>
      </c>
      <c r="AD22" s="4">
        <f t="shared" si="6"/>
        <v>1.4</v>
      </c>
      <c r="AE22" s="4">
        <f t="shared" si="7"/>
        <v>2</v>
      </c>
      <c r="AF22" s="4">
        <v>1</v>
      </c>
      <c r="AG22" s="4">
        <v>2</v>
      </c>
      <c r="AH22" s="4">
        <v>0</v>
      </c>
      <c r="AI22" s="23">
        <v>0</v>
      </c>
      <c r="AJ22" s="13">
        <v>1</v>
      </c>
      <c r="AK22" s="15" t="s">
        <v>129</v>
      </c>
      <c r="AL22">
        <f>SUMIF(AG22,"&gt;0",AM22)+SUMIF('1. Dodge'!AI22,"&gt;0",AM22)+SUMIF('2. Stop'!AH22,"&gt;0",AM22)+SUMIF('3. Back-off-L'!AI22,"&gt;0",AM22)+SUMIF('4. Back-off-E'!AI22,"&gt;0",AM22)</f>
        <v>5</v>
      </c>
      <c r="AM22">
        <v>1</v>
      </c>
      <c r="AN22">
        <f>SUMIF(AH22,"&gt;0",AM22)+SUMIF('1. Dodge'!AK22,"&gt;0",AM22)+SUMIF('2. Stop'!AI22,"&gt;0",AM22)+SUMIF('3. Back-off-L'!AJ22,"&gt;0",AM22)+SUMIF('4. Back-off-E'!AJ22,"&gt;0",AM22)</f>
        <v>4</v>
      </c>
    </row>
    <row r="23" spans="1:40">
      <c r="A23" s="4" t="s">
        <v>88</v>
      </c>
      <c r="B23" s="4" t="s">
        <v>89</v>
      </c>
      <c r="C23" s="4">
        <v>0</v>
      </c>
      <c r="D23" s="4">
        <v>6.07</v>
      </c>
      <c r="E23" s="4" t="s">
        <v>635</v>
      </c>
      <c r="F23" s="4">
        <v>1</v>
      </c>
      <c r="G23" s="4" t="s">
        <v>636</v>
      </c>
      <c r="H23" s="4">
        <v>2</v>
      </c>
      <c r="I23" s="4">
        <v>1</v>
      </c>
      <c r="J23" s="4">
        <v>4.5999999999999996</v>
      </c>
      <c r="K23" s="4">
        <v>5.0999999999999996</v>
      </c>
      <c r="L23" s="15">
        <v>9.6</v>
      </c>
      <c r="M23" s="15">
        <f t="shared" si="3"/>
        <v>47.916666666666664</v>
      </c>
      <c r="N23" s="15">
        <f t="shared" si="4"/>
        <v>53.125</v>
      </c>
      <c r="O23" s="18">
        <v>4</v>
      </c>
      <c r="P23" s="18">
        <v>3</v>
      </c>
      <c r="Q23" s="18">
        <v>3</v>
      </c>
      <c r="R23" s="18">
        <v>4</v>
      </c>
      <c r="S23" s="18">
        <v>3</v>
      </c>
      <c r="T23" s="18">
        <v>4</v>
      </c>
      <c r="U23" s="18">
        <v>4</v>
      </c>
      <c r="V23" s="18">
        <v>4</v>
      </c>
      <c r="W23" s="18">
        <v>3</v>
      </c>
      <c r="X23" s="18">
        <v>3</v>
      </c>
      <c r="Y23" s="18">
        <v>2</v>
      </c>
      <c r="Z23" s="18">
        <v>2</v>
      </c>
      <c r="AA23" s="18">
        <v>3</v>
      </c>
      <c r="AB23" s="18">
        <v>3</v>
      </c>
      <c r="AC23" s="4">
        <f>SUM('1. Dodge'!AA23:AE23)/5</f>
        <v>2.4</v>
      </c>
      <c r="AD23" s="4">
        <f>SUM('1. Dodge'!V23:Z23)/5</f>
        <v>3</v>
      </c>
      <c r="AE23" s="4">
        <f>SUM('1. Dodge'!R23:T23)/3</f>
        <v>2.6666666666666665</v>
      </c>
      <c r="AF23" s="4">
        <v>3</v>
      </c>
      <c r="AG23" s="4">
        <v>0</v>
      </c>
      <c r="AH23" s="4" t="s">
        <v>129</v>
      </c>
      <c r="AI23" s="23">
        <v>0</v>
      </c>
      <c r="AJ23" s="13">
        <v>1</v>
      </c>
      <c r="AK23" s="15" t="s">
        <v>129</v>
      </c>
      <c r="AL23">
        <f>SUMIF(AG23,"&gt;0",AM23)+SUMIF('1. Dodge'!AI23,"&gt;0",AM23)+SUMIF('2. Stop'!AH23,"&gt;0",AM23)+SUMIF('3. Back-off-L'!AI23,"&gt;0",AM23)+SUMIF('4. Back-off-E'!AI23,"&gt;0",AM23)</f>
        <v>2</v>
      </c>
      <c r="AM23">
        <v>1</v>
      </c>
      <c r="AN23">
        <f>SUMIF(AH23,"&gt;0",AM23)+SUMIF('1. Dodge'!AK23,"&gt;0",AM23)+SUMIF('2. Stop'!AI23,"&gt;0",AM23)+SUMIF('3. Back-off-L'!AJ23,"&gt;0",AM23)+SUMIF('4. Back-off-E'!AJ23,"&gt;0",AM23)</f>
        <v>2</v>
      </c>
    </row>
    <row r="24" spans="1:40">
      <c r="A24" s="4" t="s">
        <v>90</v>
      </c>
      <c r="B24" s="4" t="s">
        <v>91</v>
      </c>
      <c r="C24" s="4">
        <v>0</v>
      </c>
      <c r="D24" s="4">
        <v>6.23</v>
      </c>
      <c r="E24" s="4" t="s">
        <v>648</v>
      </c>
      <c r="F24" s="4">
        <v>1</v>
      </c>
      <c r="G24" s="4" t="s">
        <v>649</v>
      </c>
      <c r="H24" s="4">
        <v>2</v>
      </c>
      <c r="I24" s="4">
        <v>1</v>
      </c>
      <c r="J24" s="4">
        <v>6.8</v>
      </c>
      <c r="K24" s="4">
        <v>6.3</v>
      </c>
      <c r="L24" s="15">
        <v>9.6</v>
      </c>
      <c r="M24" s="15">
        <f t="shared" si="3"/>
        <v>70.833333333333343</v>
      </c>
      <c r="N24" s="15">
        <f t="shared" si="4"/>
        <v>65.625</v>
      </c>
      <c r="O24" s="4">
        <v>2</v>
      </c>
      <c r="P24" s="4">
        <v>3</v>
      </c>
      <c r="Q24" s="4">
        <v>2</v>
      </c>
      <c r="R24" s="4">
        <v>2</v>
      </c>
      <c r="S24" s="4">
        <v>4</v>
      </c>
      <c r="T24" s="4">
        <v>5</v>
      </c>
      <c r="U24" s="4">
        <v>2</v>
      </c>
      <c r="V24" s="4">
        <v>2</v>
      </c>
      <c r="W24" s="4">
        <v>3</v>
      </c>
      <c r="X24" s="4">
        <v>2</v>
      </c>
      <c r="Y24" s="4">
        <v>4</v>
      </c>
      <c r="Z24" s="4">
        <v>4</v>
      </c>
      <c r="AA24" s="4">
        <v>4</v>
      </c>
      <c r="AB24" s="4">
        <v>2</v>
      </c>
      <c r="AC24" s="4">
        <f t="shared" ref="AC24:AC41" si="8">SUM(X24:AB24)/5</f>
        <v>3.2</v>
      </c>
      <c r="AD24" s="4">
        <f t="shared" ref="AD24:AD41" si="9">SUM(S24:W24)/5</f>
        <v>3.2</v>
      </c>
      <c r="AE24" s="4">
        <f t="shared" ref="AE24:AE41" si="10">SUM(O24:Q24)/3</f>
        <v>2.3333333333333335</v>
      </c>
      <c r="AF24" s="4">
        <v>4</v>
      </c>
      <c r="AG24" s="4">
        <v>2</v>
      </c>
      <c r="AH24" s="4">
        <v>1</v>
      </c>
      <c r="AI24" s="23">
        <v>2</v>
      </c>
      <c r="AJ24" s="13">
        <v>0</v>
      </c>
      <c r="AK24" s="15" t="s">
        <v>129</v>
      </c>
      <c r="AL24">
        <f>SUMIF(AG24,"&gt;0",AM24)+SUMIF('1. Dodge'!AI24,"&gt;0",AM24)+SUMIF('2. Stop'!AH24,"&gt;0",AM24)+SUMIF('3. Back-off-L'!AI24,"&gt;0",AM24)+SUMIF('4. Back-off-E'!AI24,"&gt;0",AM24)</f>
        <v>3</v>
      </c>
      <c r="AM24">
        <v>1</v>
      </c>
      <c r="AN24">
        <f>SUMIF(AH24,"&gt;0",AM24)+SUMIF('1. Dodge'!AK24,"&gt;0",AM24)+SUMIF('2. Stop'!AI24,"&gt;0",AM24)+SUMIF('3. Back-off-L'!AJ24,"&gt;0",AM24)+SUMIF('4. Back-off-E'!AJ24,"&gt;0",AM24)</f>
        <v>3</v>
      </c>
    </row>
    <row r="25" spans="1:40">
      <c r="A25" s="4" t="s">
        <v>93</v>
      </c>
      <c r="B25" s="4" t="s">
        <v>94</v>
      </c>
      <c r="C25" s="4">
        <v>0</v>
      </c>
      <c r="D25" s="4">
        <v>6.02</v>
      </c>
      <c r="E25" s="4" t="s">
        <v>659</v>
      </c>
      <c r="F25" s="4">
        <v>1</v>
      </c>
      <c r="G25" s="4" t="s">
        <v>660</v>
      </c>
      <c r="H25" s="4">
        <v>2</v>
      </c>
      <c r="I25" s="4">
        <v>1</v>
      </c>
      <c r="J25" s="4">
        <v>9.6</v>
      </c>
      <c r="K25" s="4">
        <v>9.6</v>
      </c>
      <c r="L25" s="15">
        <v>9.6</v>
      </c>
      <c r="M25" s="15">
        <f t="shared" si="3"/>
        <v>100</v>
      </c>
      <c r="N25" s="15">
        <f t="shared" si="4"/>
        <v>100</v>
      </c>
      <c r="O25" s="4">
        <v>5</v>
      </c>
      <c r="P25" s="4">
        <v>5</v>
      </c>
      <c r="Q25" s="4">
        <v>5</v>
      </c>
      <c r="R25" s="4">
        <v>5</v>
      </c>
      <c r="S25" s="4">
        <v>5</v>
      </c>
      <c r="T25" s="4">
        <v>4</v>
      </c>
      <c r="U25" s="4">
        <v>4</v>
      </c>
      <c r="V25" s="4">
        <v>5</v>
      </c>
      <c r="W25" s="4">
        <v>5</v>
      </c>
      <c r="X25" s="4">
        <v>4</v>
      </c>
      <c r="Y25" s="4">
        <v>3</v>
      </c>
      <c r="Z25" s="4">
        <v>3</v>
      </c>
      <c r="AA25" s="4">
        <v>4</v>
      </c>
      <c r="AB25" s="4">
        <v>5</v>
      </c>
      <c r="AC25" s="4">
        <f t="shared" si="8"/>
        <v>3.8</v>
      </c>
      <c r="AD25" s="4">
        <f t="shared" si="9"/>
        <v>4.5999999999999996</v>
      </c>
      <c r="AE25" s="4">
        <f t="shared" si="10"/>
        <v>5</v>
      </c>
      <c r="AF25" s="4">
        <v>4</v>
      </c>
      <c r="AG25" s="4">
        <v>0</v>
      </c>
      <c r="AH25" s="4" t="s">
        <v>129</v>
      </c>
      <c r="AI25" s="23">
        <v>0</v>
      </c>
      <c r="AJ25" s="13">
        <v>1</v>
      </c>
      <c r="AK25" s="15" t="s">
        <v>129</v>
      </c>
      <c r="AL25">
        <f>SUMIF(AG25,"&gt;0",AM25)+SUMIF('1. Dodge'!AI25,"&gt;0",AM25)+SUMIF('2. Stop'!AH25,"&gt;0",AM25)+SUMIF('3. Back-off-L'!AI25,"&gt;0",AM25)+SUMIF('4. Back-off-E'!AI25,"&gt;0",AM25)</f>
        <v>3</v>
      </c>
      <c r="AM25">
        <v>1</v>
      </c>
      <c r="AN25">
        <f>SUMIF(AH25,"&gt;0",AM25)+SUMIF('1. Dodge'!AK25,"&gt;0",AM25)+SUMIF('2. Stop'!AI25,"&gt;0",AM25)+SUMIF('3. Back-off-L'!AJ25,"&gt;0",AM25)+SUMIF('4. Back-off-E'!AJ25,"&gt;0",AM25)</f>
        <v>3</v>
      </c>
    </row>
    <row r="26" spans="1:40">
      <c r="A26" s="4" t="s">
        <v>95</v>
      </c>
      <c r="B26" s="4" t="s">
        <v>96</v>
      </c>
      <c r="C26" s="4">
        <v>0</v>
      </c>
      <c r="D26" s="4">
        <v>6.28</v>
      </c>
      <c r="E26" s="4" t="s">
        <v>692</v>
      </c>
      <c r="F26" s="4">
        <v>1</v>
      </c>
      <c r="G26" s="4" t="s">
        <v>693</v>
      </c>
      <c r="H26" s="4">
        <v>0</v>
      </c>
      <c r="I26" s="4">
        <v>1</v>
      </c>
      <c r="J26" s="4">
        <v>8</v>
      </c>
      <c r="K26" s="4">
        <v>9.4</v>
      </c>
      <c r="L26" s="15">
        <v>9.6</v>
      </c>
      <c r="M26" s="15">
        <f t="shared" si="3"/>
        <v>83.333333333333343</v>
      </c>
      <c r="N26" s="15">
        <f t="shared" si="4"/>
        <v>97.916666666666671</v>
      </c>
      <c r="O26" s="4">
        <v>5</v>
      </c>
      <c r="P26" s="4">
        <v>5</v>
      </c>
      <c r="Q26" s="4">
        <v>4</v>
      </c>
      <c r="R26" s="4">
        <v>5</v>
      </c>
      <c r="S26" s="4">
        <v>5</v>
      </c>
      <c r="T26" s="4">
        <v>5</v>
      </c>
      <c r="U26" s="4">
        <v>5</v>
      </c>
      <c r="V26" s="4">
        <v>5</v>
      </c>
      <c r="W26" s="4">
        <v>5</v>
      </c>
      <c r="X26" s="4">
        <v>4</v>
      </c>
      <c r="Y26" s="4">
        <v>4</v>
      </c>
      <c r="Z26" s="4">
        <v>4</v>
      </c>
      <c r="AA26" s="4">
        <v>5</v>
      </c>
      <c r="AB26" s="4">
        <v>5</v>
      </c>
      <c r="AC26" s="4">
        <f t="shared" si="8"/>
        <v>4.4000000000000004</v>
      </c>
      <c r="AD26" s="4">
        <f t="shared" si="9"/>
        <v>5</v>
      </c>
      <c r="AE26" s="4">
        <f t="shared" si="10"/>
        <v>4.666666666666667</v>
      </c>
      <c r="AF26" s="4">
        <v>4</v>
      </c>
      <c r="AG26" s="4">
        <v>0</v>
      </c>
      <c r="AH26" s="4"/>
      <c r="AI26" s="23">
        <v>0</v>
      </c>
      <c r="AJ26" s="13">
        <v>1</v>
      </c>
      <c r="AK26" s="15" t="s">
        <v>129</v>
      </c>
      <c r="AL26">
        <f>SUMIF(AG26,"&gt;0",AM26)+SUMIF('1. Dodge'!AI26,"&gt;0",AM26)+SUMIF('2. Stop'!AH26,"&gt;0",AM26)+SUMIF('3. Back-off-L'!AI26,"&gt;0",AM26)+SUMIF('4. Back-off-E'!AI26,"&gt;0",AM26)</f>
        <v>2</v>
      </c>
      <c r="AM26">
        <v>1</v>
      </c>
      <c r="AN26">
        <f>SUMIF(AH26,"&gt;0",AM26)+SUMIF('1. Dodge'!AK26,"&gt;0",AM26)+SUMIF('2. Stop'!AI26,"&gt;0",AM26)+SUMIF('3. Back-off-L'!AJ26,"&gt;0",AM26)+SUMIF('4. Back-off-E'!AJ26,"&gt;0",AM26)</f>
        <v>2</v>
      </c>
    </row>
    <row r="27" spans="1:40">
      <c r="A27" s="4" t="s">
        <v>97</v>
      </c>
      <c r="B27" s="4" t="s">
        <v>85</v>
      </c>
      <c r="C27" s="4">
        <v>0</v>
      </c>
      <c r="D27" s="4">
        <v>5.13</v>
      </c>
      <c r="E27" s="4" t="s">
        <v>735</v>
      </c>
      <c r="F27" s="4">
        <v>1</v>
      </c>
      <c r="G27" s="4" t="s">
        <v>736</v>
      </c>
      <c r="H27" s="4">
        <v>2</v>
      </c>
      <c r="I27" s="4">
        <v>1</v>
      </c>
      <c r="J27" s="4">
        <v>4.9000000000000004</v>
      </c>
      <c r="K27" s="4">
        <v>7</v>
      </c>
      <c r="L27" s="15">
        <v>9.6</v>
      </c>
      <c r="M27" s="15">
        <f t="shared" si="3"/>
        <v>51.041666666666671</v>
      </c>
      <c r="N27" s="15">
        <f t="shared" si="4"/>
        <v>72.916666666666671</v>
      </c>
      <c r="O27" s="4">
        <v>3</v>
      </c>
      <c r="P27" s="4">
        <v>2</v>
      </c>
      <c r="Q27" s="4">
        <v>3</v>
      </c>
      <c r="R27" s="4">
        <v>4</v>
      </c>
      <c r="S27" s="4">
        <v>4</v>
      </c>
      <c r="T27" s="4">
        <v>3</v>
      </c>
      <c r="U27" s="4">
        <v>3</v>
      </c>
      <c r="V27" s="4">
        <v>4</v>
      </c>
      <c r="W27" s="4">
        <v>3</v>
      </c>
      <c r="X27" s="4">
        <v>3</v>
      </c>
      <c r="Y27" s="4">
        <v>2</v>
      </c>
      <c r="Z27" s="4">
        <v>4</v>
      </c>
      <c r="AA27" s="4">
        <v>4</v>
      </c>
      <c r="AB27" s="4">
        <v>2</v>
      </c>
      <c r="AC27" s="4">
        <f t="shared" si="8"/>
        <v>3</v>
      </c>
      <c r="AD27" s="4">
        <f t="shared" si="9"/>
        <v>3.4</v>
      </c>
      <c r="AE27" s="4">
        <f t="shared" si="10"/>
        <v>2.6666666666666665</v>
      </c>
      <c r="AF27" s="4">
        <v>4</v>
      </c>
      <c r="AG27" s="4">
        <v>0</v>
      </c>
      <c r="AH27" s="4" t="s">
        <v>129</v>
      </c>
      <c r="AI27" s="23">
        <v>0</v>
      </c>
      <c r="AJ27" s="13">
        <v>1</v>
      </c>
      <c r="AK27" s="15" t="s">
        <v>129</v>
      </c>
      <c r="AL27">
        <f>SUMIF(AG27,"&gt;0",AM27)+SUMIF('1. Dodge'!AI27,"&gt;0",AM27)+SUMIF('2. Stop'!AH27,"&gt;0",AM27)+SUMIF('3. Back-off-L'!AI27,"&gt;0",AM27)+SUMIF('4. Back-off-E'!AI27,"&gt;0",AM27)</f>
        <v>2</v>
      </c>
      <c r="AM27">
        <v>1</v>
      </c>
      <c r="AN27">
        <f>SUMIF(AH27,"&gt;0",AM27)+SUMIF('1. Dodge'!AK27,"&gt;0",AM27)+SUMIF('2. Stop'!AI27,"&gt;0",AM27)+SUMIF('3. Back-off-L'!AJ27,"&gt;0",AM27)+SUMIF('4. Back-off-E'!AJ27,"&gt;0",AM27)</f>
        <v>2</v>
      </c>
    </row>
    <row r="28" spans="1:40">
      <c r="A28" s="4" t="s">
        <v>98</v>
      </c>
      <c r="B28" s="4" t="s">
        <v>89</v>
      </c>
      <c r="C28" s="4">
        <v>0</v>
      </c>
      <c r="D28" s="4">
        <v>4.2699999999999996</v>
      </c>
      <c r="E28" s="4" t="s">
        <v>747</v>
      </c>
      <c r="F28" s="4">
        <v>1</v>
      </c>
      <c r="G28" s="4" t="s">
        <v>748</v>
      </c>
      <c r="H28" s="4">
        <v>2</v>
      </c>
      <c r="I28" s="4">
        <v>1</v>
      </c>
      <c r="J28" s="4">
        <v>8</v>
      </c>
      <c r="K28" s="4">
        <v>7.5</v>
      </c>
      <c r="L28" s="15">
        <v>9.6</v>
      </c>
      <c r="M28" s="15">
        <f t="shared" si="3"/>
        <v>83.333333333333343</v>
      </c>
      <c r="N28" s="15">
        <f t="shared" si="4"/>
        <v>78.125</v>
      </c>
      <c r="O28" s="4">
        <v>4</v>
      </c>
      <c r="P28" s="4">
        <v>4</v>
      </c>
      <c r="Q28" s="4">
        <v>2</v>
      </c>
      <c r="R28" s="4">
        <v>4</v>
      </c>
      <c r="S28" s="4">
        <v>4</v>
      </c>
      <c r="T28" s="4">
        <v>3</v>
      </c>
      <c r="U28" s="4">
        <v>4</v>
      </c>
      <c r="V28" s="4">
        <v>5</v>
      </c>
      <c r="W28" s="4">
        <v>4</v>
      </c>
      <c r="X28" s="4">
        <v>4</v>
      </c>
      <c r="Y28" s="4">
        <v>2</v>
      </c>
      <c r="Z28" s="4">
        <v>4</v>
      </c>
      <c r="AA28" s="4">
        <v>3</v>
      </c>
      <c r="AB28" s="4">
        <v>3</v>
      </c>
      <c r="AC28" s="4">
        <f t="shared" si="8"/>
        <v>3.2</v>
      </c>
      <c r="AD28" s="4">
        <f t="shared" si="9"/>
        <v>4</v>
      </c>
      <c r="AE28" s="4">
        <f t="shared" si="10"/>
        <v>3.3333333333333335</v>
      </c>
      <c r="AF28" s="4">
        <v>4</v>
      </c>
      <c r="AG28" s="4">
        <v>1</v>
      </c>
      <c r="AH28" s="4">
        <v>1</v>
      </c>
      <c r="AI28" s="23">
        <v>1</v>
      </c>
      <c r="AJ28" s="13">
        <v>1</v>
      </c>
      <c r="AK28" s="15" t="s">
        <v>129</v>
      </c>
      <c r="AL28">
        <f>SUMIF(AG28,"&gt;0",AM28)+SUMIF('1. Dodge'!AI28,"&gt;0",AM28)+SUMIF('2. Stop'!AH28,"&gt;0",AM28)+SUMIF('3. Back-off-L'!AI28,"&gt;0",AM28)+SUMIF('4. Back-off-E'!AI28,"&gt;0",AM28)</f>
        <v>3</v>
      </c>
      <c r="AM28">
        <v>1</v>
      </c>
      <c r="AN28">
        <f>SUMIF(AH28,"&gt;0",AM28)+SUMIF('1. Dodge'!AK28,"&gt;0",AM28)+SUMIF('2. Stop'!AI28,"&gt;0",AM28)+SUMIF('3. Back-off-L'!AJ28,"&gt;0",AM28)+SUMIF('4. Back-off-E'!AJ28,"&gt;0",AM28)</f>
        <v>3</v>
      </c>
    </row>
    <row r="29" spans="1:40">
      <c r="A29" s="4" t="s">
        <v>99</v>
      </c>
      <c r="B29" s="4" t="s">
        <v>91</v>
      </c>
      <c r="C29" s="4">
        <v>0</v>
      </c>
      <c r="D29" s="4">
        <v>6.08</v>
      </c>
      <c r="E29" s="4" t="s">
        <v>764</v>
      </c>
      <c r="F29" s="4">
        <v>1</v>
      </c>
      <c r="G29" s="4" t="s">
        <v>765</v>
      </c>
      <c r="H29" s="4">
        <v>2</v>
      </c>
      <c r="I29" s="4">
        <v>1</v>
      </c>
      <c r="J29" s="4">
        <v>6.2</v>
      </c>
      <c r="K29" s="4">
        <v>8.6999999999999993</v>
      </c>
      <c r="L29" s="15">
        <v>9.6</v>
      </c>
      <c r="M29" s="15">
        <f t="shared" si="3"/>
        <v>64.583333333333343</v>
      </c>
      <c r="N29" s="15">
        <f t="shared" si="4"/>
        <v>90.625</v>
      </c>
      <c r="O29" s="4">
        <v>5</v>
      </c>
      <c r="P29" s="4">
        <v>5</v>
      </c>
      <c r="Q29" s="4">
        <v>3</v>
      </c>
      <c r="R29" s="4">
        <v>5</v>
      </c>
      <c r="S29" s="4">
        <v>4</v>
      </c>
      <c r="T29" s="4">
        <v>4</v>
      </c>
      <c r="U29" s="4">
        <v>5</v>
      </c>
      <c r="V29" s="4">
        <v>5</v>
      </c>
      <c r="W29" s="4">
        <v>5</v>
      </c>
      <c r="X29" s="4">
        <v>4</v>
      </c>
      <c r="Y29" s="4">
        <v>2</v>
      </c>
      <c r="Z29" s="4">
        <v>1</v>
      </c>
      <c r="AA29" s="4">
        <v>3</v>
      </c>
      <c r="AB29" s="4">
        <v>5</v>
      </c>
      <c r="AC29" s="4">
        <f t="shared" si="8"/>
        <v>3</v>
      </c>
      <c r="AD29" s="4">
        <f t="shared" si="9"/>
        <v>4.5999999999999996</v>
      </c>
      <c r="AE29" s="4">
        <f t="shared" si="10"/>
        <v>4.333333333333333</v>
      </c>
      <c r="AF29" s="4">
        <v>3</v>
      </c>
      <c r="AG29" s="4">
        <v>0</v>
      </c>
      <c r="AH29" s="4" t="s">
        <v>129</v>
      </c>
      <c r="AI29" s="23">
        <v>0</v>
      </c>
      <c r="AJ29" s="13">
        <v>0</v>
      </c>
      <c r="AK29" s="15" t="s">
        <v>129</v>
      </c>
      <c r="AL29">
        <v>0</v>
      </c>
      <c r="AM29">
        <v>1</v>
      </c>
      <c r="AN29">
        <f>SUMIF(AH29,"&gt;0",AM29)+SUMIF('1. Dodge'!AK29,"&gt;0",AM29)+SUMIF('2. Stop'!AI29,"&gt;0",AM29)+SUMIF('3. Back-off-L'!AJ29,"&gt;0",AM29)+SUMIF('4. Back-off-E'!AJ29,"&gt;0",AM29)</f>
        <v>0</v>
      </c>
    </row>
    <row r="30" spans="1:40">
      <c r="A30" s="4" t="s">
        <v>100</v>
      </c>
      <c r="B30" s="4" t="s">
        <v>92</v>
      </c>
      <c r="C30" s="4">
        <v>0</v>
      </c>
      <c r="D30" s="4">
        <v>5</v>
      </c>
      <c r="E30" s="4" t="s">
        <v>781</v>
      </c>
      <c r="F30" s="4">
        <v>1</v>
      </c>
      <c r="G30" s="4" t="s">
        <v>782</v>
      </c>
      <c r="H30" s="4">
        <v>2</v>
      </c>
      <c r="I30" s="4">
        <v>1</v>
      </c>
      <c r="J30" s="4">
        <v>6.1</v>
      </c>
      <c r="K30" s="4">
        <v>5.6</v>
      </c>
      <c r="L30" s="15">
        <v>9.6</v>
      </c>
      <c r="M30" s="15">
        <f t="shared" si="3"/>
        <v>63.541666666666664</v>
      </c>
      <c r="N30" s="15">
        <f t="shared" si="4"/>
        <v>58.333333333333336</v>
      </c>
      <c r="O30" s="4">
        <v>4</v>
      </c>
      <c r="P30" s="4">
        <v>4</v>
      </c>
      <c r="Q30" s="4">
        <v>3</v>
      </c>
      <c r="R30" s="4">
        <v>4</v>
      </c>
      <c r="S30" s="4">
        <v>4</v>
      </c>
      <c r="T30" s="4">
        <v>4</v>
      </c>
      <c r="U30" s="4">
        <v>4</v>
      </c>
      <c r="V30" s="4">
        <v>4</v>
      </c>
      <c r="W30" s="4">
        <v>3</v>
      </c>
      <c r="X30" s="4">
        <v>4</v>
      </c>
      <c r="Y30" s="4">
        <v>2</v>
      </c>
      <c r="Z30" s="4">
        <v>4</v>
      </c>
      <c r="AA30" s="4">
        <v>4</v>
      </c>
      <c r="AB30" s="4">
        <v>3</v>
      </c>
      <c r="AC30" s="4">
        <f t="shared" si="8"/>
        <v>3.4</v>
      </c>
      <c r="AD30" s="4">
        <f t="shared" si="9"/>
        <v>3.8</v>
      </c>
      <c r="AE30" s="4">
        <f t="shared" si="10"/>
        <v>3.6666666666666665</v>
      </c>
      <c r="AF30" s="4">
        <v>5</v>
      </c>
      <c r="AG30" s="4">
        <v>0</v>
      </c>
      <c r="AH30" s="4" t="s">
        <v>129</v>
      </c>
      <c r="AI30" s="23">
        <v>0</v>
      </c>
      <c r="AJ30" s="13">
        <v>1</v>
      </c>
      <c r="AK30" s="15" t="s">
        <v>129</v>
      </c>
      <c r="AL30">
        <f>SUMIF(AG30,"&gt;0",AM30)+SUMIF('1. Dodge'!AI30,"&gt;0",AM30)+SUMIF('2. Stop'!AH30,"&gt;0",AM30)+SUMIF('3. Back-off-L'!AI30,"&gt;0",AM30)+SUMIF('4. Back-off-E'!AI30,"&gt;0",AM30)</f>
        <v>2</v>
      </c>
      <c r="AM30">
        <v>1</v>
      </c>
      <c r="AN30">
        <f>SUMIF(AH30,"&gt;0",AM30)+SUMIF('1. Dodge'!AK30,"&gt;0",AM30)+SUMIF('2. Stop'!AI30,"&gt;0",AM30)+SUMIF('3. Back-off-L'!AJ30,"&gt;0",AM30)+SUMIF('4. Back-off-E'!AJ30,"&gt;0",AM30)</f>
        <v>2</v>
      </c>
    </row>
    <row r="31" spans="1:40">
      <c r="A31" s="4" t="s">
        <v>101</v>
      </c>
      <c r="B31" s="4" t="s">
        <v>94</v>
      </c>
      <c r="C31" s="4">
        <v>0</v>
      </c>
      <c r="D31" s="4">
        <v>5.05</v>
      </c>
      <c r="E31" s="4" t="s">
        <v>795</v>
      </c>
      <c r="F31" s="4">
        <v>1</v>
      </c>
      <c r="G31" s="4" t="s">
        <v>796</v>
      </c>
      <c r="H31" s="4">
        <v>1</v>
      </c>
      <c r="I31" s="4">
        <v>1</v>
      </c>
      <c r="J31" s="4">
        <v>8.3000000000000007</v>
      </c>
      <c r="K31" s="4">
        <v>5.9</v>
      </c>
      <c r="L31" s="15">
        <v>9.6</v>
      </c>
      <c r="M31" s="15">
        <f t="shared" si="3"/>
        <v>86.458333333333343</v>
      </c>
      <c r="N31" s="15">
        <f t="shared" si="4"/>
        <v>61.458333333333336</v>
      </c>
      <c r="O31" s="4">
        <v>5</v>
      </c>
      <c r="P31" s="4">
        <v>5</v>
      </c>
      <c r="Q31" s="4">
        <v>2</v>
      </c>
      <c r="R31" s="4">
        <v>5</v>
      </c>
      <c r="S31" s="4">
        <v>4</v>
      </c>
      <c r="T31" s="4">
        <v>5</v>
      </c>
      <c r="U31" s="4">
        <v>5</v>
      </c>
      <c r="V31" s="4">
        <v>4</v>
      </c>
      <c r="W31" s="4">
        <v>5</v>
      </c>
      <c r="X31" s="4">
        <v>4</v>
      </c>
      <c r="Y31" s="4">
        <v>5</v>
      </c>
      <c r="Z31" s="4">
        <v>4</v>
      </c>
      <c r="AA31" s="4">
        <v>5</v>
      </c>
      <c r="AB31" s="4">
        <v>4</v>
      </c>
      <c r="AC31" s="4">
        <f t="shared" si="8"/>
        <v>4.4000000000000004</v>
      </c>
      <c r="AD31" s="4">
        <f t="shared" si="9"/>
        <v>4.5999999999999996</v>
      </c>
      <c r="AE31" s="4">
        <f t="shared" si="10"/>
        <v>4</v>
      </c>
      <c r="AF31" s="4">
        <v>5</v>
      </c>
      <c r="AG31" s="4">
        <v>0</v>
      </c>
      <c r="AH31" s="4" t="s">
        <v>129</v>
      </c>
      <c r="AI31" s="23">
        <v>0</v>
      </c>
      <c r="AJ31" s="13">
        <v>1</v>
      </c>
      <c r="AK31" s="15" t="s">
        <v>129</v>
      </c>
      <c r="AL31">
        <f>SUMIF(AG31,"&gt;0",AM31)+SUMIF('1. Dodge'!AI31,"&gt;0",AM31)+SUMIF('2. Stop'!AH31,"&gt;0",AM31)+SUMIF('3. Back-off-L'!AI31,"&gt;0",AM31)+SUMIF('4. Back-off-E'!AI31,"&gt;0",AM31)</f>
        <v>3</v>
      </c>
      <c r="AM31">
        <v>1</v>
      </c>
      <c r="AN31">
        <f>SUMIF(AH31,"&gt;0",AM31)+SUMIF('1. Dodge'!AK31,"&gt;0",AM31)+SUMIF('2. Stop'!AI31,"&gt;0",AM31)+SUMIF('3. Back-off-L'!AJ31,"&gt;0",AM31)+SUMIF('4. Back-off-E'!AJ31,"&gt;0",AM31)</f>
        <v>3</v>
      </c>
    </row>
    <row r="32" spans="1:40">
      <c r="A32" s="2" t="s">
        <v>102</v>
      </c>
      <c r="B32" s="4" t="s">
        <v>103</v>
      </c>
      <c r="C32" s="4">
        <v>1</v>
      </c>
      <c r="D32" s="4">
        <v>5.04</v>
      </c>
      <c r="E32" s="31"/>
      <c r="F32" s="31"/>
      <c r="G32" s="31"/>
      <c r="H32" s="31"/>
      <c r="I32" s="31"/>
      <c r="J32" s="31"/>
      <c r="K32" s="31"/>
      <c r="L32" s="15">
        <v>9.6</v>
      </c>
      <c r="M32" s="31"/>
      <c r="N32" s="31"/>
      <c r="O32" s="4">
        <v>5</v>
      </c>
      <c r="P32" s="4">
        <v>5</v>
      </c>
      <c r="Q32" s="4">
        <v>5</v>
      </c>
      <c r="R32" s="4">
        <v>5</v>
      </c>
      <c r="S32" s="4">
        <v>5</v>
      </c>
      <c r="T32" s="4">
        <v>5</v>
      </c>
      <c r="U32" s="4">
        <v>5</v>
      </c>
      <c r="V32" s="4">
        <v>5</v>
      </c>
      <c r="W32" s="4">
        <v>5</v>
      </c>
      <c r="X32" s="4">
        <v>5</v>
      </c>
      <c r="Y32" s="4">
        <v>4</v>
      </c>
      <c r="Z32" s="4">
        <v>4</v>
      </c>
      <c r="AA32" s="4">
        <v>4</v>
      </c>
      <c r="AB32" s="4">
        <v>5</v>
      </c>
      <c r="AC32" s="4">
        <f t="shared" si="8"/>
        <v>4.4000000000000004</v>
      </c>
      <c r="AD32" s="4">
        <f t="shared" si="9"/>
        <v>5</v>
      </c>
      <c r="AE32" s="4">
        <f t="shared" si="10"/>
        <v>5</v>
      </c>
      <c r="AF32" s="4">
        <v>5</v>
      </c>
      <c r="AG32" s="4">
        <v>2</v>
      </c>
      <c r="AH32" s="4">
        <v>1</v>
      </c>
      <c r="AI32" s="23">
        <v>1</v>
      </c>
      <c r="AJ32" s="13">
        <v>0</v>
      </c>
      <c r="AK32" s="15" t="s">
        <v>129</v>
      </c>
      <c r="AL32">
        <f>SUMIF(AG32,"&gt;0",AM32)+SUMIF('1. Dodge'!AI32,"&gt;0",AM32)+SUMIF('2. Stop'!AH32,"&gt;0",AM32)+SUMIF('3. Back-off-L'!AI32,"&gt;0",AM32)+SUMIF('4. Back-off-E'!AI32,"&gt;0",AM32)</f>
        <v>4</v>
      </c>
      <c r="AM32">
        <v>1</v>
      </c>
      <c r="AN32">
        <f>SUMIF(AH32,"&gt;0",AM32)+SUMIF('1. Dodge'!AK32,"&gt;0",AM32)+SUMIF('2. Stop'!AI32,"&gt;0",AM32)+SUMIF('3. Back-off-L'!AJ32,"&gt;0",AM32)+SUMIF('4. Back-off-E'!AJ32,"&gt;0",AM32)</f>
        <v>4</v>
      </c>
    </row>
    <row r="33" spans="1:54">
      <c r="A33" s="4" t="s">
        <v>104</v>
      </c>
      <c r="B33" s="4" t="s">
        <v>105</v>
      </c>
      <c r="C33" s="4">
        <v>1</v>
      </c>
      <c r="D33" s="4">
        <v>4.21</v>
      </c>
      <c r="E33" s="31"/>
      <c r="F33" s="31"/>
      <c r="G33" s="31"/>
      <c r="H33" s="31"/>
      <c r="I33" s="31"/>
      <c r="J33" s="31"/>
      <c r="K33" s="31"/>
      <c r="L33" s="15">
        <v>9.6</v>
      </c>
      <c r="M33" s="31"/>
      <c r="N33" s="31"/>
      <c r="O33" s="4">
        <v>5</v>
      </c>
      <c r="P33" s="4">
        <v>5</v>
      </c>
      <c r="Q33" s="4">
        <v>4</v>
      </c>
      <c r="R33" s="4">
        <v>5</v>
      </c>
      <c r="S33" s="4">
        <v>4</v>
      </c>
      <c r="T33" s="4">
        <v>4</v>
      </c>
      <c r="U33" s="4">
        <v>4</v>
      </c>
      <c r="V33" s="4">
        <v>2</v>
      </c>
      <c r="W33" s="4">
        <v>4</v>
      </c>
      <c r="X33" s="4">
        <v>4</v>
      </c>
      <c r="Y33" s="4">
        <v>1</v>
      </c>
      <c r="Z33" s="4">
        <v>3</v>
      </c>
      <c r="AA33" s="4">
        <v>2</v>
      </c>
      <c r="AB33" s="4">
        <v>4</v>
      </c>
      <c r="AC33" s="4">
        <f t="shared" si="8"/>
        <v>2.8</v>
      </c>
      <c r="AD33" s="4">
        <f t="shared" si="9"/>
        <v>3.6</v>
      </c>
      <c r="AE33" s="4">
        <f t="shared" si="10"/>
        <v>4.666666666666667</v>
      </c>
      <c r="AF33" s="4">
        <v>5</v>
      </c>
      <c r="AG33" s="4">
        <v>0</v>
      </c>
      <c r="AH33" s="4" t="s">
        <v>129</v>
      </c>
      <c r="AI33" s="23">
        <v>0</v>
      </c>
      <c r="AJ33" s="13">
        <v>0</v>
      </c>
      <c r="AK33" s="15" t="s">
        <v>129</v>
      </c>
      <c r="AL33">
        <f>SUMIF(AG33,"&gt;0",AM33)+SUMIF('1. Dodge'!AI33,"&gt;0",AM33)+SUMIF('2. Stop'!AH33,"&gt;0",AM33)+SUMIF('3. Back-off-L'!AI33,"&gt;0",AM33)+SUMIF('4. Back-off-E'!AI33,"&gt;0",AM33)</f>
        <v>4</v>
      </c>
      <c r="AM33">
        <v>1</v>
      </c>
      <c r="AN33">
        <f>SUMIF(AH33,"&gt;0",AM33)+SUMIF('1. Dodge'!AK33,"&gt;0",AM33)+SUMIF('2. Stop'!AI33,"&gt;0",AM33)+SUMIF('3. Back-off-L'!AJ33,"&gt;0",AM33)+SUMIF('4. Back-off-E'!AJ33,"&gt;0",AM33)</f>
        <v>4</v>
      </c>
    </row>
    <row r="34" spans="1:54">
      <c r="A34" s="4" t="s">
        <v>106</v>
      </c>
      <c r="B34" s="4" t="s">
        <v>107</v>
      </c>
      <c r="C34" s="4">
        <v>0</v>
      </c>
      <c r="D34" s="4">
        <v>5.38</v>
      </c>
      <c r="E34" s="4" t="s">
        <v>554</v>
      </c>
      <c r="F34" s="4">
        <v>1</v>
      </c>
      <c r="G34" s="4" t="s">
        <v>555</v>
      </c>
      <c r="H34" s="4">
        <v>2</v>
      </c>
      <c r="I34" s="4">
        <v>1</v>
      </c>
      <c r="J34" s="4">
        <v>9.1999999999999993</v>
      </c>
      <c r="K34" s="4">
        <v>5.9</v>
      </c>
      <c r="L34" s="15">
        <v>9.6</v>
      </c>
      <c r="M34" s="15">
        <f t="shared" si="3"/>
        <v>95.833333333333329</v>
      </c>
      <c r="N34" s="15">
        <f t="shared" si="4"/>
        <v>61.458333333333336</v>
      </c>
      <c r="O34" s="4">
        <v>5</v>
      </c>
      <c r="P34" s="4">
        <v>5</v>
      </c>
      <c r="Q34" s="4">
        <v>1</v>
      </c>
      <c r="R34" s="4">
        <v>5</v>
      </c>
      <c r="S34" s="4">
        <v>5</v>
      </c>
      <c r="T34" s="4">
        <v>3</v>
      </c>
      <c r="U34" s="4">
        <v>5</v>
      </c>
      <c r="V34" s="4">
        <v>5</v>
      </c>
      <c r="W34" s="4">
        <v>4</v>
      </c>
      <c r="X34" s="4">
        <v>4</v>
      </c>
      <c r="Y34" s="4">
        <v>4</v>
      </c>
      <c r="Z34" s="4">
        <v>1</v>
      </c>
      <c r="AA34" s="4">
        <v>5</v>
      </c>
      <c r="AB34" s="4">
        <v>5</v>
      </c>
      <c r="AC34" s="4">
        <f t="shared" si="8"/>
        <v>3.8</v>
      </c>
      <c r="AD34" s="4">
        <f t="shared" si="9"/>
        <v>4.4000000000000004</v>
      </c>
      <c r="AE34" s="4">
        <f t="shared" si="10"/>
        <v>3.6666666666666665</v>
      </c>
      <c r="AF34" s="4">
        <v>5</v>
      </c>
      <c r="AG34" s="4">
        <v>1</v>
      </c>
      <c r="AH34" s="4">
        <v>1</v>
      </c>
      <c r="AI34" s="23">
        <v>1</v>
      </c>
      <c r="AJ34" s="13">
        <v>1</v>
      </c>
      <c r="AK34" s="15" t="s">
        <v>129</v>
      </c>
      <c r="AL34">
        <f>SUMIF(AG34,"&gt;0",AM34)+SUMIF('1. Dodge'!AI34,"&gt;0",AM34)+SUMIF('2. Stop'!AH34,"&gt;0",AM34)+SUMIF('3. Back-off-L'!AI34,"&gt;0",AM34)+SUMIF('4. Back-off-E'!AI34,"&gt;0",AM34)</f>
        <v>4</v>
      </c>
      <c r="AM34">
        <v>1</v>
      </c>
      <c r="AN34">
        <f>SUMIF(AH34,"&gt;0",AM34)+SUMIF('1. Dodge'!AK34,"&gt;0",AM34)+SUMIF('2. Stop'!AI34,"&gt;0",AM34)+SUMIF('3. Back-off-L'!AJ34,"&gt;0",AM34)+SUMIF('4. Back-off-E'!AJ34,"&gt;0",AM34)</f>
        <v>3</v>
      </c>
    </row>
    <row r="35" spans="1:54">
      <c r="A35" s="4" t="s">
        <v>108</v>
      </c>
      <c r="B35" s="4" t="s">
        <v>70</v>
      </c>
      <c r="C35" s="4">
        <v>0</v>
      </c>
      <c r="D35" s="4">
        <v>5.0199999999999996</v>
      </c>
      <c r="E35" s="4" t="s">
        <v>716</v>
      </c>
      <c r="F35" s="4">
        <v>1</v>
      </c>
      <c r="G35" s="4" t="s">
        <v>715</v>
      </c>
      <c r="H35" s="4">
        <v>1</v>
      </c>
      <c r="I35" s="4">
        <v>1</v>
      </c>
      <c r="J35" s="4">
        <v>7.8</v>
      </c>
      <c r="K35" s="4">
        <v>7.3</v>
      </c>
      <c r="L35" s="15">
        <v>10</v>
      </c>
      <c r="M35" s="15">
        <f t="shared" si="3"/>
        <v>78</v>
      </c>
      <c r="N35" s="15">
        <f t="shared" si="4"/>
        <v>73</v>
      </c>
      <c r="O35" s="4">
        <v>4</v>
      </c>
      <c r="P35" s="4">
        <v>4</v>
      </c>
      <c r="Q35" s="4">
        <v>3</v>
      </c>
      <c r="R35" s="4">
        <v>4</v>
      </c>
      <c r="S35" s="4">
        <v>4</v>
      </c>
      <c r="T35" s="4">
        <v>3</v>
      </c>
      <c r="U35" s="4">
        <v>4</v>
      </c>
      <c r="V35" s="4">
        <v>4</v>
      </c>
      <c r="W35" s="4">
        <v>4</v>
      </c>
      <c r="X35" s="4">
        <v>3</v>
      </c>
      <c r="Y35" s="4">
        <v>2</v>
      </c>
      <c r="Z35" s="4">
        <v>2</v>
      </c>
      <c r="AA35" s="4">
        <v>2</v>
      </c>
      <c r="AB35" s="4">
        <v>2</v>
      </c>
      <c r="AC35" s="4">
        <f>SUM(X35:AB35)/5</f>
        <v>2.2000000000000002</v>
      </c>
      <c r="AD35" s="4">
        <f>SUM(S35:W35)/5</f>
        <v>3.8</v>
      </c>
      <c r="AE35" s="4">
        <f>SUM(O35:Q35)/3</f>
        <v>3.6666666666666665</v>
      </c>
      <c r="AF35" s="4">
        <v>5</v>
      </c>
      <c r="AG35" s="4">
        <v>1</v>
      </c>
      <c r="AH35" s="4">
        <v>1</v>
      </c>
      <c r="AI35" s="23">
        <v>1</v>
      </c>
      <c r="AJ35" s="13">
        <v>1</v>
      </c>
      <c r="AK35" s="15" t="s">
        <v>717</v>
      </c>
      <c r="AL35">
        <f>SUMIF(AG35,"&gt;0",AM35)+SUMIF('1. Dodge'!AI35,"&gt;0",AM35)+SUMIF('2. Stop'!AH35,"&gt;0",AM35)+SUMIF('3. Back-off-L'!AI35,"&gt;0",AM35)+SUMIF('4. Back-off-E'!AI35,"&gt;0",AM35)</f>
        <v>4</v>
      </c>
      <c r="AM35">
        <v>1</v>
      </c>
      <c r="AN35">
        <f>SUMIF(AH35,"&gt;0",AM35)+SUMIF('1. Dodge'!AK35,"&gt;0",AM35)+SUMIF('2. Stop'!AI35,"&gt;0",AM35)+SUMIF('3. Back-off-L'!AJ35,"&gt;0",AM35)+SUMIF('4. Back-off-E'!AJ35,"&gt;0",AM35)</f>
        <v>3</v>
      </c>
    </row>
    <row r="36" spans="1:54">
      <c r="A36" s="2" t="s">
        <v>109</v>
      </c>
      <c r="B36" s="4" t="s">
        <v>110</v>
      </c>
      <c r="C36" s="4">
        <v>0</v>
      </c>
      <c r="D36" s="4" t="s">
        <v>273</v>
      </c>
      <c r="E36" s="4" t="s">
        <v>835</v>
      </c>
      <c r="F36" s="4">
        <v>1</v>
      </c>
      <c r="G36" s="4" t="s">
        <v>836</v>
      </c>
      <c r="H36" s="4">
        <v>0</v>
      </c>
      <c r="I36" s="4">
        <v>1</v>
      </c>
      <c r="J36" s="4">
        <v>8</v>
      </c>
      <c r="K36" s="4">
        <v>7.6</v>
      </c>
      <c r="L36" s="15">
        <v>9.6</v>
      </c>
      <c r="M36" s="15">
        <f t="shared" si="3"/>
        <v>83.333333333333343</v>
      </c>
      <c r="N36" s="15">
        <f t="shared" si="4"/>
        <v>79.166666666666657</v>
      </c>
      <c r="O36" s="4">
        <v>4</v>
      </c>
      <c r="P36" s="4">
        <v>4</v>
      </c>
      <c r="Q36" s="4">
        <v>4</v>
      </c>
      <c r="R36" s="4">
        <v>4</v>
      </c>
      <c r="S36" s="4">
        <v>4</v>
      </c>
      <c r="T36" s="4">
        <v>4</v>
      </c>
      <c r="U36" s="4">
        <v>3</v>
      </c>
      <c r="V36" s="4">
        <v>4</v>
      </c>
      <c r="W36" s="4">
        <v>4</v>
      </c>
      <c r="X36" s="4">
        <v>4</v>
      </c>
      <c r="Y36" s="4">
        <v>4</v>
      </c>
      <c r="Z36" s="4">
        <v>3</v>
      </c>
      <c r="AA36" s="4">
        <v>3</v>
      </c>
      <c r="AB36" s="4">
        <v>4</v>
      </c>
      <c r="AC36" s="4">
        <f t="shared" si="8"/>
        <v>3.6</v>
      </c>
      <c r="AD36" s="4">
        <f t="shared" si="9"/>
        <v>3.8</v>
      </c>
      <c r="AE36" s="4">
        <f t="shared" si="10"/>
        <v>4</v>
      </c>
      <c r="AF36" s="4">
        <v>5</v>
      </c>
      <c r="AG36" s="4">
        <v>2</v>
      </c>
      <c r="AH36" s="4">
        <v>1</v>
      </c>
      <c r="AI36" s="23">
        <v>2</v>
      </c>
      <c r="AJ36" s="13">
        <v>1</v>
      </c>
      <c r="AK36" s="15" t="s">
        <v>129</v>
      </c>
      <c r="AL36">
        <f>SUMIF(AG36,"&gt;0",AM36)+SUMIF('1. Dodge'!AI36,"&gt;0",AM36)+SUMIF('2. Stop'!AH36,"&gt;0",AM36)+SUMIF('3. Back-off-L'!AI36,"&gt;0",AM36)+SUMIF('4. Back-off-E'!AI36,"&gt;0",AM36)</f>
        <v>3</v>
      </c>
      <c r="AM36">
        <v>1</v>
      </c>
      <c r="AN36">
        <f>SUMIF(AH36,"&gt;0",AM36)+SUMIF('1. Dodge'!AK36,"&gt;0",AM36)+SUMIF('2. Stop'!AI36,"&gt;0",AM36)+SUMIF('3. Back-off-L'!AJ36,"&gt;0",AM36)+SUMIF('4. Back-off-E'!AJ36,"&gt;0",AM36)</f>
        <v>3</v>
      </c>
    </row>
    <row r="37" spans="1:54">
      <c r="A37" s="4" t="s">
        <v>111</v>
      </c>
      <c r="B37" s="4" t="s">
        <v>112</v>
      </c>
      <c r="C37" s="4">
        <v>0</v>
      </c>
      <c r="D37" s="18">
        <v>4.24</v>
      </c>
      <c r="E37" s="4" t="s">
        <v>849</v>
      </c>
      <c r="F37" s="4">
        <v>1</v>
      </c>
      <c r="G37" s="4" t="s">
        <v>850</v>
      </c>
      <c r="H37" s="4">
        <v>2</v>
      </c>
      <c r="I37" s="4">
        <v>1</v>
      </c>
      <c r="J37" s="4">
        <v>8.6</v>
      </c>
      <c r="K37" s="4">
        <v>8.3000000000000007</v>
      </c>
      <c r="L37" s="15">
        <v>9.6</v>
      </c>
      <c r="M37" s="15">
        <f t="shared" si="3"/>
        <v>89.583333333333343</v>
      </c>
      <c r="N37" s="15">
        <f t="shared" si="4"/>
        <v>86.458333333333343</v>
      </c>
      <c r="O37" s="4">
        <v>4</v>
      </c>
      <c r="P37" s="4">
        <v>5</v>
      </c>
      <c r="Q37" s="4">
        <v>1</v>
      </c>
      <c r="R37" s="4">
        <v>5</v>
      </c>
      <c r="S37" s="4">
        <v>5</v>
      </c>
      <c r="T37" s="4">
        <v>5</v>
      </c>
      <c r="U37" s="4">
        <v>5</v>
      </c>
      <c r="V37" s="4">
        <v>5</v>
      </c>
      <c r="W37" s="4">
        <v>5</v>
      </c>
      <c r="X37" s="4">
        <v>2</v>
      </c>
      <c r="Y37" s="4">
        <v>2</v>
      </c>
      <c r="Z37" s="4">
        <v>5</v>
      </c>
      <c r="AA37" s="4">
        <v>3</v>
      </c>
      <c r="AB37" s="4">
        <v>5</v>
      </c>
      <c r="AC37" s="4">
        <f t="shared" si="8"/>
        <v>3.4</v>
      </c>
      <c r="AD37" s="4">
        <f t="shared" si="9"/>
        <v>5</v>
      </c>
      <c r="AE37" s="4">
        <f t="shared" si="10"/>
        <v>3.3333333333333335</v>
      </c>
      <c r="AF37" s="4">
        <v>5</v>
      </c>
      <c r="AG37" s="4">
        <v>0</v>
      </c>
      <c r="AH37" s="4" t="s">
        <v>129</v>
      </c>
      <c r="AI37" s="23">
        <v>0</v>
      </c>
      <c r="AJ37" s="13">
        <v>1</v>
      </c>
      <c r="AK37" s="15" t="s">
        <v>129</v>
      </c>
      <c r="AL37">
        <f>SUMIF(AG37,"&gt;0",AM37)+SUMIF('1. Dodge'!AI37,"&gt;0",AM37)+SUMIF('2. Stop'!AH37,"&gt;0",AM37)+SUMIF('3. Back-off-L'!AI37,"&gt;0",AM37)+SUMIF('4. Back-off-E'!AI37,"&gt;0",AM37)</f>
        <v>4</v>
      </c>
      <c r="AM37">
        <v>1</v>
      </c>
      <c r="AN37">
        <f>SUMIF(AH37,"&gt;0",AM37)+SUMIF('1. Dodge'!AK37,"&gt;0",AM37)+SUMIF('2. Stop'!AI37,"&gt;0",AM37)+SUMIF('3. Back-off-L'!AJ37,"&gt;0",AM37)+SUMIF('4. Back-off-E'!AJ37,"&gt;0",AM37)</f>
        <v>4</v>
      </c>
    </row>
    <row r="38" spans="1:54">
      <c r="A38" s="4" t="s">
        <v>113</v>
      </c>
      <c r="B38" s="4" t="s">
        <v>114</v>
      </c>
      <c r="C38" s="4">
        <v>0</v>
      </c>
      <c r="D38" s="4">
        <v>5.04</v>
      </c>
      <c r="E38" s="4" t="s">
        <v>861</v>
      </c>
      <c r="F38" s="4">
        <v>1</v>
      </c>
      <c r="G38" s="4" t="s">
        <v>862</v>
      </c>
      <c r="H38" s="4">
        <v>2</v>
      </c>
      <c r="I38" s="4">
        <v>1</v>
      </c>
      <c r="J38" s="4">
        <v>9.4</v>
      </c>
      <c r="K38" s="4">
        <v>6.6</v>
      </c>
      <c r="L38" s="15">
        <v>9.6</v>
      </c>
      <c r="M38" s="15">
        <f t="shared" si="3"/>
        <v>97.916666666666671</v>
      </c>
      <c r="N38" s="15">
        <f t="shared" si="4"/>
        <v>68.75</v>
      </c>
      <c r="O38" s="4">
        <v>5</v>
      </c>
      <c r="P38" s="4">
        <v>5</v>
      </c>
      <c r="Q38" s="4">
        <v>5</v>
      </c>
      <c r="R38" s="4">
        <v>5</v>
      </c>
      <c r="S38" s="4">
        <v>3</v>
      </c>
      <c r="T38" s="4">
        <v>2</v>
      </c>
      <c r="U38" s="4">
        <v>3</v>
      </c>
      <c r="V38" s="4">
        <v>4</v>
      </c>
      <c r="W38" s="4">
        <v>3</v>
      </c>
      <c r="X38" s="4">
        <v>5</v>
      </c>
      <c r="Y38" s="4">
        <v>1</v>
      </c>
      <c r="Z38" s="4">
        <v>1</v>
      </c>
      <c r="AA38" s="4">
        <v>2</v>
      </c>
      <c r="AB38" s="4">
        <v>5</v>
      </c>
      <c r="AC38" s="4">
        <f t="shared" si="8"/>
        <v>2.8</v>
      </c>
      <c r="AD38" s="4">
        <f t="shared" si="9"/>
        <v>3</v>
      </c>
      <c r="AE38" s="4">
        <f t="shared" si="10"/>
        <v>5</v>
      </c>
      <c r="AF38" s="4">
        <v>5</v>
      </c>
      <c r="AG38" s="4">
        <v>0</v>
      </c>
      <c r="AH38" s="4" t="s">
        <v>129</v>
      </c>
      <c r="AI38" s="23">
        <v>0</v>
      </c>
      <c r="AJ38" s="13">
        <v>1</v>
      </c>
      <c r="AK38" s="15" t="s">
        <v>129</v>
      </c>
      <c r="AL38">
        <f>SUMIF(AG38,"&gt;0",AM38)+SUMIF('1. Dodge'!AI38,"&gt;0",AM38)+SUMIF('2. Stop'!AH38,"&gt;0",AM38)+SUMIF('3. Back-off-L'!AI38,"&gt;0",AM38)+SUMIF('4. Back-off-E'!AI38,"&gt;0",AM38)</f>
        <v>4</v>
      </c>
      <c r="AM38">
        <v>1</v>
      </c>
      <c r="AN38">
        <f>SUMIF(AH38,"&gt;0",AM38)+SUMIF('1. Dodge'!AK38,"&gt;0",AM38)+SUMIF('2. Stop'!AI38,"&gt;0",AM38)+SUMIF('3. Back-off-L'!AJ38,"&gt;0",AM38)+SUMIF('4. Back-off-E'!AJ38,"&gt;0",AM38)</f>
        <v>3</v>
      </c>
    </row>
    <row r="39" spans="1:54">
      <c r="A39" s="4" t="s">
        <v>115</v>
      </c>
      <c r="B39" s="4" t="s">
        <v>116</v>
      </c>
      <c r="C39" s="4">
        <v>1</v>
      </c>
      <c r="D39" s="4">
        <v>5.44</v>
      </c>
      <c r="E39" s="31"/>
      <c r="F39" s="31"/>
      <c r="G39" s="31"/>
      <c r="H39" s="31"/>
      <c r="I39" s="31"/>
      <c r="J39" s="31"/>
      <c r="K39" s="31"/>
      <c r="L39" s="15">
        <v>9.6</v>
      </c>
      <c r="M39" s="31"/>
      <c r="N39" s="31"/>
      <c r="O39" s="4">
        <v>4</v>
      </c>
      <c r="P39" s="4">
        <v>4</v>
      </c>
      <c r="Q39" s="4">
        <v>5</v>
      </c>
      <c r="R39" s="4">
        <v>4</v>
      </c>
      <c r="S39" s="4">
        <v>4</v>
      </c>
      <c r="T39" s="4">
        <v>4</v>
      </c>
      <c r="U39" s="4">
        <v>4</v>
      </c>
      <c r="V39" s="4">
        <v>3</v>
      </c>
      <c r="W39" s="4">
        <v>3</v>
      </c>
      <c r="X39" s="4">
        <v>4</v>
      </c>
      <c r="Y39" s="4">
        <v>1</v>
      </c>
      <c r="Z39" s="4">
        <v>4</v>
      </c>
      <c r="AA39" s="4">
        <v>3</v>
      </c>
      <c r="AB39" s="4">
        <v>2</v>
      </c>
      <c r="AC39" s="4">
        <f t="shared" si="8"/>
        <v>2.8</v>
      </c>
      <c r="AD39" s="4">
        <f t="shared" si="9"/>
        <v>3.6</v>
      </c>
      <c r="AE39" s="4">
        <f t="shared" si="10"/>
        <v>4.333333333333333</v>
      </c>
      <c r="AF39" s="4">
        <v>5</v>
      </c>
      <c r="AG39" s="4">
        <v>0</v>
      </c>
      <c r="AH39" s="4" t="s">
        <v>129</v>
      </c>
      <c r="AI39" s="23">
        <v>0</v>
      </c>
      <c r="AJ39" s="13">
        <v>1</v>
      </c>
      <c r="AK39" s="15"/>
      <c r="AL39">
        <f>SUMIF(AG39,"&gt;0",AM39)+SUMIF('1. Dodge'!AI39,"&gt;0",AM39)+SUMIF('2. Stop'!AH39,"&gt;0",AM39)+SUMIF('3. Back-off-L'!AI39,"&gt;0",AM39)+SUMIF('4. Back-off-E'!AI39,"&gt;0",AM39)</f>
        <v>1</v>
      </c>
      <c r="AM39">
        <v>1</v>
      </c>
      <c r="AN39">
        <f>SUMIF(AH39,"&gt;0",AM39)+SUMIF('1. Dodge'!AK39,"&gt;0",AM39)+SUMIF('2. Stop'!AI39,"&gt;0",AM39)+SUMIF('3. Back-off-L'!AJ39,"&gt;0",AM39)+SUMIF('4. Back-off-E'!AJ39,"&gt;0",AM39)</f>
        <v>1</v>
      </c>
    </row>
    <row r="40" spans="1:54">
      <c r="A40" s="4" t="s">
        <v>533</v>
      </c>
      <c r="B40" s="4" t="s">
        <v>92</v>
      </c>
      <c r="C40" s="4">
        <v>0</v>
      </c>
      <c r="D40" s="4">
        <v>6.53</v>
      </c>
      <c r="E40" s="4" t="s">
        <v>563</v>
      </c>
      <c r="F40" s="4">
        <v>1</v>
      </c>
      <c r="G40" s="4" t="s">
        <v>564</v>
      </c>
      <c r="H40" s="4">
        <v>2</v>
      </c>
      <c r="I40" s="4">
        <v>1</v>
      </c>
      <c r="J40" s="4">
        <v>7.1</v>
      </c>
      <c r="K40" s="4">
        <v>7.4</v>
      </c>
      <c r="L40" s="15">
        <v>9.6</v>
      </c>
      <c r="M40" s="15">
        <f t="shared" si="3"/>
        <v>73.958333333333343</v>
      </c>
      <c r="N40" s="15">
        <f t="shared" si="4"/>
        <v>77.083333333333343</v>
      </c>
      <c r="O40" s="4">
        <v>5</v>
      </c>
      <c r="P40" s="4">
        <v>5</v>
      </c>
      <c r="Q40" s="4">
        <v>3</v>
      </c>
      <c r="R40" s="4">
        <v>5</v>
      </c>
      <c r="S40" s="4">
        <v>4</v>
      </c>
      <c r="T40" s="4">
        <v>4</v>
      </c>
      <c r="U40" s="4">
        <v>3</v>
      </c>
      <c r="V40" s="4">
        <v>4</v>
      </c>
      <c r="W40" s="4">
        <v>4</v>
      </c>
      <c r="X40" s="4">
        <v>3</v>
      </c>
      <c r="Y40" s="4">
        <v>3</v>
      </c>
      <c r="Z40" s="4">
        <v>3</v>
      </c>
      <c r="AA40" s="4">
        <v>4</v>
      </c>
      <c r="AB40" s="4">
        <v>4</v>
      </c>
      <c r="AC40" s="4">
        <f t="shared" si="8"/>
        <v>3.4</v>
      </c>
      <c r="AD40" s="4">
        <f t="shared" si="9"/>
        <v>3.8</v>
      </c>
      <c r="AE40" s="4">
        <f t="shared" si="10"/>
        <v>4.333333333333333</v>
      </c>
      <c r="AF40" s="4">
        <v>4</v>
      </c>
      <c r="AG40" s="4">
        <v>1</v>
      </c>
      <c r="AH40" s="4">
        <v>1</v>
      </c>
      <c r="AI40" s="4">
        <v>1</v>
      </c>
      <c r="AJ40" s="4">
        <v>0</v>
      </c>
      <c r="AK40" s="4"/>
      <c r="AL40">
        <f>SUMIF(AG40,"&gt;0",AM40)+SUMIF('1. Dodge'!AI40,"&gt;0",AM40)+SUMIF('2. Stop'!AH40,"&gt;0",AM40)+SUMIF('3. Back-off-L'!AI40,"&gt;0",AM40)+SUMIF('4. Back-off-E'!AI40,"&gt;0",AM40)</f>
        <v>3</v>
      </c>
      <c r="AM40">
        <v>1</v>
      </c>
      <c r="AN40">
        <f>SUMIF(AH40,"&gt;0",AM40)+SUMIF('1. Dodge'!AK40,"&gt;0",AM40)+SUMIF('2. Stop'!AI40,"&gt;0",AM40)+SUMIF('3. Back-off-L'!AJ40,"&gt;0",AM40)+SUMIF('4. Back-off-E'!AJ40,"&gt;0",AM40)</f>
        <v>2</v>
      </c>
    </row>
    <row r="41" spans="1:54">
      <c r="A41" s="4" t="s">
        <v>534</v>
      </c>
      <c r="B41" s="4" t="s">
        <v>94</v>
      </c>
      <c r="C41" s="4">
        <v>0</v>
      </c>
      <c r="D41" s="4">
        <v>5.56</v>
      </c>
      <c r="E41" s="4" t="s">
        <v>574</v>
      </c>
      <c r="F41" s="4">
        <v>1</v>
      </c>
      <c r="G41" s="4" t="s">
        <v>575</v>
      </c>
      <c r="H41" s="4">
        <v>2</v>
      </c>
      <c r="I41" s="4">
        <v>1</v>
      </c>
      <c r="J41" s="4">
        <v>7.8</v>
      </c>
      <c r="K41" s="4">
        <v>7.8</v>
      </c>
      <c r="L41" s="15">
        <v>9.6</v>
      </c>
      <c r="M41" s="15">
        <f t="shared" si="3"/>
        <v>81.25</v>
      </c>
      <c r="N41" s="15">
        <f t="shared" si="4"/>
        <v>81.25</v>
      </c>
      <c r="O41" s="4">
        <v>5</v>
      </c>
      <c r="P41" s="4">
        <v>5</v>
      </c>
      <c r="Q41" s="4">
        <v>3</v>
      </c>
      <c r="R41" s="4">
        <v>5</v>
      </c>
      <c r="S41" s="4">
        <v>5</v>
      </c>
      <c r="T41" s="4">
        <v>4</v>
      </c>
      <c r="U41" s="4">
        <v>5</v>
      </c>
      <c r="V41" s="4">
        <v>5</v>
      </c>
      <c r="W41" s="4">
        <v>5</v>
      </c>
      <c r="X41" s="4">
        <v>5</v>
      </c>
      <c r="Y41" s="4">
        <v>4</v>
      </c>
      <c r="Z41" s="4">
        <v>3</v>
      </c>
      <c r="AA41" s="4">
        <v>5</v>
      </c>
      <c r="AB41" s="4">
        <v>5</v>
      </c>
      <c r="AC41" s="4">
        <f t="shared" si="8"/>
        <v>4.4000000000000004</v>
      </c>
      <c r="AD41" s="4">
        <f t="shared" si="9"/>
        <v>4.8</v>
      </c>
      <c r="AE41" s="4">
        <f t="shared" si="10"/>
        <v>4.333333333333333</v>
      </c>
      <c r="AF41" s="4">
        <v>5</v>
      </c>
      <c r="AG41" s="4">
        <v>0</v>
      </c>
      <c r="AH41" s="4" t="s">
        <v>129</v>
      </c>
      <c r="AI41" s="4">
        <v>0</v>
      </c>
      <c r="AJ41" s="4">
        <v>1</v>
      </c>
      <c r="AK41" s="4"/>
      <c r="AL41">
        <f>SUMIF(AG41,"&gt;0",AM41)+SUMIF('1. Dodge'!AI41,"&gt;0",AM41)+SUMIF('2. Stop'!AH41,"&gt;0",AM41)+SUMIF('3. Back-off-L'!AI41,"&gt;0",AM41)+SUMIF('4. Back-off-E'!AI41,"&gt;0",AM41)</f>
        <v>3</v>
      </c>
      <c r="AM41">
        <v>1</v>
      </c>
      <c r="AN41">
        <f>SUMIF(AH41,"&gt;0",AM41)+SUMIF('1. Dodge'!AK41,"&gt;0",AM41)+SUMIF('2. Stop'!AI41,"&gt;0",AM41)+SUMIF('3. Back-off-L'!AJ41,"&gt;0",AM41)+SUMIF('4. Back-off-E'!AJ41,"&gt;0",AM41)</f>
        <v>3</v>
      </c>
    </row>
    <row r="42" spans="1:54">
      <c r="A42" s="4" t="s">
        <v>536</v>
      </c>
      <c r="B42" s="4" t="s">
        <v>535</v>
      </c>
      <c r="C42" s="4">
        <v>0</v>
      </c>
      <c r="D42" s="4">
        <v>7.23</v>
      </c>
      <c r="E42" s="4" t="s">
        <v>707</v>
      </c>
      <c r="F42" s="4">
        <v>1</v>
      </c>
      <c r="G42" s="4" t="s">
        <v>706</v>
      </c>
      <c r="H42" s="4">
        <v>2</v>
      </c>
      <c r="I42" s="4">
        <v>1</v>
      </c>
      <c r="J42" s="4">
        <v>9.4</v>
      </c>
      <c r="K42" s="4">
        <v>9.3000000000000007</v>
      </c>
      <c r="L42" s="15">
        <v>9.6</v>
      </c>
      <c r="M42" s="15">
        <f t="shared" si="3"/>
        <v>97.916666666666671</v>
      </c>
      <c r="N42" s="15">
        <f t="shared" si="4"/>
        <v>96.875000000000014</v>
      </c>
      <c r="O42" s="4">
        <v>5</v>
      </c>
      <c r="P42" s="4">
        <v>5</v>
      </c>
      <c r="Q42" s="4">
        <v>4</v>
      </c>
      <c r="R42" s="4">
        <v>5</v>
      </c>
      <c r="S42" s="4">
        <v>5</v>
      </c>
      <c r="T42" s="4">
        <v>5</v>
      </c>
      <c r="U42" s="4">
        <v>5</v>
      </c>
      <c r="V42" s="4">
        <v>5</v>
      </c>
      <c r="W42" s="4">
        <v>4</v>
      </c>
      <c r="X42" s="4">
        <v>5</v>
      </c>
      <c r="Y42" s="4">
        <v>5</v>
      </c>
      <c r="Z42" s="4">
        <v>4</v>
      </c>
      <c r="AA42" s="4">
        <v>5</v>
      </c>
      <c r="AB42" s="4">
        <v>5</v>
      </c>
      <c r="AC42" s="4">
        <f>SUM(X42:AB42)/5</f>
        <v>4.8</v>
      </c>
      <c r="AD42" s="4">
        <f>SUM(S42:W42)/5</f>
        <v>4.8</v>
      </c>
      <c r="AE42" s="4">
        <f>SUM(O42:Q42)/3</f>
        <v>4.666666666666667</v>
      </c>
      <c r="AF42" s="4">
        <v>5</v>
      </c>
      <c r="AG42" s="4">
        <v>1</v>
      </c>
      <c r="AH42" s="4">
        <v>1</v>
      </c>
      <c r="AI42" s="4">
        <v>1</v>
      </c>
      <c r="AJ42" s="4">
        <v>1</v>
      </c>
      <c r="AK42" s="4"/>
      <c r="AL42">
        <f>SUMIF(AG42,"&gt;0",AM42)+SUMIF('1. Dodge'!AI42,"&gt;0",AM42)+SUMIF('2. Stop'!AH42,"&gt;0",AM42)+SUMIF('3. Back-off-L'!AI42,"&gt;0",AM42)+SUMIF('4. Back-off-E'!AI42,"&gt;0",AM42)</f>
        <v>4</v>
      </c>
      <c r="AM42">
        <v>1</v>
      </c>
      <c r="AN42">
        <f>SUMIF(AH42,"&gt;0",AM42)+SUMIF('1. Dodge'!AK42,"&gt;0",AM42)+SUMIF('2. Stop'!AI42,"&gt;0",AM42)+SUMIF('3. Back-off-L'!AJ42,"&gt;0",AM42)+SUMIF('4. Back-off-E'!AJ42,"&gt;0",AM42)</f>
        <v>4</v>
      </c>
    </row>
    <row r="43" spans="1:54">
      <c r="R43" s="18">
        <f>AVERAGE(R3:R42)</f>
        <v>4.375</v>
      </c>
      <c r="AB43" s="18" t="s">
        <v>991</v>
      </c>
      <c r="AC43" s="18">
        <f>AVERAGE(AC3:AC42)</f>
        <v>3.4050000000000011</v>
      </c>
      <c r="AD43" s="18">
        <f t="shared" ref="AD43:AF43" si="11">AVERAGE(AD3:AD42)</f>
        <v>3.9400000000000013</v>
      </c>
      <c r="AE43" s="18">
        <f t="shared" si="11"/>
        <v>3.9416666666666678</v>
      </c>
      <c r="AF43" s="18">
        <f t="shared" si="11"/>
        <v>4.25</v>
      </c>
      <c r="AI43" t="s">
        <v>63</v>
      </c>
      <c r="AJ43">
        <f>SUM(AJ6:AJ42,AJ3:AJ4)</f>
        <v>30</v>
      </c>
    </row>
    <row r="44" spans="1:54">
      <c r="F44" t="s">
        <v>994</v>
      </c>
      <c r="G44" t="s">
        <v>981</v>
      </c>
      <c r="I44" t="s">
        <v>993</v>
      </c>
      <c r="J44" t="s">
        <v>981</v>
      </c>
      <c r="K44" t="s">
        <v>995</v>
      </c>
      <c r="L44" t="s">
        <v>997</v>
      </c>
      <c r="R44" s="18">
        <f>STDEV(R3:R42)</f>
        <v>1.0299987552892653</v>
      </c>
      <c r="AB44" s="18" t="s">
        <v>992</v>
      </c>
      <c r="AC44" s="18">
        <f>STDEV(AC3:AC42)</f>
        <v>0.96128919846054417</v>
      </c>
      <c r="AD44" s="18">
        <f t="shared" ref="AD44:AF44" si="12">STDEV(AD3:AD42)</f>
        <v>0.83904707853611626</v>
      </c>
      <c r="AE44" s="18">
        <f t="shared" si="12"/>
        <v>0.88638804182127506</v>
      </c>
      <c r="AF44" s="18">
        <f t="shared" si="12"/>
        <v>1.1266014242982161</v>
      </c>
      <c r="AI44" t="s">
        <v>142</v>
      </c>
      <c r="AJ44">
        <v>10</v>
      </c>
    </row>
    <row r="45" spans="1:54">
      <c r="I45">
        <v>2</v>
      </c>
      <c r="J45">
        <f>SUMIF(H3:H42,"=2",I3:I42)</f>
        <v>23</v>
      </c>
      <c r="K45">
        <f>SUMIF(H3:H42,"=2",M3:M42)/J45</f>
        <v>79.438405797101453</v>
      </c>
      <c r="L45">
        <f>SUMIF(H3:H42,"=2",N3:N42)/J45</f>
        <v>77.534420289855063</v>
      </c>
    </row>
    <row r="46" spans="1:54">
      <c r="F46">
        <v>1</v>
      </c>
      <c r="G46">
        <v>37</v>
      </c>
      <c r="I46">
        <v>1</v>
      </c>
      <c r="J46">
        <f>SUMIF(H2:H42,"=1",I2:I42)</f>
        <v>9</v>
      </c>
      <c r="K46">
        <f>SUMIF(H3:H42,"=1",M3:M42)/J46</f>
        <v>54.865890083632017</v>
      </c>
      <c r="L46">
        <f>SUMIF(H3:H42,"=1",N3:N42)/J46</f>
        <v>48.851851851851855</v>
      </c>
      <c r="AW46" t="s">
        <v>1050</v>
      </c>
      <c r="AX46" t="s">
        <v>1051</v>
      </c>
      <c r="AY46" t="s">
        <v>1065</v>
      </c>
    </row>
    <row r="47" spans="1:54">
      <c r="F47">
        <v>0</v>
      </c>
      <c r="G47">
        <f>SUMIF(F3:F44,"=0",J3:J44)</f>
        <v>0</v>
      </c>
      <c r="I47">
        <v>0</v>
      </c>
      <c r="J47">
        <f>SUMIF(H3:H42,"=0",I3:I42)</f>
        <v>5</v>
      </c>
      <c r="K47">
        <f>SUMIF(H3:H42,"=0",M3:M42)/J47</f>
        <v>83.191666666666677</v>
      </c>
      <c r="L47">
        <f>SUMIF(H3:H42,"=0",N3:N42)/J47</f>
        <v>90.075000000000003</v>
      </c>
      <c r="AU47">
        <v>0</v>
      </c>
      <c r="AV47" t="s">
        <v>1017</v>
      </c>
      <c r="AW47">
        <v>0</v>
      </c>
      <c r="AX47">
        <f>SUMIF(AN3:AN42,"=0",AM3:AM42)</f>
        <v>1</v>
      </c>
      <c r="AY47">
        <f>SUMIF(AL3:AL42,"=0",AM3:AM42)</f>
        <v>1</v>
      </c>
      <c r="BA47" t="s">
        <v>1053</v>
      </c>
      <c r="BB47">
        <f>AY47+AY48</f>
        <v>3</v>
      </c>
    </row>
    <row r="48" spans="1:54">
      <c r="AU48">
        <v>1</v>
      </c>
      <c r="AV48" t="s">
        <v>1018</v>
      </c>
      <c r="AW48">
        <v>1</v>
      </c>
      <c r="AX48">
        <f>SUMIF(AN3:AN42,"=1",AM3:AM42)</f>
        <v>3</v>
      </c>
      <c r="AY48">
        <f>SUMIF(AL3:AL42,"=1",AM3:AM42)</f>
        <v>2</v>
      </c>
      <c r="BA48" t="s">
        <v>1054</v>
      </c>
      <c r="BB48">
        <f>AY49+AY50+AY51+AY52</f>
        <v>37</v>
      </c>
    </row>
    <row r="49" spans="1:51">
      <c r="AU49">
        <v>2</v>
      </c>
      <c r="AV49" t="s">
        <v>1019</v>
      </c>
      <c r="AW49">
        <v>2</v>
      </c>
      <c r="AX49">
        <f>SUMIF(AN3:AN42,"=2",AM3:AM42)</f>
        <v>8</v>
      </c>
      <c r="AY49">
        <f>SUMIF(AL3:AL42,"=2",AM3:AM42)</f>
        <v>4</v>
      </c>
    </row>
    <row r="50" spans="1:51">
      <c r="AR50" s="21" t="s">
        <v>980</v>
      </c>
      <c r="AS50" s="21" t="s">
        <v>981</v>
      </c>
      <c r="AU50">
        <v>3</v>
      </c>
      <c r="AV50" t="s">
        <v>1020</v>
      </c>
      <c r="AW50">
        <v>3</v>
      </c>
      <c r="AX50">
        <f>SUMIF(AN3:AN42,"=3",AM3:AM42)</f>
        <v>16</v>
      </c>
      <c r="AY50">
        <f>SUMIF(AL3:AL42,"=3",AM3:AM42)</f>
        <v>14</v>
      </c>
    </row>
    <row r="51" spans="1:51">
      <c r="AQ51" t="s">
        <v>1013</v>
      </c>
      <c r="AR51">
        <v>0</v>
      </c>
      <c r="AS51">
        <v>27</v>
      </c>
      <c r="AU51">
        <v>4</v>
      </c>
      <c r="AV51" t="s">
        <v>1021</v>
      </c>
      <c r="AW51">
        <v>4</v>
      </c>
      <c r="AX51">
        <f>SUMIF(AN3:AN42,"=4",AM3:AM42)</f>
        <v>9</v>
      </c>
      <c r="AY51">
        <f>SUMIF(AL3:AL42,"=4",AM3:AM42)</f>
        <v>12</v>
      </c>
    </row>
    <row r="52" spans="1:51">
      <c r="AQ52" t="s">
        <v>215</v>
      </c>
      <c r="AR52">
        <v>1</v>
      </c>
      <c r="AS52">
        <v>10</v>
      </c>
      <c r="AU52">
        <v>5</v>
      </c>
      <c r="AV52" t="s">
        <v>1022</v>
      </c>
      <c r="AW52">
        <v>5</v>
      </c>
      <c r="AX52">
        <f>SUMIF(AN3:AN42,"=5",AM3:AM42)</f>
        <v>3</v>
      </c>
      <c r="AY52">
        <f>SUMIF(AL3:AL42,"=5",AM3:AM42)</f>
        <v>7</v>
      </c>
    </row>
    <row r="53" spans="1:51">
      <c r="AQ53" t="s">
        <v>216</v>
      </c>
      <c r="AR53">
        <v>2</v>
      </c>
      <c r="AS53">
        <v>3</v>
      </c>
      <c r="AX53">
        <f>SUMPRODUCT(AW47:AW52,AX47:AX52)</f>
        <v>118</v>
      </c>
      <c r="AY53">
        <v>132</v>
      </c>
    </row>
    <row r="55" spans="1:51">
      <c r="A55" t="s">
        <v>1089</v>
      </c>
      <c r="C55">
        <v>1</v>
      </c>
      <c r="O55">
        <v>4</v>
      </c>
      <c r="P55">
        <v>3</v>
      </c>
      <c r="Q55">
        <v>2</v>
      </c>
      <c r="R55">
        <v>5</v>
      </c>
      <c r="S55">
        <v>5</v>
      </c>
      <c r="T55">
        <v>4</v>
      </c>
      <c r="U55">
        <v>5</v>
      </c>
      <c r="V55">
        <v>4</v>
      </c>
      <c r="W55">
        <v>3</v>
      </c>
      <c r="X55">
        <v>4</v>
      </c>
      <c r="Y55">
        <v>3</v>
      </c>
      <c r="Z55">
        <v>3</v>
      </c>
      <c r="AB55">
        <v>4</v>
      </c>
      <c r="AC55">
        <f>AVERAGE(X55:AB55)</f>
        <v>3.5</v>
      </c>
      <c r="AD55">
        <f>AVERAGE(S55:W55)</f>
        <v>4.2</v>
      </c>
      <c r="AE55">
        <f>AVERAGE(O55:P55,R55)</f>
        <v>4</v>
      </c>
      <c r="AJ55">
        <v>1</v>
      </c>
    </row>
    <row r="56" spans="1:51">
      <c r="A56" t="s">
        <v>1090</v>
      </c>
      <c r="C56">
        <v>0</v>
      </c>
      <c r="E56" t="s">
        <v>1111</v>
      </c>
      <c r="F56">
        <v>2</v>
      </c>
      <c r="G56" t="s">
        <v>1112</v>
      </c>
      <c r="H56">
        <v>2</v>
      </c>
      <c r="J56">
        <v>9.1</v>
      </c>
      <c r="K56">
        <v>0.8</v>
      </c>
      <c r="O56">
        <v>5</v>
      </c>
      <c r="P56">
        <v>5</v>
      </c>
      <c r="Q56">
        <v>1</v>
      </c>
      <c r="R56">
        <v>5</v>
      </c>
      <c r="S56">
        <v>4</v>
      </c>
      <c r="T56">
        <v>4</v>
      </c>
      <c r="U56">
        <v>5</v>
      </c>
      <c r="V56">
        <v>5</v>
      </c>
      <c r="W56">
        <v>5</v>
      </c>
      <c r="X56">
        <v>5</v>
      </c>
      <c r="Y56">
        <v>5</v>
      </c>
      <c r="Z56">
        <v>5</v>
      </c>
      <c r="AB56">
        <v>5</v>
      </c>
      <c r="AC56">
        <f>AVERAGE(X56:AB56)</f>
        <v>5</v>
      </c>
      <c r="AD56">
        <f>AVERAGE(S56:W56)</f>
        <v>4.5999999999999996</v>
      </c>
      <c r="AE56">
        <f>AVERAGE(O56:P56,R56)</f>
        <v>5</v>
      </c>
      <c r="AJ56">
        <v>1</v>
      </c>
    </row>
    <row r="71" spans="30:30">
      <c r="AD71">
        <f>14/40</f>
        <v>0.35</v>
      </c>
    </row>
    <row r="72" spans="30:30">
      <c r="AD72">
        <f>3/40</f>
        <v>7.4999999999999997E-2</v>
      </c>
    </row>
    <row r="73" spans="30:30">
      <c r="AD73">
        <f>2/40</f>
        <v>0.05</v>
      </c>
    </row>
  </sheetData>
  <pageMargins left="0.7" right="0.7" top="0.75" bottom="0.75" header="0.3" footer="0.3"/>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zoomScale="125" zoomScaleNormal="125" zoomScalePageLayoutView="125" workbookViewId="0">
      <pane xSplit="2" ySplit="2" topLeftCell="C36" activePane="bottomRight" state="frozen"/>
      <selection pane="topRight" activeCell="D1" sqref="D1"/>
      <selection pane="bottomLeft" activeCell="A3" sqref="A3"/>
      <selection pane="bottomRight" activeCell="N56" sqref="N56"/>
    </sheetView>
  </sheetViews>
  <sheetFormatPr baseColWidth="10" defaultColWidth="8.83203125" defaultRowHeight="15" x14ac:dyDescent="0"/>
  <cols>
    <col min="1" max="1" width="15.33203125" bestFit="1" customWidth="1"/>
    <col min="2" max="2" width="9.33203125" bestFit="1" customWidth="1"/>
    <col min="3" max="3" width="6.33203125" customWidth="1"/>
    <col min="4" max="4" width="6.33203125" bestFit="1" customWidth="1"/>
    <col min="5" max="5" width="6" bestFit="1" customWidth="1"/>
    <col min="6" max="6" width="6.33203125" customWidth="1"/>
    <col min="7" max="7" width="13.33203125" bestFit="1" customWidth="1"/>
    <col min="8" max="9" width="10.83203125" customWidth="1"/>
    <col min="10" max="11" width="6.33203125" bestFit="1" customWidth="1"/>
    <col min="12" max="12" width="6" bestFit="1" customWidth="1"/>
    <col min="13" max="13" width="6.33203125" bestFit="1" customWidth="1"/>
    <col min="14" max="14" width="10.6640625" customWidth="1"/>
    <col min="15" max="15" width="16.33203125" customWidth="1"/>
  </cols>
  <sheetData>
    <row r="1" spans="1:16">
      <c r="A1" s="3" t="s">
        <v>0</v>
      </c>
      <c r="B1" s="3" t="s">
        <v>1</v>
      </c>
      <c r="C1" s="93" t="s">
        <v>421</v>
      </c>
      <c r="D1" s="93"/>
      <c r="E1" s="93"/>
      <c r="F1" s="93"/>
      <c r="G1" s="42"/>
      <c r="H1" s="8" t="s">
        <v>428</v>
      </c>
      <c r="I1" s="8" t="s">
        <v>1011</v>
      </c>
      <c r="J1" s="93" t="s">
        <v>429</v>
      </c>
      <c r="K1" s="93"/>
      <c r="L1" s="93"/>
      <c r="M1" s="93"/>
      <c r="N1" s="2" t="s">
        <v>164</v>
      </c>
      <c r="O1" s="7" t="s">
        <v>164</v>
      </c>
      <c r="P1" s="2" t="s">
        <v>165</v>
      </c>
    </row>
    <row r="2" spans="1:16">
      <c r="A2" s="3"/>
      <c r="B2" s="3"/>
      <c r="C2" s="8" t="s">
        <v>422</v>
      </c>
      <c r="D2" s="8" t="s">
        <v>423</v>
      </c>
      <c r="E2" s="8" t="s">
        <v>424</v>
      </c>
      <c r="F2" s="8" t="s">
        <v>425</v>
      </c>
      <c r="G2" s="8"/>
      <c r="H2" s="8" t="s">
        <v>872</v>
      </c>
      <c r="I2" s="8"/>
      <c r="J2" s="8" t="s">
        <v>422</v>
      </c>
      <c r="K2" s="8" t="s">
        <v>423</v>
      </c>
      <c r="L2" s="8" t="s">
        <v>424</v>
      </c>
      <c r="M2" s="8" t="s">
        <v>425</v>
      </c>
      <c r="N2" s="2" t="s">
        <v>127</v>
      </c>
      <c r="O2" s="7" t="s">
        <v>166</v>
      </c>
      <c r="P2" s="4"/>
    </row>
    <row r="3" spans="1:16">
      <c r="A3" s="2" t="s">
        <v>50</v>
      </c>
      <c r="B3" s="4" t="s">
        <v>51</v>
      </c>
      <c r="C3" s="4">
        <v>1</v>
      </c>
      <c r="D3" s="4">
        <v>4</v>
      </c>
      <c r="E3" s="4">
        <v>3</v>
      </c>
      <c r="F3" s="4">
        <v>2</v>
      </c>
      <c r="G3" s="4">
        <v>1</v>
      </c>
      <c r="H3" s="4">
        <v>0</v>
      </c>
      <c r="I3" s="4">
        <v>0</v>
      </c>
      <c r="J3" s="4">
        <v>1</v>
      </c>
      <c r="K3" s="4">
        <v>4</v>
      </c>
      <c r="L3" s="4">
        <v>3</v>
      </c>
      <c r="M3" s="4">
        <v>2</v>
      </c>
      <c r="N3" s="4" t="s">
        <v>608</v>
      </c>
      <c r="O3" s="4" t="s">
        <v>1038</v>
      </c>
      <c r="P3" s="4">
        <v>0</v>
      </c>
    </row>
    <row r="4" spans="1:16">
      <c r="A4" s="4" t="s">
        <v>52</v>
      </c>
      <c r="B4" s="4" t="s">
        <v>53</v>
      </c>
      <c r="C4" s="4">
        <v>4</v>
      </c>
      <c r="D4" s="4">
        <v>1</v>
      </c>
      <c r="E4" s="4">
        <v>3</v>
      </c>
      <c r="F4" s="4">
        <v>2</v>
      </c>
      <c r="G4" s="4">
        <v>1</v>
      </c>
      <c r="H4" s="4">
        <v>1</v>
      </c>
      <c r="I4" s="4">
        <v>0</v>
      </c>
      <c r="J4" s="4">
        <v>4</v>
      </c>
      <c r="K4" s="15">
        <v>1</v>
      </c>
      <c r="L4" s="15">
        <v>2</v>
      </c>
      <c r="M4" s="15">
        <v>3</v>
      </c>
      <c r="N4" s="4" t="s">
        <v>277</v>
      </c>
      <c r="O4" s="4">
        <v>0</v>
      </c>
      <c r="P4" s="4">
        <v>0</v>
      </c>
    </row>
    <row r="5" spans="1:16">
      <c r="A5" s="4" t="s">
        <v>54</v>
      </c>
      <c r="B5" s="5" t="s">
        <v>55</v>
      </c>
      <c r="C5" s="5">
        <v>4</v>
      </c>
      <c r="D5" s="5">
        <v>1</v>
      </c>
      <c r="E5" s="5">
        <v>2</v>
      </c>
      <c r="F5" s="5">
        <v>3</v>
      </c>
      <c r="G5" s="4">
        <v>1</v>
      </c>
      <c r="H5" s="5">
        <v>0</v>
      </c>
      <c r="I5" s="5">
        <v>0</v>
      </c>
      <c r="J5" s="5">
        <v>4</v>
      </c>
      <c r="K5" s="24">
        <v>1</v>
      </c>
      <c r="L5" s="24">
        <v>2</v>
      </c>
      <c r="M5" s="24">
        <v>3</v>
      </c>
      <c r="N5" s="4" t="s">
        <v>303</v>
      </c>
      <c r="O5" s="4" t="s">
        <v>430</v>
      </c>
      <c r="P5" s="4" t="s">
        <v>326</v>
      </c>
    </row>
    <row r="6" spans="1:16">
      <c r="A6" s="4" t="s">
        <v>56</v>
      </c>
      <c r="B6" s="4" t="s">
        <v>57</v>
      </c>
      <c r="C6" s="4">
        <v>2</v>
      </c>
      <c r="D6" s="4">
        <v>3</v>
      </c>
      <c r="E6" s="4">
        <v>1</v>
      </c>
      <c r="F6" s="4">
        <v>4</v>
      </c>
      <c r="G6" s="4">
        <v>1</v>
      </c>
      <c r="H6" s="4">
        <v>1</v>
      </c>
      <c r="I6" s="4">
        <v>0</v>
      </c>
      <c r="J6" s="4">
        <v>2</v>
      </c>
      <c r="K6" s="15">
        <v>4</v>
      </c>
      <c r="L6" s="15">
        <v>3</v>
      </c>
      <c r="M6" s="15">
        <v>1</v>
      </c>
      <c r="N6" s="4" t="s">
        <v>350</v>
      </c>
      <c r="O6" s="4" t="s">
        <v>351</v>
      </c>
      <c r="P6" s="4">
        <v>0</v>
      </c>
    </row>
    <row r="7" spans="1:16">
      <c r="A7" s="4" t="s">
        <v>58</v>
      </c>
      <c r="B7" s="4" t="s">
        <v>59</v>
      </c>
      <c r="C7" s="4">
        <v>3</v>
      </c>
      <c r="D7" s="4">
        <v>2</v>
      </c>
      <c r="E7" s="4">
        <v>1</v>
      </c>
      <c r="F7" s="4">
        <v>4</v>
      </c>
      <c r="G7" s="4">
        <v>1</v>
      </c>
      <c r="H7" s="4">
        <v>0</v>
      </c>
      <c r="I7" s="4">
        <v>0</v>
      </c>
      <c r="J7" s="4">
        <v>3</v>
      </c>
      <c r="K7" s="15">
        <v>2</v>
      </c>
      <c r="L7" s="15">
        <v>1</v>
      </c>
      <c r="M7" s="15">
        <v>4</v>
      </c>
      <c r="N7" s="4" t="s">
        <v>304</v>
      </c>
      <c r="O7" s="4" t="s">
        <v>167</v>
      </c>
      <c r="P7" s="4">
        <v>0</v>
      </c>
    </row>
    <row r="8" spans="1:16">
      <c r="A8" s="4" t="s">
        <v>67</v>
      </c>
      <c r="B8" s="4" t="s">
        <v>68</v>
      </c>
      <c r="C8" s="4">
        <v>4</v>
      </c>
      <c r="D8" s="4">
        <v>3</v>
      </c>
      <c r="E8" s="4">
        <v>2</v>
      </c>
      <c r="F8" s="4">
        <v>1</v>
      </c>
      <c r="G8" s="4">
        <v>1</v>
      </c>
      <c r="H8" s="4">
        <v>0</v>
      </c>
      <c r="I8" s="4">
        <v>0</v>
      </c>
      <c r="J8" s="4">
        <v>4</v>
      </c>
      <c r="K8" s="15">
        <v>3</v>
      </c>
      <c r="L8" s="15">
        <v>2</v>
      </c>
      <c r="M8" s="15">
        <v>1</v>
      </c>
      <c r="N8" s="4">
        <v>0</v>
      </c>
      <c r="O8" s="4">
        <v>0</v>
      </c>
      <c r="P8" s="4">
        <v>0</v>
      </c>
    </row>
    <row r="9" spans="1:16">
      <c r="A9" s="4" t="s">
        <v>69</v>
      </c>
      <c r="B9" s="4" t="s">
        <v>70</v>
      </c>
      <c r="C9" s="4">
        <v>4</v>
      </c>
      <c r="D9" s="4">
        <v>1</v>
      </c>
      <c r="E9" s="4">
        <v>3</v>
      </c>
      <c r="F9" s="4">
        <v>2</v>
      </c>
      <c r="G9" s="4">
        <v>1</v>
      </c>
      <c r="H9" s="4">
        <v>1</v>
      </c>
      <c r="I9" s="4">
        <v>1</v>
      </c>
      <c r="J9" s="4">
        <v>2</v>
      </c>
      <c r="K9" s="15">
        <v>4</v>
      </c>
      <c r="L9" s="15">
        <v>3</v>
      </c>
      <c r="M9" s="15">
        <v>1</v>
      </c>
      <c r="N9" s="4" t="s">
        <v>382</v>
      </c>
      <c r="O9" s="4" t="s">
        <v>381</v>
      </c>
      <c r="P9" s="4" t="s">
        <v>380</v>
      </c>
    </row>
    <row r="10" spans="1:16">
      <c r="A10" s="4" t="s">
        <v>71</v>
      </c>
      <c r="B10" s="4" t="s">
        <v>53</v>
      </c>
      <c r="C10" s="4">
        <v>4</v>
      </c>
      <c r="D10" s="4">
        <v>1</v>
      </c>
      <c r="E10" s="4">
        <v>3</v>
      </c>
      <c r="F10" s="4">
        <v>2</v>
      </c>
      <c r="G10" s="4">
        <v>1</v>
      </c>
      <c r="H10" s="4">
        <v>1</v>
      </c>
      <c r="I10" s="4">
        <v>0</v>
      </c>
      <c r="J10" s="4">
        <v>4</v>
      </c>
      <c r="K10" s="15">
        <v>3</v>
      </c>
      <c r="L10" s="15">
        <v>2</v>
      </c>
      <c r="M10" s="15">
        <v>1</v>
      </c>
      <c r="N10" s="4" t="s">
        <v>305</v>
      </c>
      <c r="O10" s="4" t="s">
        <v>431</v>
      </c>
      <c r="P10" s="4">
        <v>0</v>
      </c>
    </row>
    <row r="11" spans="1:16">
      <c r="A11" s="4" t="s">
        <v>72</v>
      </c>
      <c r="B11" s="5" t="s">
        <v>55</v>
      </c>
      <c r="C11" s="5">
        <v>4</v>
      </c>
      <c r="D11" s="5">
        <v>1</v>
      </c>
      <c r="E11" s="5">
        <v>3</v>
      </c>
      <c r="F11" s="5">
        <v>2</v>
      </c>
      <c r="G11" s="4">
        <v>1</v>
      </c>
      <c r="H11" s="5">
        <v>0</v>
      </c>
      <c r="I11" s="5">
        <v>0</v>
      </c>
      <c r="J11" s="5">
        <v>4</v>
      </c>
      <c r="K11" s="15">
        <v>1</v>
      </c>
      <c r="L11" s="15">
        <v>3</v>
      </c>
      <c r="M11" s="15">
        <v>2</v>
      </c>
      <c r="N11" s="4">
        <v>0</v>
      </c>
      <c r="O11" s="4">
        <v>0</v>
      </c>
      <c r="P11" s="4">
        <v>0</v>
      </c>
    </row>
    <row r="12" spans="1:16">
      <c r="A12" s="4" t="s">
        <v>73</v>
      </c>
      <c r="B12" s="4" t="s">
        <v>57</v>
      </c>
      <c r="C12" s="4">
        <v>4</v>
      </c>
      <c r="D12" s="4">
        <v>1</v>
      </c>
      <c r="E12" s="4">
        <v>3</v>
      </c>
      <c r="F12" s="4">
        <v>2</v>
      </c>
      <c r="G12" s="4">
        <v>1</v>
      </c>
      <c r="H12" s="4">
        <v>0</v>
      </c>
      <c r="I12" s="4">
        <v>0</v>
      </c>
      <c r="J12" s="4">
        <v>4</v>
      </c>
      <c r="K12" s="4">
        <v>1</v>
      </c>
      <c r="L12" s="4">
        <v>3</v>
      </c>
      <c r="M12" s="4">
        <v>2</v>
      </c>
      <c r="N12" s="4">
        <v>0</v>
      </c>
      <c r="O12" s="4">
        <v>0</v>
      </c>
      <c r="P12" s="4">
        <v>0</v>
      </c>
    </row>
    <row r="13" spans="1:16">
      <c r="A13" s="4" t="s">
        <v>74</v>
      </c>
      <c r="B13" s="4" t="s">
        <v>59</v>
      </c>
      <c r="C13" s="4">
        <v>4</v>
      </c>
      <c r="D13" s="4">
        <v>3</v>
      </c>
      <c r="E13" s="4">
        <v>1</v>
      </c>
      <c r="F13" s="4">
        <v>2</v>
      </c>
      <c r="G13" s="4">
        <v>1</v>
      </c>
      <c r="H13" s="4">
        <v>1</v>
      </c>
      <c r="I13" s="4">
        <v>0</v>
      </c>
      <c r="J13" s="4">
        <v>4</v>
      </c>
      <c r="K13" s="4">
        <v>1</v>
      </c>
      <c r="L13" s="4">
        <v>2</v>
      </c>
      <c r="M13" s="4">
        <v>3</v>
      </c>
      <c r="N13" s="4" t="s">
        <v>449</v>
      </c>
      <c r="O13" s="4" t="s">
        <v>450</v>
      </c>
      <c r="P13" s="4">
        <v>0</v>
      </c>
    </row>
    <row r="14" spans="1:16">
      <c r="A14" s="4" t="s">
        <v>75</v>
      </c>
      <c r="B14" s="4" t="s">
        <v>68</v>
      </c>
      <c r="C14" s="4">
        <v>4</v>
      </c>
      <c r="D14" s="4">
        <v>1</v>
      </c>
      <c r="E14" s="4">
        <v>3</v>
      </c>
      <c r="F14" s="4">
        <v>2</v>
      </c>
      <c r="G14" s="4">
        <v>1</v>
      </c>
      <c r="H14" s="4">
        <v>1</v>
      </c>
      <c r="I14" s="4">
        <v>0</v>
      </c>
      <c r="J14" s="4">
        <v>4</v>
      </c>
      <c r="K14" s="4">
        <v>3</v>
      </c>
      <c r="L14" s="4">
        <v>1</v>
      </c>
      <c r="M14" s="4">
        <v>2</v>
      </c>
      <c r="N14" s="4">
        <v>0</v>
      </c>
      <c r="O14" s="4">
        <v>0</v>
      </c>
      <c r="P14" s="4">
        <v>0</v>
      </c>
    </row>
    <row r="15" spans="1:16">
      <c r="A15" s="4" t="s">
        <v>76</v>
      </c>
      <c r="B15" s="4" t="s">
        <v>70</v>
      </c>
      <c r="C15" s="4">
        <v>4</v>
      </c>
      <c r="D15" s="4">
        <v>1</v>
      </c>
      <c r="E15" s="4">
        <v>3</v>
      </c>
      <c r="F15" s="4">
        <v>2</v>
      </c>
      <c r="G15" s="4">
        <v>1</v>
      </c>
      <c r="H15" s="4">
        <v>0</v>
      </c>
      <c r="I15" s="4">
        <v>0</v>
      </c>
      <c r="J15" s="4">
        <v>4</v>
      </c>
      <c r="K15" s="4">
        <v>1</v>
      </c>
      <c r="L15" s="4">
        <v>3</v>
      </c>
      <c r="M15" s="4">
        <v>2</v>
      </c>
      <c r="N15" s="4" t="s">
        <v>472</v>
      </c>
      <c r="O15" s="4" t="s">
        <v>473</v>
      </c>
      <c r="P15" s="4">
        <v>0</v>
      </c>
    </row>
    <row r="16" spans="1:16">
      <c r="A16" s="4" t="s">
        <v>77</v>
      </c>
      <c r="B16" s="4" t="s">
        <v>53</v>
      </c>
      <c r="C16" s="4">
        <v>4</v>
      </c>
      <c r="D16" s="4">
        <v>1</v>
      </c>
      <c r="E16" s="4">
        <v>3</v>
      </c>
      <c r="F16" s="4">
        <v>2</v>
      </c>
      <c r="G16" s="4">
        <v>1</v>
      </c>
      <c r="H16" s="4">
        <v>1</v>
      </c>
      <c r="I16" s="4">
        <v>1</v>
      </c>
      <c r="J16" s="4">
        <v>1</v>
      </c>
      <c r="K16" s="4">
        <v>2</v>
      </c>
      <c r="L16" s="4">
        <v>4</v>
      </c>
      <c r="M16" s="4">
        <v>3</v>
      </c>
      <c r="N16" s="4">
        <v>0</v>
      </c>
      <c r="O16" s="4">
        <v>0</v>
      </c>
      <c r="P16" s="4">
        <v>0</v>
      </c>
    </row>
    <row r="17" spans="1:16">
      <c r="A17" s="4" t="s">
        <v>78</v>
      </c>
      <c r="B17" s="5" t="s">
        <v>55</v>
      </c>
      <c r="C17" s="5">
        <v>4</v>
      </c>
      <c r="D17" s="5">
        <v>1</v>
      </c>
      <c r="E17" s="5">
        <v>3</v>
      </c>
      <c r="F17" s="5">
        <v>2</v>
      </c>
      <c r="G17" s="4">
        <v>1</v>
      </c>
      <c r="H17" s="5">
        <v>1</v>
      </c>
      <c r="I17" s="5">
        <v>0</v>
      </c>
      <c r="J17" s="5">
        <v>4</v>
      </c>
      <c r="K17" s="4">
        <v>3</v>
      </c>
      <c r="L17" s="4">
        <v>1</v>
      </c>
      <c r="M17" s="4">
        <v>2</v>
      </c>
      <c r="N17" s="4">
        <v>0</v>
      </c>
      <c r="O17" s="4">
        <v>0</v>
      </c>
      <c r="P17" s="4">
        <v>0</v>
      </c>
    </row>
    <row r="18" spans="1:16">
      <c r="A18" s="4" t="s">
        <v>79</v>
      </c>
      <c r="B18" s="4" t="s">
        <v>57</v>
      </c>
      <c r="C18" s="4">
        <v>2</v>
      </c>
      <c r="D18" s="4">
        <v>1</v>
      </c>
      <c r="E18" s="4">
        <v>3</v>
      </c>
      <c r="F18" s="4">
        <v>4</v>
      </c>
      <c r="G18" s="4">
        <v>1</v>
      </c>
      <c r="H18" s="4">
        <v>1</v>
      </c>
      <c r="I18" s="4">
        <v>0</v>
      </c>
      <c r="J18" s="4">
        <v>2</v>
      </c>
      <c r="K18" s="4">
        <v>3</v>
      </c>
      <c r="L18" s="4">
        <v>4</v>
      </c>
      <c r="M18" s="4">
        <v>1</v>
      </c>
      <c r="N18" s="4" t="s">
        <v>526</v>
      </c>
      <c r="O18" s="4" t="s">
        <v>527</v>
      </c>
      <c r="P18" s="4">
        <v>0</v>
      </c>
    </row>
    <row r="19" spans="1:16">
      <c r="A19" s="4" t="s">
        <v>80</v>
      </c>
      <c r="B19" s="4" t="s">
        <v>59</v>
      </c>
      <c r="C19" s="4">
        <v>4</v>
      </c>
      <c r="D19" s="4">
        <v>1</v>
      </c>
      <c r="E19" s="4">
        <v>2</v>
      </c>
      <c r="F19" s="4">
        <v>3</v>
      </c>
      <c r="G19" s="4">
        <v>1</v>
      </c>
      <c r="H19" s="4">
        <v>1</v>
      </c>
      <c r="I19" s="4">
        <v>0</v>
      </c>
      <c r="J19" s="4">
        <v>4</v>
      </c>
      <c r="K19" s="4">
        <v>1</v>
      </c>
      <c r="L19" s="4">
        <v>3</v>
      </c>
      <c r="M19" s="4">
        <v>2</v>
      </c>
      <c r="N19" s="4" t="s">
        <v>888</v>
      </c>
      <c r="O19" s="4">
        <v>0</v>
      </c>
      <c r="P19" s="4">
        <v>0</v>
      </c>
    </row>
    <row r="20" spans="1:16">
      <c r="A20" s="4" t="s">
        <v>81</v>
      </c>
      <c r="B20" s="4" t="s">
        <v>68</v>
      </c>
      <c r="C20" s="4">
        <v>1</v>
      </c>
      <c r="D20" s="4">
        <v>2</v>
      </c>
      <c r="E20" s="4">
        <v>3</v>
      </c>
      <c r="F20" s="4">
        <v>4</v>
      </c>
      <c r="G20" s="4">
        <v>1</v>
      </c>
      <c r="H20" s="4">
        <v>1</v>
      </c>
      <c r="I20" s="4">
        <v>1</v>
      </c>
      <c r="J20" s="4">
        <v>3</v>
      </c>
      <c r="K20" s="4">
        <v>1</v>
      </c>
      <c r="L20" s="4">
        <v>2</v>
      </c>
      <c r="M20" s="4">
        <v>4</v>
      </c>
      <c r="N20" s="4" t="s">
        <v>622</v>
      </c>
      <c r="O20" s="4" t="s">
        <v>623</v>
      </c>
      <c r="P20" s="4">
        <v>0</v>
      </c>
    </row>
    <row r="21" spans="1:16">
      <c r="A21" s="2" t="s">
        <v>82</v>
      </c>
      <c r="B21" s="4" t="s">
        <v>83</v>
      </c>
      <c r="C21" s="4">
        <v>4</v>
      </c>
      <c r="D21" s="4">
        <v>2</v>
      </c>
      <c r="E21" s="4">
        <v>3</v>
      </c>
      <c r="F21" s="4">
        <v>1</v>
      </c>
      <c r="G21" s="4">
        <v>1</v>
      </c>
      <c r="H21" s="4">
        <v>1</v>
      </c>
      <c r="I21" s="4">
        <v>0</v>
      </c>
      <c r="J21" s="4">
        <v>4</v>
      </c>
      <c r="K21" s="4">
        <v>3</v>
      </c>
      <c r="L21" s="4">
        <v>2</v>
      </c>
      <c r="M21" s="4">
        <v>1</v>
      </c>
      <c r="N21" s="4">
        <v>0</v>
      </c>
      <c r="O21" s="4">
        <v>0</v>
      </c>
      <c r="P21" s="4" t="s">
        <v>512</v>
      </c>
    </row>
    <row r="22" spans="1:16">
      <c r="A22" s="4" t="s">
        <v>84</v>
      </c>
      <c r="B22" s="4" t="s">
        <v>85</v>
      </c>
      <c r="C22" s="4">
        <v>4</v>
      </c>
      <c r="D22" s="4">
        <v>1</v>
      </c>
      <c r="E22" s="4">
        <v>3</v>
      </c>
      <c r="F22" s="4">
        <v>2</v>
      </c>
      <c r="G22" s="4">
        <v>1</v>
      </c>
      <c r="H22" s="4">
        <v>0</v>
      </c>
      <c r="I22" s="4">
        <v>0</v>
      </c>
      <c r="J22" s="4">
        <v>4</v>
      </c>
      <c r="K22" s="15">
        <v>1</v>
      </c>
      <c r="L22" s="15">
        <v>3</v>
      </c>
      <c r="M22" s="15">
        <v>2</v>
      </c>
      <c r="N22" s="4" t="s">
        <v>168</v>
      </c>
      <c r="O22" s="4" t="s">
        <v>431</v>
      </c>
      <c r="P22" s="4">
        <v>0</v>
      </c>
    </row>
    <row r="23" spans="1:16">
      <c r="A23" s="4" t="s">
        <v>88</v>
      </c>
      <c r="B23" s="4" t="s">
        <v>89</v>
      </c>
      <c r="C23" s="4">
        <v>4</v>
      </c>
      <c r="D23" s="4">
        <v>3</v>
      </c>
      <c r="E23" s="4">
        <v>2</v>
      </c>
      <c r="F23" s="4">
        <v>1</v>
      </c>
      <c r="G23" s="4">
        <v>1</v>
      </c>
      <c r="H23" s="4">
        <v>1</v>
      </c>
      <c r="I23" s="4">
        <v>0</v>
      </c>
      <c r="J23" s="4">
        <v>4</v>
      </c>
      <c r="K23" s="4">
        <v>2</v>
      </c>
      <c r="L23" s="4">
        <v>3</v>
      </c>
      <c r="M23" s="4">
        <v>1</v>
      </c>
      <c r="N23" s="4" t="s">
        <v>637</v>
      </c>
      <c r="O23" s="4" t="s">
        <v>638</v>
      </c>
      <c r="P23" s="4" t="s">
        <v>639</v>
      </c>
    </row>
    <row r="24" spans="1:16">
      <c r="A24" s="4" t="s">
        <v>90</v>
      </c>
      <c r="B24" s="4" t="s">
        <v>91</v>
      </c>
      <c r="C24" s="4">
        <v>4</v>
      </c>
      <c r="D24" s="4">
        <v>3</v>
      </c>
      <c r="E24" s="4">
        <v>1</v>
      </c>
      <c r="F24" s="4">
        <v>2</v>
      </c>
      <c r="G24" s="4">
        <v>1</v>
      </c>
      <c r="H24" s="4">
        <v>0</v>
      </c>
      <c r="I24" s="4">
        <v>0</v>
      </c>
      <c r="J24" s="4">
        <v>4</v>
      </c>
      <c r="K24" s="4">
        <v>3</v>
      </c>
      <c r="L24" s="4">
        <v>1</v>
      </c>
      <c r="M24" s="4">
        <v>2</v>
      </c>
      <c r="N24" s="4" t="s">
        <v>1039</v>
      </c>
      <c r="O24" s="4" t="s">
        <v>650</v>
      </c>
      <c r="P24" s="4">
        <v>0</v>
      </c>
    </row>
    <row r="25" spans="1:16">
      <c r="A25" s="4" t="s">
        <v>93</v>
      </c>
      <c r="B25" s="4" t="s">
        <v>94</v>
      </c>
      <c r="C25" s="4">
        <v>4</v>
      </c>
      <c r="D25" s="4">
        <v>1</v>
      </c>
      <c r="E25" s="4">
        <v>2</v>
      </c>
      <c r="F25" s="4">
        <v>3</v>
      </c>
      <c r="G25" s="4">
        <v>1</v>
      </c>
      <c r="H25" s="4">
        <v>1</v>
      </c>
      <c r="I25" s="4">
        <v>0</v>
      </c>
      <c r="J25" s="4">
        <v>4</v>
      </c>
      <c r="K25" s="4">
        <v>1</v>
      </c>
      <c r="L25" s="4">
        <v>3</v>
      </c>
      <c r="M25" s="4">
        <v>2</v>
      </c>
      <c r="N25" s="4">
        <v>0</v>
      </c>
      <c r="O25" s="4">
        <v>0</v>
      </c>
      <c r="P25" s="4" t="s">
        <v>661</v>
      </c>
    </row>
    <row r="26" spans="1:16">
      <c r="A26" s="4" t="s">
        <v>95</v>
      </c>
      <c r="B26" s="4" t="s">
        <v>96</v>
      </c>
      <c r="C26" s="4">
        <v>4</v>
      </c>
      <c r="D26" s="4">
        <v>1</v>
      </c>
      <c r="E26" s="4">
        <v>3</v>
      </c>
      <c r="F26" s="4">
        <v>2</v>
      </c>
      <c r="G26" s="4">
        <v>1</v>
      </c>
      <c r="H26" s="4">
        <v>0</v>
      </c>
      <c r="I26" s="4">
        <v>0</v>
      </c>
      <c r="J26" s="4">
        <v>4</v>
      </c>
      <c r="K26" s="4">
        <v>1</v>
      </c>
      <c r="L26" s="4">
        <v>3</v>
      </c>
      <c r="M26" s="4">
        <v>2</v>
      </c>
      <c r="N26" s="4" t="s">
        <v>694</v>
      </c>
      <c r="O26" s="4" t="s">
        <v>695</v>
      </c>
      <c r="P26" s="4">
        <v>0</v>
      </c>
    </row>
    <row r="27" spans="1:16">
      <c r="A27" s="4" t="s">
        <v>97</v>
      </c>
      <c r="B27" s="4" t="s">
        <v>85</v>
      </c>
      <c r="C27" s="4">
        <v>4</v>
      </c>
      <c r="D27" s="4">
        <v>3</v>
      </c>
      <c r="E27" s="4">
        <v>2</v>
      </c>
      <c r="F27" s="4">
        <v>1</v>
      </c>
      <c r="G27" s="4">
        <v>1</v>
      </c>
      <c r="H27" s="4">
        <v>0</v>
      </c>
      <c r="I27" s="4">
        <v>0</v>
      </c>
      <c r="J27" s="4">
        <v>4</v>
      </c>
      <c r="K27" s="4">
        <v>3</v>
      </c>
      <c r="L27" s="4">
        <v>2</v>
      </c>
      <c r="M27" s="4">
        <v>1</v>
      </c>
      <c r="N27" s="4" t="s">
        <v>737</v>
      </c>
      <c r="O27" s="4" t="s">
        <v>167</v>
      </c>
      <c r="P27" s="4">
        <v>0</v>
      </c>
    </row>
    <row r="28" spans="1:16">
      <c r="A28" s="4" t="s">
        <v>98</v>
      </c>
      <c r="B28" s="4" t="s">
        <v>89</v>
      </c>
      <c r="C28" s="4">
        <v>4</v>
      </c>
      <c r="D28" s="4">
        <v>3</v>
      </c>
      <c r="E28" s="4">
        <v>1</v>
      </c>
      <c r="F28" s="4">
        <v>2</v>
      </c>
      <c r="G28" s="4">
        <v>1</v>
      </c>
      <c r="H28" s="4">
        <v>1</v>
      </c>
      <c r="I28" s="4">
        <v>0</v>
      </c>
      <c r="J28" s="4">
        <v>4</v>
      </c>
      <c r="K28" s="4">
        <v>1</v>
      </c>
      <c r="L28" s="4">
        <v>3</v>
      </c>
      <c r="M28" s="4">
        <v>2</v>
      </c>
      <c r="N28" s="4" t="s">
        <v>749</v>
      </c>
      <c r="O28" s="4" t="s">
        <v>750</v>
      </c>
      <c r="P28" s="4" t="s">
        <v>751</v>
      </c>
    </row>
    <row r="29" spans="1:16">
      <c r="A29" s="4" t="s">
        <v>99</v>
      </c>
      <c r="B29" s="4" t="s">
        <v>91</v>
      </c>
      <c r="C29" s="4">
        <v>1</v>
      </c>
      <c r="D29" s="4">
        <v>3</v>
      </c>
      <c r="E29" s="4">
        <v>2</v>
      </c>
      <c r="F29" s="4">
        <v>4</v>
      </c>
      <c r="G29" s="4">
        <v>1</v>
      </c>
      <c r="H29" s="4">
        <v>1</v>
      </c>
      <c r="I29" s="4">
        <v>1</v>
      </c>
      <c r="J29" s="4">
        <v>4</v>
      </c>
      <c r="K29" s="4">
        <v>3</v>
      </c>
      <c r="L29" s="4">
        <v>2</v>
      </c>
      <c r="M29" s="4">
        <v>1</v>
      </c>
      <c r="N29" s="4" t="s">
        <v>766</v>
      </c>
      <c r="O29" s="4" t="s">
        <v>767</v>
      </c>
      <c r="P29" s="4">
        <v>0</v>
      </c>
    </row>
    <row r="30" spans="1:16">
      <c r="A30" s="4" t="s">
        <v>100</v>
      </c>
      <c r="B30" s="4" t="s">
        <v>92</v>
      </c>
      <c r="C30" s="4">
        <v>4</v>
      </c>
      <c r="D30" s="4">
        <v>3</v>
      </c>
      <c r="E30" s="4">
        <v>2</v>
      </c>
      <c r="F30" s="4">
        <v>1</v>
      </c>
      <c r="G30" s="4">
        <v>1</v>
      </c>
      <c r="H30" s="4">
        <v>0</v>
      </c>
      <c r="I30" s="4">
        <v>0</v>
      </c>
      <c r="J30" s="4">
        <v>4</v>
      </c>
      <c r="K30" s="4">
        <v>3</v>
      </c>
      <c r="L30" s="4">
        <v>2</v>
      </c>
      <c r="M30" s="4">
        <v>1</v>
      </c>
      <c r="N30" s="4">
        <v>0</v>
      </c>
      <c r="O30" s="4">
        <v>0</v>
      </c>
      <c r="P30" s="4">
        <v>0</v>
      </c>
    </row>
    <row r="31" spans="1:16">
      <c r="A31" s="4" t="s">
        <v>101</v>
      </c>
      <c r="B31" s="4" t="s">
        <v>94</v>
      </c>
      <c r="C31" s="4">
        <v>2</v>
      </c>
      <c r="D31" s="4">
        <v>3</v>
      </c>
      <c r="E31" s="4">
        <v>4</v>
      </c>
      <c r="F31" s="4">
        <v>1</v>
      </c>
      <c r="G31" s="4">
        <v>1</v>
      </c>
      <c r="H31" s="4">
        <v>0</v>
      </c>
      <c r="I31" s="4">
        <v>0</v>
      </c>
      <c r="J31" s="4">
        <v>2</v>
      </c>
      <c r="K31" s="4">
        <v>3</v>
      </c>
      <c r="L31" s="4">
        <v>4</v>
      </c>
      <c r="M31" s="4">
        <v>1</v>
      </c>
      <c r="N31" s="4">
        <v>0</v>
      </c>
      <c r="O31" s="4">
        <v>0</v>
      </c>
      <c r="P31" s="4">
        <v>0</v>
      </c>
    </row>
    <row r="32" spans="1:16">
      <c r="A32" s="2" t="s">
        <v>102</v>
      </c>
      <c r="B32" s="4" t="s">
        <v>103</v>
      </c>
      <c r="C32" s="4">
        <v>4</v>
      </c>
      <c r="D32" s="4">
        <v>3</v>
      </c>
      <c r="E32" s="4">
        <v>2</v>
      </c>
      <c r="F32" s="4">
        <v>1</v>
      </c>
      <c r="G32" s="4">
        <v>1</v>
      </c>
      <c r="H32" s="4">
        <v>0</v>
      </c>
      <c r="I32" s="4">
        <v>0</v>
      </c>
      <c r="J32" s="4">
        <v>4</v>
      </c>
      <c r="K32" s="4">
        <v>3</v>
      </c>
      <c r="L32" s="4">
        <v>2</v>
      </c>
      <c r="M32" s="4">
        <v>1</v>
      </c>
      <c r="N32" s="4" t="s">
        <v>820</v>
      </c>
      <c r="O32" s="4" t="s">
        <v>786</v>
      </c>
      <c r="P32" s="4" t="s">
        <v>821</v>
      </c>
    </row>
    <row r="33" spans="1:16">
      <c r="A33" s="4" t="s">
        <v>104</v>
      </c>
      <c r="B33" s="4" t="s">
        <v>105</v>
      </c>
      <c r="C33" s="4">
        <v>4</v>
      </c>
      <c r="D33" s="4">
        <v>3</v>
      </c>
      <c r="E33" s="4">
        <v>2</v>
      </c>
      <c r="F33" s="4">
        <v>1</v>
      </c>
      <c r="G33" s="4">
        <v>1</v>
      </c>
      <c r="H33" s="4">
        <v>0</v>
      </c>
      <c r="I33" s="4">
        <v>0</v>
      </c>
      <c r="J33" s="4">
        <v>4</v>
      </c>
      <c r="K33" s="4">
        <v>3</v>
      </c>
      <c r="L33" s="4">
        <v>2</v>
      </c>
      <c r="M33" s="4">
        <v>1</v>
      </c>
      <c r="N33" s="4" t="s">
        <v>822</v>
      </c>
      <c r="O33" s="4" t="s">
        <v>431</v>
      </c>
      <c r="P33" s="4">
        <v>0</v>
      </c>
    </row>
    <row r="34" spans="1:16">
      <c r="A34" s="4" t="s">
        <v>106</v>
      </c>
      <c r="B34" s="4" t="s">
        <v>107</v>
      </c>
      <c r="C34" s="4">
        <v>4</v>
      </c>
      <c r="D34" s="4">
        <v>3</v>
      </c>
      <c r="E34" s="4">
        <v>2</v>
      </c>
      <c r="F34" s="4">
        <v>1</v>
      </c>
      <c r="G34" s="4">
        <v>1</v>
      </c>
      <c r="H34" s="4">
        <v>0</v>
      </c>
      <c r="I34" s="4">
        <v>0</v>
      </c>
      <c r="J34" s="4">
        <v>4</v>
      </c>
      <c r="K34" s="4">
        <v>3</v>
      </c>
      <c r="L34" s="4">
        <v>2</v>
      </c>
      <c r="M34" s="4">
        <v>1</v>
      </c>
      <c r="N34" s="4">
        <v>0</v>
      </c>
      <c r="O34" s="4">
        <v>0</v>
      </c>
      <c r="P34" s="4" t="s">
        <v>553</v>
      </c>
    </row>
    <row r="35" spans="1:16">
      <c r="A35" s="4" t="s">
        <v>108</v>
      </c>
      <c r="B35" s="4" t="s">
        <v>70</v>
      </c>
      <c r="C35" s="4">
        <v>4</v>
      </c>
      <c r="D35" s="4">
        <v>1</v>
      </c>
      <c r="E35" s="4">
        <v>3</v>
      </c>
      <c r="F35" s="4">
        <v>2</v>
      </c>
      <c r="G35" s="4">
        <v>1</v>
      </c>
      <c r="H35" s="4">
        <v>1</v>
      </c>
      <c r="I35" s="4">
        <v>0</v>
      </c>
      <c r="J35" s="4">
        <v>4</v>
      </c>
      <c r="K35" s="4">
        <v>3</v>
      </c>
      <c r="L35" s="4">
        <v>2</v>
      </c>
      <c r="M35" s="4">
        <v>1</v>
      </c>
      <c r="N35" s="4" t="s">
        <v>719</v>
      </c>
      <c r="O35" s="4" t="s">
        <v>718</v>
      </c>
      <c r="P35" s="4">
        <v>0</v>
      </c>
    </row>
    <row r="36" spans="1:16">
      <c r="A36" s="2" t="s">
        <v>109</v>
      </c>
      <c r="B36" s="4" t="s">
        <v>110</v>
      </c>
      <c r="C36" s="4">
        <v>4</v>
      </c>
      <c r="D36" s="4">
        <v>2</v>
      </c>
      <c r="E36" s="4">
        <v>1</v>
      </c>
      <c r="F36" s="4">
        <v>3</v>
      </c>
      <c r="G36" s="4">
        <v>1</v>
      </c>
      <c r="H36" s="4">
        <v>1</v>
      </c>
      <c r="I36" s="4">
        <v>0</v>
      </c>
      <c r="J36" s="4">
        <v>4</v>
      </c>
      <c r="K36" s="4">
        <v>2</v>
      </c>
      <c r="L36" s="4">
        <v>3</v>
      </c>
      <c r="M36" s="4">
        <v>1</v>
      </c>
      <c r="N36" s="4" t="s">
        <v>837</v>
      </c>
      <c r="O36" s="4" t="s">
        <v>838</v>
      </c>
      <c r="P36" s="4">
        <v>0</v>
      </c>
    </row>
    <row r="37" spans="1:16">
      <c r="A37" s="4" t="s">
        <v>111</v>
      </c>
      <c r="B37" s="4" t="s">
        <v>112</v>
      </c>
      <c r="C37" s="4">
        <v>4</v>
      </c>
      <c r="D37" s="4">
        <v>3</v>
      </c>
      <c r="E37" s="4">
        <v>2</v>
      </c>
      <c r="F37" s="4">
        <v>1</v>
      </c>
      <c r="G37" s="4">
        <v>1</v>
      </c>
      <c r="H37" s="4">
        <v>0</v>
      </c>
      <c r="I37" s="4">
        <v>0</v>
      </c>
      <c r="J37" s="4">
        <v>4</v>
      </c>
      <c r="K37" s="4">
        <v>3</v>
      </c>
      <c r="L37" s="4">
        <v>2</v>
      </c>
      <c r="M37" s="4">
        <v>1</v>
      </c>
      <c r="N37" s="4">
        <v>0</v>
      </c>
      <c r="O37" s="4">
        <v>0</v>
      </c>
      <c r="P37" s="4">
        <v>0</v>
      </c>
    </row>
    <row r="38" spans="1:16">
      <c r="A38" s="4" t="s">
        <v>113</v>
      </c>
      <c r="B38" s="4" t="s">
        <v>114</v>
      </c>
      <c r="C38" s="4">
        <v>4</v>
      </c>
      <c r="D38" s="4">
        <v>3</v>
      </c>
      <c r="E38" s="4">
        <v>2</v>
      </c>
      <c r="F38" s="4">
        <v>1</v>
      </c>
      <c r="G38" s="4">
        <v>1</v>
      </c>
      <c r="H38" s="4">
        <v>0</v>
      </c>
      <c r="I38" s="4">
        <v>0</v>
      </c>
      <c r="J38" s="4">
        <v>4</v>
      </c>
      <c r="K38" s="4">
        <v>3</v>
      </c>
      <c r="L38" s="4">
        <v>2</v>
      </c>
      <c r="M38" s="4">
        <v>1</v>
      </c>
      <c r="N38" s="4">
        <v>0</v>
      </c>
      <c r="O38" s="4">
        <v>0</v>
      </c>
      <c r="P38" s="4">
        <v>0</v>
      </c>
    </row>
    <row r="39" spans="1:16">
      <c r="A39" s="4" t="s">
        <v>115</v>
      </c>
      <c r="B39" s="4" t="s">
        <v>116</v>
      </c>
      <c r="C39" s="4">
        <v>3</v>
      </c>
      <c r="D39" s="4">
        <v>2</v>
      </c>
      <c r="E39" s="4">
        <v>4</v>
      </c>
      <c r="F39" s="4">
        <v>1</v>
      </c>
      <c r="G39" s="4">
        <v>1</v>
      </c>
      <c r="H39" s="4">
        <v>0</v>
      </c>
      <c r="I39" s="4">
        <v>0</v>
      </c>
      <c r="J39" s="4">
        <v>3</v>
      </c>
      <c r="K39" s="4">
        <v>2</v>
      </c>
      <c r="L39" s="4">
        <v>4</v>
      </c>
      <c r="M39" s="4">
        <v>1</v>
      </c>
      <c r="N39" s="4">
        <v>0</v>
      </c>
      <c r="O39" s="4">
        <v>0</v>
      </c>
      <c r="P39" s="4">
        <v>0</v>
      </c>
    </row>
    <row r="40" spans="1:16">
      <c r="A40" s="4" t="s">
        <v>533</v>
      </c>
      <c r="B40" s="4" t="s">
        <v>92</v>
      </c>
      <c r="C40" s="4">
        <v>4</v>
      </c>
      <c r="D40" s="4">
        <v>3</v>
      </c>
      <c r="E40" s="4">
        <v>2</v>
      </c>
      <c r="F40" s="4">
        <v>1</v>
      </c>
      <c r="G40" s="4">
        <v>1</v>
      </c>
      <c r="H40" s="4">
        <v>1</v>
      </c>
      <c r="I40" s="4">
        <v>0</v>
      </c>
      <c r="J40" s="4">
        <v>4</v>
      </c>
      <c r="K40" s="4">
        <v>3</v>
      </c>
      <c r="L40" s="4">
        <v>1</v>
      </c>
      <c r="M40" s="4">
        <v>2</v>
      </c>
      <c r="N40" s="4">
        <v>0</v>
      </c>
      <c r="O40" s="4">
        <v>0</v>
      </c>
      <c r="P40" s="4">
        <v>0</v>
      </c>
    </row>
    <row r="41" spans="1:16">
      <c r="A41" s="4" t="s">
        <v>534</v>
      </c>
      <c r="B41" s="4" t="s">
        <v>94</v>
      </c>
      <c r="C41" s="4">
        <v>2</v>
      </c>
      <c r="D41" s="4">
        <v>4</v>
      </c>
      <c r="E41" s="4">
        <v>3</v>
      </c>
      <c r="F41" s="4">
        <v>1</v>
      </c>
      <c r="G41" s="4">
        <v>1</v>
      </c>
      <c r="H41" s="4">
        <v>1</v>
      </c>
      <c r="I41" s="4">
        <v>0</v>
      </c>
      <c r="J41" s="4">
        <v>2</v>
      </c>
      <c r="K41" s="4">
        <v>4</v>
      </c>
      <c r="L41" s="4">
        <v>1</v>
      </c>
      <c r="M41" s="4">
        <v>3</v>
      </c>
      <c r="N41" s="4" t="s">
        <v>540</v>
      </c>
      <c r="O41" s="4" t="s">
        <v>238</v>
      </c>
      <c r="P41" s="4">
        <v>0</v>
      </c>
    </row>
    <row r="42" spans="1:16">
      <c r="A42" s="4" t="s">
        <v>536</v>
      </c>
      <c r="B42" s="4" t="s">
        <v>535</v>
      </c>
      <c r="C42" s="4">
        <v>4</v>
      </c>
      <c r="D42" s="4">
        <v>3</v>
      </c>
      <c r="E42" s="4">
        <v>2</v>
      </c>
      <c r="F42" s="4">
        <v>1</v>
      </c>
      <c r="G42" s="4">
        <v>1</v>
      </c>
      <c r="H42" s="4">
        <v>1</v>
      </c>
      <c r="I42" s="4">
        <v>0</v>
      </c>
      <c r="J42" s="4">
        <v>4</v>
      </c>
      <c r="K42" s="4">
        <v>2</v>
      </c>
      <c r="L42" s="4">
        <v>3</v>
      </c>
      <c r="M42" s="4">
        <v>1</v>
      </c>
      <c r="N42" s="4" t="s">
        <v>592</v>
      </c>
      <c r="O42" s="4">
        <v>0</v>
      </c>
      <c r="P42" s="4">
        <v>0</v>
      </c>
    </row>
    <row r="43" spans="1:16">
      <c r="G43" t="s">
        <v>1002</v>
      </c>
      <c r="H43">
        <f>SUM(H3:H42)</f>
        <v>21</v>
      </c>
      <c r="I43">
        <f>SUM(I3:I42)</f>
        <v>4</v>
      </c>
      <c r="N43" t="s">
        <v>1016</v>
      </c>
      <c r="O43">
        <f>40-SUMIF(O3:O42,"=0",G3:G42)</f>
        <v>22</v>
      </c>
    </row>
    <row r="44" spans="1:16">
      <c r="G44" t="s">
        <v>1012</v>
      </c>
      <c r="H44">
        <f>H43/40*100</f>
        <v>52.5</v>
      </c>
      <c r="I44">
        <f>I43/40*100</f>
        <v>10</v>
      </c>
    </row>
    <row r="47" spans="1:16">
      <c r="B47" s="44"/>
      <c r="C47" s="44" t="s">
        <v>140</v>
      </c>
      <c r="D47" s="44" t="s">
        <v>143</v>
      </c>
      <c r="E47" s="44" t="s">
        <v>153</v>
      </c>
      <c r="F47" s="44" t="s">
        <v>154</v>
      </c>
      <c r="H47" s="44"/>
      <c r="I47" s="44"/>
      <c r="J47" s="44" t="s">
        <v>140</v>
      </c>
      <c r="K47" s="44" t="s">
        <v>143</v>
      </c>
      <c r="L47" s="44" t="s">
        <v>153</v>
      </c>
      <c r="M47" s="44" t="s">
        <v>154</v>
      </c>
    </row>
    <row r="48" spans="1:16">
      <c r="B48" s="44" t="s">
        <v>983</v>
      </c>
      <c r="C48" s="4">
        <f>SUMIF($C$3:$C$42,"=1",$G$3:$G$42)</f>
        <v>3</v>
      </c>
      <c r="D48" s="4">
        <f>SUMIF($C$3:$C$42,"=2",$G$3:$G$42)</f>
        <v>4</v>
      </c>
      <c r="E48" s="4">
        <f>SUMIF($C$3:$C$42,"=3",$G$3:$G$42)</f>
        <v>2</v>
      </c>
      <c r="F48" s="4">
        <f>SUMIF($C$3:$C$42,"=4",$G$3:$G$42)</f>
        <v>31</v>
      </c>
      <c r="H48" s="44" t="s">
        <v>983</v>
      </c>
      <c r="I48" s="44"/>
      <c r="J48" s="4">
        <f>SUMIF($J$3:$J$42,"=1",$G$3:$G$42)</f>
        <v>2</v>
      </c>
      <c r="K48" s="4">
        <f>SUMIF($J$3:$J$42,"=2",$G$3:$G$42)</f>
        <v>5</v>
      </c>
      <c r="L48" s="4">
        <f>SUMIF($J$3:$J$42,"=3",$G$3:$G$42)</f>
        <v>3</v>
      </c>
      <c r="M48" s="4">
        <f>SUMIF($J$3:$J$42,"=4",$G$3:$G$42)</f>
        <v>30</v>
      </c>
    </row>
    <row r="49" spans="1:13">
      <c r="B49" s="44" t="s">
        <v>984</v>
      </c>
      <c r="C49" s="4">
        <f>SUMIF($D$3:$D$42,"=1",$G$3:$G$42)</f>
        <v>16</v>
      </c>
      <c r="D49" s="4">
        <f>SUMIF($D$3:$D$42,"=2",$G$3:$G$42)</f>
        <v>5</v>
      </c>
      <c r="E49" s="4">
        <f>SUMIF($D$3:$D$42,"=3",$G$3:$G$42)</f>
        <v>17</v>
      </c>
      <c r="F49" s="4">
        <f>SUMIF($D$3:$D$42,"=4",$G$3:$G$42)</f>
        <v>2</v>
      </c>
      <c r="H49" s="44" t="s">
        <v>984</v>
      </c>
      <c r="I49" s="44"/>
      <c r="J49" s="4">
        <f>SUMIF($K$3:$K$42,"=1",$G$3:$G$42)</f>
        <v>12</v>
      </c>
      <c r="K49" s="4">
        <f>SUMIF($K$3:$K$42,"=2",$G$3:$G$42)</f>
        <v>6</v>
      </c>
      <c r="L49" s="4">
        <f>SUMIF($K$3:$K$42,"=3",$G$3:$G$42)</f>
        <v>18</v>
      </c>
      <c r="M49" s="4">
        <f>SUMIF($K$3:$K$42,"=4",$G$3:$G$42)</f>
        <v>4</v>
      </c>
    </row>
    <row r="50" spans="1:13">
      <c r="B50" s="44" t="s">
        <v>985</v>
      </c>
      <c r="C50" s="4">
        <f>SUMIF($E$3:$E$42,"=1",$G$3:$G$42)</f>
        <v>6</v>
      </c>
      <c r="D50" s="4">
        <f>SUMIF($E$3:$E$42,"=2",$G$3:$G$42)</f>
        <v>15</v>
      </c>
      <c r="E50" s="4">
        <f>SUMIF($E$3:$E$42,"=3",$G$3:$G$42)</f>
        <v>17</v>
      </c>
      <c r="F50" s="4">
        <f>SUMIF($E$3:$E$42,"=4",$G$3:$G$42)</f>
        <v>2</v>
      </c>
      <c r="H50" s="44" t="s">
        <v>985</v>
      </c>
      <c r="I50" s="44"/>
      <c r="J50" s="4">
        <f>SUMIF($L$3:$L$42,"=1",$G$3:$G$42)</f>
        <v>6</v>
      </c>
      <c r="K50" s="4">
        <f>SUMIF($L$3:$L$42,"=2",$G$3:$G$42)</f>
        <v>16</v>
      </c>
      <c r="L50" s="4">
        <f>SUMIF($L$3:$L$42,"=3",$G$3:$G$42)</f>
        <v>14</v>
      </c>
      <c r="M50" s="4">
        <f>SUMIF($L$3:$L$42,"=4",$G$3:$G$42)</f>
        <v>4</v>
      </c>
    </row>
    <row r="51" spans="1:13">
      <c r="B51" s="44" t="s">
        <v>986</v>
      </c>
      <c r="C51" s="4">
        <f>SUMIF($F$3:$F$42,"=1",$G$3:$G$42)</f>
        <v>15</v>
      </c>
      <c r="D51" s="4">
        <f>SUMIF($F$3:$F$42,"=2",$G$3:$G$42)</f>
        <v>16</v>
      </c>
      <c r="E51" s="4">
        <f>SUMIF($F$3:$F$42,"=3",$G$3:$G$42)</f>
        <v>4</v>
      </c>
      <c r="F51" s="4">
        <f>SUMIF($F$3:$F$42,"=4",$G$3:$G$42)</f>
        <v>5</v>
      </c>
      <c r="H51" s="44" t="s">
        <v>986</v>
      </c>
      <c r="I51" s="44"/>
      <c r="J51" s="4">
        <f>SUMIF($M$3:$M$42,"=1",$G$3:$G$42)</f>
        <v>20</v>
      </c>
      <c r="K51" s="4">
        <f>SUMIF($M$3:$M$42,"=2",$G$3:$G$42)</f>
        <v>13</v>
      </c>
      <c r="L51" s="4">
        <f>SUMIF($M$3:$M$42,"=3",$G$3:$G$42)</f>
        <v>5</v>
      </c>
      <c r="M51" s="4">
        <f>SUMIF($M$3:$M$42,"=4",$G$3:$G$42)</f>
        <v>2</v>
      </c>
    </row>
    <row r="55" spans="1:13">
      <c r="A55" t="s">
        <v>115</v>
      </c>
      <c r="C55">
        <v>4</v>
      </c>
      <c r="D55">
        <v>1</v>
      </c>
      <c r="E55">
        <v>2</v>
      </c>
      <c r="F55">
        <v>3</v>
      </c>
      <c r="J55">
        <v>2</v>
      </c>
      <c r="K55">
        <v>4</v>
      </c>
      <c r="L55">
        <v>1</v>
      </c>
      <c r="M55">
        <v>3</v>
      </c>
    </row>
    <row r="56" spans="1:13">
      <c r="A56" t="s">
        <v>1088</v>
      </c>
      <c r="C56">
        <v>1</v>
      </c>
      <c r="D56">
        <v>4</v>
      </c>
      <c r="E56">
        <v>3</v>
      </c>
      <c r="F56">
        <v>2</v>
      </c>
      <c r="J56">
        <v>1</v>
      </c>
      <c r="K56">
        <v>4</v>
      </c>
      <c r="L56">
        <v>3</v>
      </c>
      <c r="M56">
        <v>2</v>
      </c>
    </row>
  </sheetData>
  <mergeCells count="2">
    <mergeCell ref="C1:F1"/>
    <mergeCell ref="J1:M1"/>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4"/>
  <sheetViews>
    <sheetView zoomScale="75" zoomScaleNormal="75" zoomScalePageLayoutView="75" workbookViewId="0">
      <pane xSplit="2" ySplit="3" topLeftCell="O4" activePane="bottomRight" state="frozen"/>
      <selection pane="topRight" activeCell="D1" sqref="D1"/>
      <selection pane="bottomLeft" activeCell="A4" sqref="A4"/>
      <selection pane="bottomRight" activeCell="W44" sqref="W44"/>
    </sheetView>
  </sheetViews>
  <sheetFormatPr baseColWidth="10" defaultColWidth="8.83203125" defaultRowHeight="15" x14ac:dyDescent="0"/>
  <cols>
    <col min="1" max="1" width="15.33203125" bestFit="1" customWidth="1"/>
    <col min="2" max="2" width="9.1640625" bestFit="1" customWidth="1"/>
    <col min="3" max="3" width="10.83203125" bestFit="1" customWidth="1"/>
    <col min="4" max="4" width="13.6640625" bestFit="1" customWidth="1"/>
    <col min="5" max="5" width="12.6640625" bestFit="1" customWidth="1"/>
    <col min="6" max="6" width="10.33203125" bestFit="1" customWidth="1"/>
    <col min="7" max="7" width="19.5" bestFit="1" customWidth="1"/>
    <col min="8" max="8" width="9.1640625" bestFit="1" customWidth="1"/>
    <col min="9" max="9" width="9.6640625" bestFit="1" customWidth="1"/>
    <col min="10" max="10" width="11.5" bestFit="1" customWidth="1"/>
    <col min="11" max="11" width="10.83203125" bestFit="1" customWidth="1"/>
    <col min="12" max="12" width="14.1640625" bestFit="1" customWidth="1"/>
    <col min="13" max="13" width="14.5" bestFit="1" customWidth="1"/>
    <col min="14" max="14" width="12.33203125" bestFit="1" customWidth="1"/>
    <col min="15" max="15" width="12.1640625" bestFit="1" customWidth="1"/>
    <col min="16" max="16" width="9.1640625" bestFit="1" customWidth="1"/>
    <col min="17" max="17" width="12.6640625" bestFit="1" customWidth="1"/>
    <col min="18" max="18" width="9.1640625" bestFit="1" customWidth="1"/>
    <col min="19" max="19" width="15.1640625" bestFit="1" customWidth="1"/>
    <col min="20" max="20" width="18.83203125" bestFit="1" customWidth="1"/>
    <col min="21" max="21" width="15.6640625" bestFit="1" customWidth="1"/>
    <col min="22" max="22" width="14.33203125" bestFit="1" customWidth="1"/>
    <col min="23" max="23" width="12.5" bestFit="1" customWidth="1"/>
    <col min="24" max="24" width="11.6640625" bestFit="1" customWidth="1"/>
    <col min="25" max="25" width="9.1640625" bestFit="1" customWidth="1"/>
    <col min="26" max="26" width="13.6640625" bestFit="1" customWidth="1"/>
    <col min="27" max="27" width="11.6640625" bestFit="1" customWidth="1"/>
    <col min="28" max="28" width="8.83203125" bestFit="1" customWidth="1"/>
    <col min="29" max="29" width="6.83203125" bestFit="1" customWidth="1"/>
    <col min="30" max="30" width="7.33203125" bestFit="1" customWidth="1"/>
    <col min="31" max="31" width="7.5" bestFit="1" customWidth="1"/>
    <col min="32" max="32" width="7" bestFit="1" customWidth="1"/>
  </cols>
  <sheetData>
    <row r="1" spans="1:32">
      <c r="A1" s="8" t="s">
        <v>0</v>
      </c>
      <c r="B1" s="3" t="s">
        <v>1</v>
      </c>
      <c r="C1" s="2" t="s">
        <v>13</v>
      </c>
      <c r="D1" s="2" t="s">
        <v>14</v>
      </c>
      <c r="E1" s="2" t="s">
        <v>15</v>
      </c>
      <c r="F1" s="2" t="s">
        <v>16</v>
      </c>
      <c r="G1" s="2" t="s">
        <v>17</v>
      </c>
      <c r="H1" s="2" t="s">
        <v>18</v>
      </c>
      <c r="I1" s="2" t="s">
        <v>19</v>
      </c>
      <c r="J1" s="2" t="s">
        <v>20</v>
      </c>
      <c r="K1" s="2" t="s">
        <v>21</v>
      </c>
      <c r="L1" s="2" t="s">
        <v>22</v>
      </c>
      <c r="M1" s="2" t="s">
        <v>23</v>
      </c>
      <c r="N1" s="2" t="s">
        <v>24</v>
      </c>
      <c r="O1" s="2" t="s">
        <v>25</v>
      </c>
      <c r="P1" s="3" t="s">
        <v>26</v>
      </c>
      <c r="Q1" s="3" t="s">
        <v>27</v>
      </c>
      <c r="R1" s="3" t="s">
        <v>28</v>
      </c>
      <c r="S1" s="3" t="s">
        <v>29</v>
      </c>
      <c r="T1" s="3" t="s">
        <v>30</v>
      </c>
      <c r="U1" s="3" t="s">
        <v>31</v>
      </c>
      <c r="V1" s="3" t="s">
        <v>32</v>
      </c>
      <c r="W1" s="3" t="s">
        <v>33</v>
      </c>
      <c r="X1" s="3" t="s">
        <v>34</v>
      </c>
      <c r="Y1" s="3" t="s">
        <v>35</v>
      </c>
      <c r="Z1" s="3" t="s">
        <v>36</v>
      </c>
      <c r="AA1" s="8" t="s">
        <v>37</v>
      </c>
      <c r="AB1" s="8" t="s">
        <v>169</v>
      </c>
      <c r="AC1" s="8" t="s">
        <v>170</v>
      </c>
      <c r="AD1" s="8" t="s">
        <v>171</v>
      </c>
      <c r="AE1" s="8" t="s">
        <v>172</v>
      </c>
      <c r="AF1" s="8" t="s">
        <v>173</v>
      </c>
    </row>
    <row r="2" spans="1:32">
      <c r="A2" s="8"/>
      <c r="B2" s="3"/>
      <c r="C2" s="10" t="s">
        <v>49</v>
      </c>
      <c r="D2" s="10" t="s">
        <v>49</v>
      </c>
      <c r="E2" s="10" t="s">
        <v>49</v>
      </c>
      <c r="F2" s="10" t="s">
        <v>49</v>
      </c>
      <c r="G2" s="10" t="s">
        <v>49</v>
      </c>
      <c r="H2" s="10" t="s">
        <v>49</v>
      </c>
      <c r="I2" s="10" t="s">
        <v>49</v>
      </c>
      <c r="J2" s="10" t="s">
        <v>49</v>
      </c>
      <c r="K2" s="10" t="s">
        <v>49</v>
      </c>
      <c r="L2" s="10" t="s">
        <v>49</v>
      </c>
      <c r="M2" s="10" t="s">
        <v>49</v>
      </c>
      <c r="N2" s="10" t="s">
        <v>49</v>
      </c>
      <c r="O2" s="10" t="s">
        <v>49</v>
      </c>
      <c r="P2" s="10" t="s">
        <v>49</v>
      </c>
      <c r="Q2" s="10" t="s">
        <v>49</v>
      </c>
      <c r="R2" s="10" t="s">
        <v>49</v>
      </c>
      <c r="S2" s="10" t="s">
        <v>49</v>
      </c>
      <c r="T2" s="10" t="s">
        <v>49</v>
      </c>
      <c r="U2" s="10" t="s">
        <v>49</v>
      </c>
      <c r="V2" s="10" t="s">
        <v>49</v>
      </c>
      <c r="W2" s="10" t="s">
        <v>49</v>
      </c>
      <c r="X2" s="10" t="s">
        <v>49</v>
      </c>
      <c r="Y2" s="10" t="s">
        <v>49</v>
      </c>
      <c r="Z2" s="10" t="s">
        <v>49</v>
      </c>
      <c r="AA2" s="11" t="s">
        <v>49</v>
      </c>
      <c r="AB2" s="11" t="s">
        <v>49</v>
      </c>
      <c r="AC2" s="11" t="s">
        <v>49</v>
      </c>
      <c r="AD2" s="11" t="s">
        <v>49</v>
      </c>
      <c r="AE2" s="11" t="s">
        <v>49</v>
      </c>
      <c r="AF2" s="11" t="s">
        <v>49</v>
      </c>
    </row>
    <row r="3" spans="1:32">
      <c r="A3" s="8"/>
      <c r="B3" s="3"/>
      <c r="C3" s="26">
        <v>3</v>
      </c>
      <c r="D3" s="26">
        <v>7</v>
      </c>
      <c r="E3" s="26">
        <v>8</v>
      </c>
      <c r="F3" s="26">
        <v>4</v>
      </c>
      <c r="G3" s="26">
        <v>5</v>
      </c>
      <c r="H3" s="26">
        <v>6</v>
      </c>
      <c r="I3" s="26">
        <v>9</v>
      </c>
      <c r="J3" s="26">
        <v>10</v>
      </c>
      <c r="K3" s="26">
        <v>4</v>
      </c>
      <c r="L3" s="26">
        <v>11</v>
      </c>
      <c r="M3" s="26">
        <v>12</v>
      </c>
      <c r="N3" s="26">
        <v>13</v>
      </c>
      <c r="O3" s="26">
        <v>17</v>
      </c>
      <c r="P3" s="26">
        <v>18</v>
      </c>
      <c r="Q3" s="26">
        <v>19</v>
      </c>
      <c r="R3" s="26">
        <v>20</v>
      </c>
      <c r="S3" s="26">
        <v>1</v>
      </c>
      <c r="T3" s="26">
        <v>2</v>
      </c>
      <c r="U3" s="26">
        <v>14</v>
      </c>
      <c r="V3" s="26">
        <v>15</v>
      </c>
      <c r="W3" s="26">
        <v>16</v>
      </c>
      <c r="X3" s="26">
        <v>2</v>
      </c>
      <c r="Y3" s="26">
        <v>3</v>
      </c>
      <c r="Z3" s="26">
        <v>1</v>
      </c>
      <c r="AA3" s="27">
        <v>4</v>
      </c>
      <c r="AB3" s="11"/>
      <c r="AC3" s="11"/>
      <c r="AD3" s="11"/>
      <c r="AE3" s="11"/>
      <c r="AF3" s="11"/>
    </row>
    <row r="4" spans="1:32">
      <c r="A4" s="2" t="s">
        <v>50</v>
      </c>
      <c r="B4" s="4" t="s">
        <v>51</v>
      </c>
      <c r="C4" s="4">
        <v>4</v>
      </c>
      <c r="D4" s="4">
        <v>2</v>
      </c>
      <c r="E4" s="4">
        <v>4</v>
      </c>
      <c r="F4" s="4">
        <v>2</v>
      </c>
      <c r="G4" s="4">
        <v>3</v>
      </c>
      <c r="H4" s="4">
        <v>4</v>
      </c>
      <c r="I4" s="4">
        <v>4</v>
      </c>
      <c r="J4" s="4">
        <v>2</v>
      </c>
      <c r="K4" s="4">
        <v>2</v>
      </c>
      <c r="L4" s="4">
        <v>4</v>
      </c>
      <c r="M4" s="4">
        <v>3</v>
      </c>
      <c r="N4" s="4">
        <v>4</v>
      </c>
      <c r="O4" s="4">
        <v>4</v>
      </c>
      <c r="P4" s="4">
        <v>4</v>
      </c>
      <c r="Q4" s="4">
        <v>4</v>
      </c>
      <c r="R4" s="4">
        <v>4</v>
      </c>
      <c r="S4" s="4">
        <v>4</v>
      </c>
      <c r="T4" s="4">
        <v>5</v>
      </c>
      <c r="U4" s="4">
        <v>3</v>
      </c>
      <c r="V4" s="4">
        <v>4</v>
      </c>
      <c r="W4" s="4">
        <v>3</v>
      </c>
      <c r="X4" s="4">
        <v>4</v>
      </c>
      <c r="Y4" s="4">
        <v>4</v>
      </c>
      <c r="Z4" s="4">
        <v>2</v>
      </c>
      <c r="AA4" s="4">
        <v>4</v>
      </c>
      <c r="AB4" s="4">
        <f t="shared" ref="AB4:AB7" si="0">SUM(C4:G4)/5</f>
        <v>3</v>
      </c>
      <c r="AC4" s="4">
        <f t="shared" ref="AC4:AC7" si="1">SUM(H4:M4)/6</f>
        <v>3.1666666666666665</v>
      </c>
      <c r="AD4" s="4">
        <f t="shared" ref="AD4:AD7" si="2">SUM(N4:R4)/5</f>
        <v>4</v>
      </c>
      <c r="AE4" s="4">
        <f t="shared" ref="AE4:AE7" si="3">SUM(S4:W4)/5</f>
        <v>3.8</v>
      </c>
      <c r="AF4" s="4">
        <f t="shared" ref="AF4:AF7" si="4">SUM(X4:Z4)/3</f>
        <v>3.3333333333333335</v>
      </c>
    </row>
    <row r="5" spans="1:32">
      <c r="A5" s="4" t="s">
        <v>52</v>
      </c>
      <c r="B5" s="4" t="s">
        <v>53</v>
      </c>
      <c r="C5" s="4">
        <v>4</v>
      </c>
      <c r="D5" s="4">
        <v>4</v>
      </c>
      <c r="E5" s="4">
        <v>4</v>
      </c>
      <c r="F5" s="4">
        <v>4</v>
      </c>
      <c r="G5" s="4">
        <v>4</v>
      </c>
      <c r="H5" s="4">
        <v>4</v>
      </c>
      <c r="I5" s="4">
        <v>4</v>
      </c>
      <c r="J5" s="4">
        <v>4</v>
      </c>
      <c r="K5" s="4">
        <v>4</v>
      </c>
      <c r="L5" s="4">
        <v>4</v>
      </c>
      <c r="M5" s="4">
        <v>4</v>
      </c>
      <c r="N5" s="4">
        <v>4</v>
      </c>
      <c r="O5" s="4">
        <v>4</v>
      </c>
      <c r="P5" s="4">
        <v>4</v>
      </c>
      <c r="Q5" s="4">
        <v>4</v>
      </c>
      <c r="R5" s="4">
        <v>4</v>
      </c>
      <c r="S5" s="4">
        <v>4</v>
      </c>
      <c r="T5" s="4">
        <v>4</v>
      </c>
      <c r="U5" s="4">
        <v>4</v>
      </c>
      <c r="V5" s="4">
        <v>4</v>
      </c>
      <c r="W5" s="4">
        <v>3</v>
      </c>
      <c r="X5" s="4">
        <v>4</v>
      </c>
      <c r="Y5" s="4">
        <v>4</v>
      </c>
      <c r="Z5" s="4">
        <v>2</v>
      </c>
      <c r="AA5" s="4">
        <v>4</v>
      </c>
      <c r="AB5" s="4">
        <f t="shared" si="0"/>
        <v>4</v>
      </c>
      <c r="AC5" s="4">
        <f t="shared" si="1"/>
        <v>4</v>
      </c>
      <c r="AD5" s="4">
        <f t="shared" si="2"/>
        <v>4</v>
      </c>
      <c r="AE5" s="4">
        <f t="shared" si="3"/>
        <v>3.8</v>
      </c>
      <c r="AF5" s="4">
        <f t="shared" si="4"/>
        <v>3.3333333333333335</v>
      </c>
    </row>
    <row r="6" spans="1:32">
      <c r="A6" s="4" t="s">
        <v>54</v>
      </c>
      <c r="B6" s="5" t="s">
        <v>55</v>
      </c>
      <c r="C6" s="4">
        <v>3</v>
      </c>
      <c r="D6" s="4">
        <v>3</v>
      </c>
      <c r="E6" s="4">
        <v>3</v>
      </c>
      <c r="F6" s="4">
        <v>3</v>
      </c>
      <c r="G6" s="4">
        <v>3</v>
      </c>
      <c r="H6" s="4">
        <v>3</v>
      </c>
      <c r="I6" s="4">
        <v>4</v>
      </c>
      <c r="J6" s="4">
        <v>2</v>
      </c>
      <c r="K6" s="4">
        <v>3</v>
      </c>
      <c r="L6" s="4">
        <v>4</v>
      </c>
      <c r="M6" s="4">
        <v>4</v>
      </c>
      <c r="N6" s="4">
        <v>4</v>
      </c>
      <c r="O6" s="4">
        <v>4</v>
      </c>
      <c r="P6" s="4">
        <v>4</v>
      </c>
      <c r="Q6" s="4">
        <v>4</v>
      </c>
      <c r="R6" s="4">
        <v>4</v>
      </c>
      <c r="S6" s="4">
        <v>4</v>
      </c>
      <c r="T6" s="4">
        <v>4</v>
      </c>
      <c r="U6" s="4">
        <v>4</v>
      </c>
      <c r="V6" s="4">
        <v>4</v>
      </c>
      <c r="W6" s="4">
        <v>4</v>
      </c>
      <c r="X6" s="4">
        <v>4</v>
      </c>
      <c r="Y6" s="4">
        <v>4</v>
      </c>
      <c r="Z6" s="4">
        <v>4</v>
      </c>
      <c r="AA6" s="4">
        <v>4</v>
      </c>
      <c r="AB6" s="4">
        <f t="shared" si="0"/>
        <v>3</v>
      </c>
      <c r="AC6" s="4">
        <f t="shared" si="1"/>
        <v>3.3333333333333335</v>
      </c>
      <c r="AD6" s="4">
        <f t="shared" si="2"/>
        <v>4</v>
      </c>
      <c r="AE6" s="4">
        <f t="shared" si="3"/>
        <v>4</v>
      </c>
      <c r="AF6" s="4">
        <f t="shared" si="4"/>
        <v>4</v>
      </c>
    </row>
    <row r="7" spans="1:32">
      <c r="A7" s="4" t="s">
        <v>56</v>
      </c>
      <c r="B7" s="4" t="s">
        <v>57</v>
      </c>
      <c r="C7" s="4">
        <v>2</v>
      </c>
      <c r="D7" s="4">
        <v>1</v>
      </c>
      <c r="E7" s="4">
        <v>5</v>
      </c>
      <c r="F7" s="4">
        <v>2</v>
      </c>
      <c r="G7" s="4">
        <v>4</v>
      </c>
      <c r="H7" s="4">
        <v>4</v>
      </c>
      <c r="I7" s="4">
        <v>4</v>
      </c>
      <c r="J7" s="4">
        <v>1</v>
      </c>
      <c r="K7" s="4">
        <f>F7</f>
        <v>2</v>
      </c>
      <c r="L7" s="4">
        <v>3</v>
      </c>
      <c r="M7" s="4">
        <v>5</v>
      </c>
      <c r="N7" s="4">
        <v>2</v>
      </c>
      <c r="O7" s="4">
        <v>3</v>
      </c>
      <c r="P7" s="4">
        <v>3</v>
      </c>
      <c r="Q7" s="4">
        <v>2</v>
      </c>
      <c r="R7" s="4">
        <v>2</v>
      </c>
      <c r="S7" s="4">
        <v>5</v>
      </c>
      <c r="T7" s="4">
        <v>5</v>
      </c>
      <c r="U7" s="4">
        <v>5</v>
      </c>
      <c r="V7" s="4">
        <v>5</v>
      </c>
      <c r="W7" s="4">
        <v>3</v>
      </c>
      <c r="X7" s="4">
        <v>2</v>
      </c>
      <c r="Y7" s="4">
        <v>2</v>
      </c>
      <c r="Z7" s="4">
        <v>3</v>
      </c>
      <c r="AA7" s="4">
        <v>2</v>
      </c>
      <c r="AB7" s="4">
        <f t="shared" si="0"/>
        <v>2.8</v>
      </c>
      <c r="AC7" s="4">
        <f t="shared" si="1"/>
        <v>3.1666666666666665</v>
      </c>
      <c r="AD7" s="4">
        <f t="shared" si="2"/>
        <v>2.4</v>
      </c>
      <c r="AE7" s="4">
        <f t="shared" si="3"/>
        <v>4.5999999999999996</v>
      </c>
      <c r="AF7" s="4">
        <f t="shared" si="4"/>
        <v>2.3333333333333335</v>
      </c>
    </row>
    <row r="8" spans="1:32">
      <c r="A8" s="4" t="s">
        <v>58</v>
      </c>
      <c r="B8" s="4" t="s">
        <v>59</v>
      </c>
      <c r="C8" s="4">
        <v>3</v>
      </c>
      <c r="D8" s="4">
        <v>4</v>
      </c>
      <c r="E8" s="4">
        <v>4</v>
      </c>
      <c r="F8" s="4">
        <v>4</v>
      </c>
      <c r="G8" s="4">
        <v>4</v>
      </c>
      <c r="H8" s="4">
        <v>4</v>
      </c>
      <c r="I8" s="4">
        <v>4</v>
      </c>
      <c r="J8" s="4">
        <v>4</v>
      </c>
      <c r="K8" s="4">
        <f t="shared" ref="K8:K43" si="5">F8</f>
        <v>4</v>
      </c>
      <c r="L8" s="4">
        <v>4</v>
      </c>
      <c r="M8" s="4">
        <v>4</v>
      </c>
      <c r="N8" s="4">
        <v>4</v>
      </c>
      <c r="O8" s="4">
        <v>4</v>
      </c>
      <c r="P8" s="4">
        <v>4</v>
      </c>
      <c r="Q8" s="4">
        <v>4</v>
      </c>
      <c r="R8" s="4">
        <v>3</v>
      </c>
      <c r="S8" s="4">
        <v>4</v>
      </c>
      <c r="T8" s="4">
        <v>4</v>
      </c>
      <c r="U8" s="4">
        <v>5</v>
      </c>
      <c r="V8" s="4">
        <v>5</v>
      </c>
      <c r="W8" s="4">
        <v>4</v>
      </c>
      <c r="X8" s="4">
        <v>3</v>
      </c>
      <c r="Y8" s="4">
        <v>2</v>
      </c>
      <c r="Z8" s="4">
        <v>2</v>
      </c>
      <c r="AA8" s="4">
        <v>2</v>
      </c>
      <c r="AB8" s="4">
        <f>SUM(C8:G8)/5</f>
        <v>3.8</v>
      </c>
      <c r="AC8" s="4">
        <f>SUM(H8:M8)/6</f>
        <v>4</v>
      </c>
      <c r="AD8" s="4">
        <f>SUM(N8:R8)/5</f>
        <v>3.8</v>
      </c>
      <c r="AE8" s="4">
        <f>SUM(S8:W8)/5</f>
        <v>4.4000000000000004</v>
      </c>
      <c r="AF8" s="4">
        <f>SUM(X8:Z8)/3</f>
        <v>2.3333333333333335</v>
      </c>
    </row>
    <row r="9" spans="1:32">
      <c r="A9" s="4" t="s">
        <v>67</v>
      </c>
      <c r="B9" s="4" t="s">
        <v>68</v>
      </c>
      <c r="C9" s="4">
        <v>3</v>
      </c>
      <c r="D9" s="4">
        <v>2</v>
      </c>
      <c r="E9" s="4">
        <v>4</v>
      </c>
      <c r="F9" s="4">
        <v>3</v>
      </c>
      <c r="G9" s="4">
        <v>2</v>
      </c>
      <c r="H9" s="4">
        <v>4</v>
      </c>
      <c r="I9" s="4">
        <v>4</v>
      </c>
      <c r="J9" s="4">
        <v>2</v>
      </c>
      <c r="K9" s="4">
        <f t="shared" si="5"/>
        <v>3</v>
      </c>
      <c r="L9" s="4">
        <v>3</v>
      </c>
      <c r="M9" s="4">
        <v>4</v>
      </c>
      <c r="N9" s="4">
        <v>3</v>
      </c>
      <c r="O9" s="4">
        <v>4</v>
      </c>
      <c r="P9" s="4">
        <v>4</v>
      </c>
      <c r="Q9" s="4">
        <v>4</v>
      </c>
      <c r="R9" s="4">
        <v>4</v>
      </c>
      <c r="S9" s="4">
        <v>3</v>
      </c>
      <c r="T9" s="4">
        <v>4</v>
      </c>
      <c r="U9" s="4">
        <v>4</v>
      </c>
      <c r="V9" s="4">
        <v>4</v>
      </c>
      <c r="W9" s="4">
        <v>3</v>
      </c>
      <c r="X9" s="4">
        <v>4</v>
      </c>
      <c r="Y9" s="4">
        <v>3</v>
      </c>
      <c r="Z9" s="4">
        <v>2</v>
      </c>
      <c r="AA9" s="4">
        <v>3</v>
      </c>
      <c r="AB9" s="4">
        <f t="shared" ref="AB9:AB43" si="6">SUM(C9:G9)/5</f>
        <v>2.8</v>
      </c>
      <c r="AC9" s="4">
        <f t="shared" ref="AC9:AC43" si="7">SUM(H9:M9)/6</f>
        <v>3.3333333333333335</v>
      </c>
      <c r="AD9" s="4">
        <f t="shared" ref="AD9:AD43" si="8">SUM(N9:R9)/5</f>
        <v>3.8</v>
      </c>
      <c r="AE9" s="4">
        <f t="shared" ref="AE9:AE43" si="9">SUM(S9:W9)/5</f>
        <v>3.6</v>
      </c>
      <c r="AF9" s="4">
        <f t="shared" ref="AF9:AF43" si="10">SUM(X9:Z9)/3</f>
        <v>3</v>
      </c>
    </row>
    <row r="10" spans="1:32">
      <c r="A10" s="4" t="s">
        <v>69</v>
      </c>
      <c r="B10" s="4" t="s">
        <v>70</v>
      </c>
      <c r="C10" s="4">
        <v>4</v>
      </c>
      <c r="D10" s="4">
        <v>5</v>
      </c>
      <c r="E10" s="4">
        <v>3</v>
      </c>
      <c r="F10" s="4">
        <v>5</v>
      </c>
      <c r="G10" s="4">
        <v>1</v>
      </c>
      <c r="H10" s="4">
        <v>5</v>
      </c>
      <c r="I10" s="4">
        <v>2</v>
      </c>
      <c r="J10" s="4">
        <v>4</v>
      </c>
      <c r="K10" s="4">
        <f t="shared" si="5"/>
        <v>5</v>
      </c>
      <c r="L10" s="4">
        <v>4</v>
      </c>
      <c r="M10" s="4">
        <v>2</v>
      </c>
      <c r="N10" s="4">
        <v>4</v>
      </c>
      <c r="O10" s="4">
        <v>4</v>
      </c>
      <c r="P10" s="4">
        <v>4</v>
      </c>
      <c r="Q10" s="4">
        <v>2</v>
      </c>
      <c r="R10" s="4">
        <v>3</v>
      </c>
      <c r="S10" s="4">
        <v>4</v>
      </c>
      <c r="T10" s="4">
        <v>2</v>
      </c>
      <c r="U10" s="4">
        <v>4</v>
      </c>
      <c r="V10" s="4">
        <v>4</v>
      </c>
      <c r="W10" s="4">
        <v>4</v>
      </c>
      <c r="X10" s="4">
        <v>3</v>
      </c>
      <c r="Y10" s="4">
        <v>1</v>
      </c>
      <c r="Z10" s="4">
        <v>1</v>
      </c>
      <c r="AA10" s="4">
        <v>2</v>
      </c>
      <c r="AB10" s="4">
        <f t="shared" si="6"/>
        <v>3.6</v>
      </c>
      <c r="AC10" s="4">
        <f t="shared" si="7"/>
        <v>3.6666666666666665</v>
      </c>
      <c r="AD10" s="4">
        <f t="shared" si="8"/>
        <v>3.4</v>
      </c>
      <c r="AE10" s="4">
        <f t="shared" si="9"/>
        <v>3.6</v>
      </c>
      <c r="AF10" s="4">
        <f t="shared" si="10"/>
        <v>1.6666666666666667</v>
      </c>
    </row>
    <row r="11" spans="1:32">
      <c r="A11" s="4" t="s">
        <v>71</v>
      </c>
      <c r="B11" s="4" t="s">
        <v>53</v>
      </c>
      <c r="C11" s="4">
        <v>4</v>
      </c>
      <c r="D11" s="4">
        <v>4</v>
      </c>
      <c r="E11" s="4">
        <v>4</v>
      </c>
      <c r="F11" s="4">
        <v>4</v>
      </c>
      <c r="G11" s="4">
        <v>4</v>
      </c>
      <c r="H11" s="4">
        <v>3</v>
      </c>
      <c r="I11" s="4">
        <v>4</v>
      </c>
      <c r="J11" s="4">
        <v>3</v>
      </c>
      <c r="K11" s="4">
        <f t="shared" si="5"/>
        <v>4</v>
      </c>
      <c r="L11" s="4">
        <v>4</v>
      </c>
      <c r="M11" s="4">
        <v>4</v>
      </c>
      <c r="N11" s="4">
        <v>4</v>
      </c>
      <c r="O11" s="4">
        <v>4</v>
      </c>
      <c r="P11" s="4">
        <v>4</v>
      </c>
      <c r="Q11" s="4">
        <v>4</v>
      </c>
      <c r="R11" s="4">
        <v>4</v>
      </c>
      <c r="S11" s="4">
        <v>4</v>
      </c>
      <c r="T11" s="4">
        <v>3</v>
      </c>
      <c r="U11" s="4">
        <v>4</v>
      </c>
      <c r="V11" s="4">
        <v>3</v>
      </c>
      <c r="W11" s="4">
        <v>3</v>
      </c>
      <c r="X11" s="4">
        <v>4</v>
      </c>
      <c r="Y11" s="4">
        <v>4</v>
      </c>
      <c r="Z11" s="4">
        <v>4</v>
      </c>
      <c r="AA11" s="4">
        <v>4</v>
      </c>
      <c r="AB11" s="4">
        <f t="shared" si="6"/>
        <v>4</v>
      </c>
      <c r="AC11" s="4">
        <f t="shared" si="7"/>
        <v>3.6666666666666665</v>
      </c>
      <c r="AD11" s="4">
        <f t="shared" si="8"/>
        <v>4</v>
      </c>
      <c r="AE11" s="4">
        <f t="shared" si="9"/>
        <v>3.4</v>
      </c>
      <c r="AF11" s="4">
        <f t="shared" si="10"/>
        <v>4</v>
      </c>
    </row>
    <row r="12" spans="1:32">
      <c r="A12" s="4" t="s">
        <v>72</v>
      </c>
      <c r="B12" s="5" t="s">
        <v>55</v>
      </c>
      <c r="C12" s="4">
        <v>3</v>
      </c>
      <c r="D12" s="4">
        <v>3</v>
      </c>
      <c r="E12" s="4">
        <v>3</v>
      </c>
      <c r="F12" s="4">
        <v>3</v>
      </c>
      <c r="G12" s="4">
        <v>2</v>
      </c>
      <c r="H12" s="4">
        <v>4</v>
      </c>
      <c r="I12" s="4">
        <v>4</v>
      </c>
      <c r="J12" s="4">
        <v>2</v>
      </c>
      <c r="K12" s="4">
        <f t="shared" si="5"/>
        <v>3</v>
      </c>
      <c r="L12" s="4">
        <v>4</v>
      </c>
      <c r="M12" s="4">
        <v>4</v>
      </c>
      <c r="N12" s="4">
        <v>4</v>
      </c>
      <c r="O12" s="4">
        <v>4</v>
      </c>
      <c r="P12" s="4">
        <v>4</v>
      </c>
      <c r="Q12" s="4">
        <v>4</v>
      </c>
      <c r="R12" s="4">
        <v>4</v>
      </c>
      <c r="S12" s="4">
        <v>4</v>
      </c>
      <c r="T12" s="4">
        <v>4</v>
      </c>
      <c r="U12" s="4">
        <v>4</v>
      </c>
      <c r="V12" s="4">
        <v>5</v>
      </c>
      <c r="W12" s="4">
        <v>3</v>
      </c>
      <c r="X12" s="4">
        <v>4</v>
      </c>
      <c r="Y12" s="4">
        <v>4</v>
      </c>
      <c r="Z12" s="4">
        <v>2</v>
      </c>
      <c r="AA12" s="4">
        <v>4</v>
      </c>
      <c r="AB12" s="4">
        <f t="shared" si="6"/>
        <v>2.8</v>
      </c>
      <c r="AC12" s="4">
        <f t="shared" si="7"/>
        <v>3.5</v>
      </c>
      <c r="AD12" s="4">
        <f t="shared" si="8"/>
        <v>4</v>
      </c>
      <c r="AE12" s="4">
        <f t="shared" si="9"/>
        <v>4</v>
      </c>
      <c r="AF12" s="4">
        <f t="shared" si="10"/>
        <v>3.3333333333333335</v>
      </c>
    </row>
    <row r="13" spans="1:32">
      <c r="A13" s="4" t="s">
        <v>73</v>
      </c>
      <c r="B13" s="4" t="s">
        <v>57</v>
      </c>
      <c r="C13" s="4">
        <v>4</v>
      </c>
      <c r="D13" s="4">
        <v>3</v>
      </c>
      <c r="E13" s="4">
        <v>5</v>
      </c>
      <c r="F13" s="4">
        <v>3</v>
      </c>
      <c r="G13" s="4">
        <v>2</v>
      </c>
      <c r="H13" s="4">
        <v>5</v>
      </c>
      <c r="I13" s="4">
        <v>3</v>
      </c>
      <c r="J13" s="4">
        <v>3</v>
      </c>
      <c r="K13" s="4">
        <f t="shared" si="5"/>
        <v>3</v>
      </c>
      <c r="L13" s="4">
        <v>4</v>
      </c>
      <c r="M13" s="4">
        <v>5</v>
      </c>
      <c r="N13" s="4">
        <v>4</v>
      </c>
      <c r="O13" s="4">
        <v>5</v>
      </c>
      <c r="P13" s="4">
        <v>4</v>
      </c>
      <c r="Q13" s="4">
        <v>3</v>
      </c>
      <c r="R13" s="4">
        <v>4</v>
      </c>
      <c r="S13" s="4">
        <v>4</v>
      </c>
      <c r="T13" s="4">
        <v>4</v>
      </c>
      <c r="U13" s="4">
        <v>3</v>
      </c>
      <c r="V13" s="4">
        <v>5</v>
      </c>
      <c r="W13" s="4">
        <v>3</v>
      </c>
      <c r="X13" s="4">
        <v>3</v>
      </c>
      <c r="Y13" s="4">
        <v>4</v>
      </c>
      <c r="Z13" s="4">
        <v>2</v>
      </c>
      <c r="AA13" s="4">
        <v>4</v>
      </c>
      <c r="AB13" s="4">
        <f t="shared" si="6"/>
        <v>3.4</v>
      </c>
      <c r="AC13" s="4">
        <f t="shared" si="7"/>
        <v>3.8333333333333335</v>
      </c>
      <c r="AD13" s="4">
        <f t="shared" si="8"/>
        <v>4</v>
      </c>
      <c r="AE13" s="4">
        <f t="shared" si="9"/>
        <v>3.8</v>
      </c>
      <c r="AF13" s="4">
        <f t="shared" si="10"/>
        <v>3</v>
      </c>
    </row>
    <row r="14" spans="1:32">
      <c r="A14" s="4" t="s">
        <v>74</v>
      </c>
      <c r="B14" s="4" t="s">
        <v>59</v>
      </c>
      <c r="C14" s="4">
        <v>4</v>
      </c>
      <c r="D14" s="4">
        <v>5</v>
      </c>
      <c r="E14" s="4">
        <v>5</v>
      </c>
      <c r="F14" s="4">
        <v>4</v>
      </c>
      <c r="G14" s="4">
        <v>4</v>
      </c>
      <c r="H14" s="4">
        <v>5</v>
      </c>
      <c r="I14" s="4">
        <v>5</v>
      </c>
      <c r="J14" s="4">
        <v>2</v>
      </c>
      <c r="K14" s="4">
        <f t="shared" si="5"/>
        <v>4</v>
      </c>
      <c r="L14" s="4">
        <v>5</v>
      </c>
      <c r="M14" s="4">
        <v>5</v>
      </c>
      <c r="N14" s="4">
        <v>5</v>
      </c>
      <c r="O14" s="4">
        <v>5</v>
      </c>
      <c r="P14" s="4">
        <v>5</v>
      </c>
      <c r="Q14" s="4">
        <v>5</v>
      </c>
      <c r="R14" s="4">
        <v>5</v>
      </c>
      <c r="S14" s="4">
        <v>5</v>
      </c>
      <c r="T14" s="4">
        <v>5</v>
      </c>
      <c r="U14" s="4">
        <v>5</v>
      </c>
      <c r="V14" s="4">
        <v>5</v>
      </c>
      <c r="W14" s="4">
        <v>5</v>
      </c>
      <c r="X14" s="4">
        <v>5</v>
      </c>
      <c r="Y14" s="4">
        <v>5</v>
      </c>
      <c r="Z14" s="4">
        <v>1</v>
      </c>
      <c r="AA14" s="4">
        <v>5</v>
      </c>
      <c r="AB14" s="4">
        <f>SUM(C14:G14)/5</f>
        <v>4.4000000000000004</v>
      </c>
      <c r="AC14" s="4">
        <f t="shared" si="7"/>
        <v>4.333333333333333</v>
      </c>
      <c r="AD14" s="4">
        <f t="shared" si="8"/>
        <v>5</v>
      </c>
      <c r="AE14" s="4">
        <f t="shared" si="9"/>
        <v>5</v>
      </c>
      <c r="AF14" s="4">
        <f t="shared" si="10"/>
        <v>3.6666666666666665</v>
      </c>
    </row>
    <row r="15" spans="1:32">
      <c r="A15" s="4" t="s">
        <v>75</v>
      </c>
      <c r="B15" s="4" t="s">
        <v>68</v>
      </c>
      <c r="C15" s="4">
        <v>1</v>
      </c>
      <c r="D15" s="4">
        <v>1</v>
      </c>
      <c r="E15" s="4">
        <v>4</v>
      </c>
      <c r="F15" s="4">
        <v>1</v>
      </c>
      <c r="G15" s="4">
        <v>2</v>
      </c>
      <c r="H15" s="4">
        <v>3</v>
      </c>
      <c r="I15" s="4">
        <v>4</v>
      </c>
      <c r="J15" s="4">
        <v>1</v>
      </c>
      <c r="K15" s="4">
        <f t="shared" si="5"/>
        <v>1</v>
      </c>
      <c r="L15" s="4">
        <v>5</v>
      </c>
      <c r="M15" s="4">
        <v>5</v>
      </c>
      <c r="N15" s="4">
        <v>5</v>
      </c>
      <c r="O15" s="4">
        <v>5</v>
      </c>
      <c r="P15" s="4">
        <v>5</v>
      </c>
      <c r="Q15" s="4">
        <v>5</v>
      </c>
      <c r="R15" s="4">
        <v>5</v>
      </c>
      <c r="S15" s="4">
        <v>4</v>
      </c>
      <c r="T15" s="4">
        <v>4</v>
      </c>
      <c r="U15" s="4">
        <v>4</v>
      </c>
      <c r="V15" s="4">
        <v>4</v>
      </c>
      <c r="W15" s="4">
        <v>4</v>
      </c>
      <c r="X15" s="4">
        <v>5</v>
      </c>
      <c r="Y15" s="4">
        <v>5</v>
      </c>
      <c r="Z15" s="4">
        <v>2</v>
      </c>
      <c r="AA15" s="4">
        <v>5</v>
      </c>
      <c r="AB15" s="4">
        <f t="shared" si="6"/>
        <v>1.8</v>
      </c>
      <c r="AC15" s="4">
        <f t="shared" si="7"/>
        <v>3.1666666666666665</v>
      </c>
      <c r="AD15" s="4">
        <f t="shared" si="8"/>
        <v>5</v>
      </c>
      <c r="AE15" s="4">
        <f t="shared" si="9"/>
        <v>4</v>
      </c>
      <c r="AF15" s="4">
        <f t="shared" si="10"/>
        <v>4</v>
      </c>
    </row>
    <row r="16" spans="1:32">
      <c r="A16" s="4" t="s">
        <v>76</v>
      </c>
      <c r="B16" s="4" t="s">
        <v>70</v>
      </c>
      <c r="C16" s="4">
        <v>4</v>
      </c>
      <c r="D16" s="4">
        <v>2</v>
      </c>
      <c r="E16" s="4">
        <v>4</v>
      </c>
      <c r="F16" s="4">
        <v>4</v>
      </c>
      <c r="G16" s="4">
        <v>4</v>
      </c>
      <c r="H16" s="4">
        <v>4</v>
      </c>
      <c r="I16" s="4">
        <v>2</v>
      </c>
      <c r="J16" s="4">
        <v>2</v>
      </c>
      <c r="K16" s="4">
        <f t="shared" si="5"/>
        <v>4</v>
      </c>
      <c r="L16" s="4">
        <v>4</v>
      </c>
      <c r="M16" s="4">
        <v>4</v>
      </c>
      <c r="N16" s="4">
        <v>4</v>
      </c>
      <c r="O16" s="4">
        <v>5</v>
      </c>
      <c r="P16" s="4">
        <v>5</v>
      </c>
      <c r="Q16" s="4">
        <v>4</v>
      </c>
      <c r="R16" s="4">
        <v>4</v>
      </c>
      <c r="S16" s="4">
        <v>4</v>
      </c>
      <c r="T16" s="4">
        <v>4</v>
      </c>
      <c r="U16" s="4">
        <v>5</v>
      </c>
      <c r="V16" s="4">
        <v>4</v>
      </c>
      <c r="W16" s="4">
        <v>4</v>
      </c>
      <c r="X16" s="4">
        <v>4</v>
      </c>
      <c r="Y16" s="4">
        <v>4</v>
      </c>
      <c r="Z16" s="4">
        <v>4</v>
      </c>
      <c r="AA16" s="4">
        <v>4</v>
      </c>
      <c r="AB16" s="4">
        <f t="shared" si="6"/>
        <v>3.6</v>
      </c>
      <c r="AC16" s="4">
        <f t="shared" si="7"/>
        <v>3.3333333333333335</v>
      </c>
      <c r="AD16" s="4">
        <f t="shared" si="8"/>
        <v>4.4000000000000004</v>
      </c>
      <c r="AE16" s="4">
        <f t="shared" si="9"/>
        <v>4.2</v>
      </c>
      <c r="AF16" s="4">
        <f t="shared" si="10"/>
        <v>4</v>
      </c>
    </row>
    <row r="17" spans="1:32">
      <c r="A17" s="4" t="s">
        <v>77</v>
      </c>
      <c r="B17" s="4" t="s">
        <v>53</v>
      </c>
      <c r="C17" s="4">
        <v>4</v>
      </c>
      <c r="D17" s="4">
        <v>3</v>
      </c>
      <c r="E17" s="4">
        <v>4</v>
      </c>
      <c r="F17" s="4">
        <v>3</v>
      </c>
      <c r="G17" s="4">
        <v>4</v>
      </c>
      <c r="H17" s="4">
        <v>5</v>
      </c>
      <c r="I17" s="4">
        <v>5</v>
      </c>
      <c r="J17" s="4">
        <v>3</v>
      </c>
      <c r="K17" s="4">
        <f t="shared" si="5"/>
        <v>3</v>
      </c>
      <c r="L17" s="4">
        <v>4</v>
      </c>
      <c r="M17" s="4">
        <v>4</v>
      </c>
      <c r="N17" s="4">
        <v>5</v>
      </c>
      <c r="O17" s="4">
        <v>5</v>
      </c>
      <c r="P17" s="4">
        <v>5</v>
      </c>
      <c r="Q17" s="4">
        <v>5</v>
      </c>
      <c r="R17" s="4">
        <v>5</v>
      </c>
      <c r="S17" s="4">
        <v>4</v>
      </c>
      <c r="T17" s="4">
        <v>5</v>
      </c>
      <c r="U17" s="4">
        <v>4</v>
      </c>
      <c r="V17" s="4">
        <v>5</v>
      </c>
      <c r="W17" s="4">
        <v>3</v>
      </c>
      <c r="X17" s="4">
        <v>4</v>
      </c>
      <c r="Y17" s="4">
        <v>4</v>
      </c>
      <c r="Z17" s="4">
        <v>4</v>
      </c>
      <c r="AA17" s="4">
        <v>4</v>
      </c>
      <c r="AB17" s="4">
        <f t="shared" si="6"/>
        <v>3.6</v>
      </c>
      <c r="AC17" s="4">
        <f t="shared" si="7"/>
        <v>4</v>
      </c>
      <c r="AD17" s="4">
        <f t="shared" si="8"/>
        <v>5</v>
      </c>
      <c r="AE17" s="4">
        <f t="shared" si="9"/>
        <v>4.2</v>
      </c>
      <c r="AF17" s="4">
        <f t="shared" si="10"/>
        <v>4</v>
      </c>
    </row>
    <row r="18" spans="1:32">
      <c r="A18" s="4" t="s">
        <v>78</v>
      </c>
      <c r="B18" s="5" t="s">
        <v>55</v>
      </c>
      <c r="C18" s="4">
        <v>2</v>
      </c>
      <c r="D18" s="4">
        <v>1</v>
      </c>
      <c r="E18" s="4">
        <v>4</v>
      </c>
      <c r="F18" s="4">
        <v>2</v>
      </c>
      <c r="G18" s="4">
        <v>5</v>
      </c>
      <c r="H18" s="4">
        <v>3</v>
      </c>
      <c r="I18" s="4">
        <v>3</v>
      </c>
      <c r="J18" s="4">
        <v>1</v>
      </c>
      <c r="K18" s="4">
        <f t="shared" si="5"/>
        <v>2</v>
      </c>
      <c r="L18" s="4">
        <v>5</v>
      </c>
      <c r="M18" s="4">
        <v>5</v>
      </c>
      <c r="N18" s="4">
        <v>5</v>
      </c>
      <c r="O18" s="4">
        <v>4</v>
      </c>
      <c r="P18" s="4">
        <v>4</v>
      </c>
      <c r="Q18" s="4">
        <v>5</v>
      </c>
      <c r="R18" s="4">
        <v>4</v>
      </c>
      <c r="S18" s="4">
        <v>5</v>
      </c>
      <c r="T18" s="4">
        <v>5</v>
      </c>
      <c r="U18" s="4">
        <v>4</v>
      </c>
      <c r="V18" s="4">
        <v>5</v>
      </c>
      <c r="W18" s="4">
        <v>2</v>
      </c>
      <c r="X18" s="4">
        <v>4</v>
      </c>
      <c r="Y18" s="4">
        <v>5</v>
      </c>
      <c r="Z18" s="4">
        <v>3</v>
      </c>
      <c r="AA18" s="4">
        <v>4</v>
      </c>
      <c r="AB18" s="4">
        <f t="shared" si="6"/>
        <v>2.8</v>
      </c>
      <c r="AC18" s="4">
        <f t="shared" si="7"/>
        <v>3.1666666666666665</v>
      </c>
      <c r="AD18" s="4">
        <f t="shared" si="8"/>
        <v>4.4000000000000004</v>
      </c>
      <c r="AE18" s="4">
        <f t="shared" si="9"/>
        <v>4.2</v>
      </c>
      <c r="AF18" s="4">
        <f t="shared" si="10"/>
        <v>4</v>
      </c>
    </row>
    <row r="19" spans="1:32">
      <c r="A19" s="4" t="s">
        <v>79</v>
      </c>
      <c r="B19" s="4" t="s">
        <v>57</v>
      </c>
      <c r="C19" s="4">
        <v>3</v>
      </c>
      <c r="D19" s="4">
        <v>4</v>
      </c>
      <c r="E19" s="4">
        <v>5</v>
      </c>
      <c r="F19" s="4">
        <v>3</v>
      </c>
      <c r="G19" s="4">
        <v>4</v>
      </c>
      <c r="H19" s="4">
        <v>4</v>
      </c>
      <c r="I19" s="4">
        <v>5</v>
      </c>
      <c r="J19" s="4">
        <v>5</v>
      </c>
      <c r="K19" s="4">
        <f t="shared" si="5"/>
        <v>3</v>
      </c>
      <c r="L19" s="4">
        <v>5</v>
      </c>
      <c r="M19" s="4">
        <v>5</v>
      </c>
      <c r="N19" s="4">
        <v>5</v>
      </c>
      <c r="O19" s="4">
        <v>5</v>
      </c>
      <c r="P19" s="4">
        <v>5</v>
      </c>
      <c r="Q19" s="4">
        <v>5</v>
      </c>
      <c r="R19" s="4">
        <v>5</v>
      </c>
      <c r="S19" s="4">
        <v>5</v>
      </c>
      <c r="T19" s="4">
        <v>5</v>
      </c>
      <c r="U19" s="4">
        <v>5</v>
      </c>
      <c r="V19" s="4">
        <v>5</v>
      </c>
      <c r="W19" s="4">
        <v>5</v>
      </c>
      <c r="X19" s="4">
        <v>5</v>
      </c>
      <c r="Y19" s="4">
        <v>5</v>
      </c>
      <c r="Z19" s="4">
        <v>5</v>
      </c>
      <c r="AA19" s="4">
        <v>5</v>
      </c>
      <c r="AB19" s="4">
        <f t="shared" si="6"/>
        <v>3.8</v>
      </c>
      <c r="AC19" s="4">
        <f t="shared" si="7"/>
        <v>4.5</v>
      </c>
      <c r="AD19" s="4">
        <f t="shared" si="8"/>
        <v>5</v>
      </c>
      <c r="AE19" s="4">
        <f t="shared" si="9"/>
        <v>5</v>
      </c>
      <c r="AF19" s="4">
        <f t="shared" si="10"/>
        <v>5</v>
      </c>
    </row>
    <row r="20" spans="1:32">
      <c r="A20" s="4" t="s">
        <v>80</v>
      </c>
      <c r="B20" s="4" t="s">
        <v>59</v>
      </c>
      <c r="C20" s="4">
        <v>3</v>
      </c>
      <c r="D20" s="4">
        <v>3</v>
      </c>
      <c r="E20" s="4">
        <v>3</v>
      </c>
      <c r="F20" s="4">
        <v>4</v>
      </c>
      <c r="G20" s="4">
        <v>4</v>
      </c>
      <c r="H20" s="4">
        <v>3</v>
      </c>
      <c r="I20" s="4">
        <v>2</v>
      </c>
      <c r="J20" s="4">
        <v>2</v>
      </c>
      <c r="K20" s="4">
        <f t="shared" si="5"/>
        <v>4</v>
      </c>
      <c r="L20" s="4">
        <v>4</v>
      </c>
      <c r="M20" s="4">
        <v>4</v>
      </c>
      <c r="N20" s="4">
        <v>4</v>
      </c>
      <c r="O20" s="4">
        <v>4</v>
      </c>
      <c r="P20" s="4">
        <v>3</v>
      </c>
      <c r="Q20" s="4">
        <v>3</v>
      </c>
      <c r="R20" s="4">
        <v>4</v>
      </c>
      <c r="S20" s="4">
        <v>4</v>
      </c>
      <c r="T20" s="4">
        <v>4</v>
      </c>
      <c r="U20" s="4">
        <v>4</v>
      </c>
      <c r="V20" s="4">
        <v>3</v>
      </c>
      <c r="W20" s="4">
        <v>4</v>
      </c>
      <c r="X20" s="4">
        <v>5</v>
      </c>
      <c r="Y20" s="4">
        <v>5</v>
      </c>
      <c r="Z20" s="4">
        <v>2</v>
      </c>
      <c r="AA20" s="4">
        <v>5</v>
      </c>
      <c r="AB20" s="4">
        <f t="shared" si="6"/>
        <v>3.4</v>
      </c>
      <c r="AC20" s="4">
        <f t="shared" si="7"/>
        <v>3.1666666666666665</v>
      </c>
      <c r="AD20" s="4">
        <f t="shared" si="8"/>
        <v>3.6</v>
      </c>
      <c r="AE20" s="4">
        <f t="shared" si="9"/>
        <v>3.8</v>
      </c>
      <c r="AF20" s="4">
        <f t="shared" si="10"/>
        <v>4</v>
      </c>
    </row>
    <row r="21" spans="1:32">
      <c r="A21" s="4" t="s">
        <v>81</v>
      </c>
      <c r="B21" s="4" t="s">
        <v>68</v>
      </c>
      <c r="C21" s="4">
        <v>5</v>
      </c>
      <c r="D21" s="4">
        <v>3</v>
      </c>
      <c r="E21" s="4">
        <v>4</v>
      </c>
      <c r="F21" s="4">
        <v>3</v>
      </c>
      <c r="G21" s="4">
        <v>3</v>
      </c>
      <c r="H21" s="4">
        <v>3</v>
      </c>
      <c r="I21" s="4">
        <v>4</v>
      </c>
      <c r="J21" s="4">
        <v>1</v>
      </c>
      <c r="K21" s="4">
        <f t="shared" si="5"/>
        <v>3</v>
      </c>
      <c r="L21" s="4">
        <v>5</v>
      </c>
      <c r="M21" s="4">
        <v>4</v>
      </c>
      <c r="N21" s="4">
        <v>4</v>
      </c>
      <c r="O21" s="4">
        <v>5</v>
      </c>
      <c r="P21" s="4">
        <v>4</v>
      </c>
      <c r="Q21" s="4">
        <v>4</v>
      </c>
      <c r="R21" s="4">
        <v>4</v>
      </c>
      <c r="S21" s="4">
        <v>4</v>
      </c>
      <c r="T21" s="4">
        <v>4</v>
      </c>
      <c r="U21" s="4">
        <v>4</v>
      </c>
      <c r="V21" s="4">
        <v>3</v>
      </c>
      <c r="W21" s="4">
        <v>4</v>
      </c>
      <c r="X21" s="4">
        <v>2</v>
      </c>
      <c r="Y21" s="4">
        <v>3</v>
      </c>
      <c r="Z21" s="4">
        <v>1</v>
      </c>
      <c r="AA21" s="4">
        <v>3</v>
      </c>
      <c r="AB21" s="4">
        <f t="shared" si="6"/>
        <v>3.6</v>
      </c>
      <c r="AC21" s="4">
        <f t="shared" si="7"/>
        <v>3.3333333333333335</v>
      </c>
      <c r="AD21" s="4">
        <f t="shared" si="8"/>
        <v>4.2</v>
      </c>
      <c r="AE21" s="4">
        <f t="shared" si="9"/>
        <v>3.8</v>
      </c>
      <c r="AF21" s="4">
        <f t="shared" si="10"/>
        <v>2</v>
      </c>
    </row>
    <row r="22" spans="1:32">
      <c r="A22" s="2" t="s">
        <v>82</v>
      </c>
      <c r="B22" s="4" t="s">
        <v>83</v>
      </c>
      <c r="C22" s="4">
        <v>4</v>
      </c>
      <c r="D22" s="4">
        <v>5</v>
      </c>
      <c r="E22" s="4">
        <v>5</v>
      </c>
      <c r="F22" s="4">
        <v>4</v>
      </c>
      <c r="G22" s="4">
        <v>5</v>
      </c>
      <c r="H22" s="4">
        <v>4</v>
      </c>
      <c r="I22" s="4">
        <v>4</v>
      </c>
      <c r="J22" s="4">
        <v>3</v>
      </c>
      <c r="K22" s="4">
        <f t="shared" si="5"/>
        <v>4</v>
      </c>
      <c r="L22" s="4">
        <v>5</v>
      </c>
      <c r="M22" s="4">
        <v>4</v>
      </c>
      <c r="N22" s="4">
        <v>4</v>
      </c>
      <c r="O22" s="4">
        <v>5</v>
      </c>
      <c r="P22" s="4">
        <v>5</v>
      </c>
      <c r="Q22" s="4">
        <v>4</v>
      </c>
      <c r="R22" s="4">
        <v>4</v>
      </c>
      <c r="S22" s="4">
        <v>4</v>
      </c>
      <c r="T22" s="4">
        <v>4</v>
      </c>
      <c r="U22" s="4">
        <v>5</v>
      </c>
      <c r="V22" s="4">
        <v>5</v>
      </c>
      <c r="W22" s="4">
        <v>4</v>
      </c>
      <c r="X22" s="4">
        <v>5</v>
      </c>
      <c r="Y22" s="4">
        <v>5</v>
      </c>
      <c r="Z22" s="4">
        <v>3</v>
      </c>
      <c r="AA22" s="4">
        <v>4</v>
      </c>
      <c r="AB22" s="4">
        <f t="shared" si="6"/>
        <v>4.5999999999999996</v>
      </c>
      <c r="AC22" s="4">
        <f t="shared" si="7"/>
        <v>4</v>
      </c>
      <c r="AD22" s="4">
        <f t="shared" si="8"/>
        <v>4.4000000000000004</v>
      </c>
      <c r="AE22" s="4">
        <f t="shared" si="9"/>
        <v>4.4000000000000004</v>
      </c>
      <c r="AF22" s="4">
        <f t="shared" si="10"/>
        <v>4.333333333333333</v>
      </c>
    </row>
    <row r="23" spans="1:32">
      <c r="A23" s="4" t="s">
        <v>84</v>
      </c>
      <c r="B23" s="4" t="s">
        <v>85</v>
      </c>
      <c r="C23" s="4">
        <v>4</v>
      </c>
      <c r="D23" s="4">
        <v>3</v>
      </c>
      <c r="E23" s="4">
        <v>4</v>
      </c>
      <c r="F23" s="4">
        <v>4</v>
      </c>
      <c r="G23" s="4">
        <v>4</v>
      </c>
      <c r="H23" s="4">
        <v>3</v>
      </c>
      <c r="I23" s="4">
        <v>4</v>
      </c>
      <c r="J23" s="4">
        <v>2</v>
      </c>
      <c r="K23" s="4">
        <f t="shared" si="5"/>
        <v>4</v>
      </c>
      <c r="L23" s="4">
        <v>4</v>
      </c>
      <c r="M23" s="4">
        <v>4</v>
      </c>
      <c r="N23" s="4">
        <v>4</v>
      </c>
      <c r="O23" s="4">
        <v>5</v>
      </c>
      <c r="P23" s="4">
        <v>5</v>
      </c>
      <c r="Q23" s="4">
        <v>4</v>
      </c>
      <c r="R23" s="4">
        <v>4</v>
      </c>
      <c r="S23" s="4">
        <v>4</v>
      </c>
      <c r="T23" s="4">
        <v>4</v>
      </c>
      <c r="U23" s="4">
        <v>4</v>
      </c>
      <c r="V23" s="4">
        <v>4</v>
      </c>
      <c r="W23" s="4">
        <v>4</v>
      </c>
      <c r="X23" s="4">
        <v>2</v>
      </c>
      <c r="Y23" s="4">
        <v>2</v>
      </c>
      <c r="Z23" s="4">
        <v>2</v>
      </c>
      <c r="AA23" s="4">
        <v>4</v>
      </c>
      <c r="AB23" s="4">
        <f t="shared" si="6"/>
        <v>3.8</v>
      </c>
      <c r="AC23" s="4">
        <f t="shared" si="7"/>
        <v>3.5</v>
      </c>
      <c r="AD23" s="4">
        <f t="shared" si="8"/>
        <v>4.4000000000000004</v>
      </c>
      <c r="AE23" s="4">
        <f t="shared" si="9"/>
        <v>4</v>
      </c>
      <c r="AF23" s="4">
        <f t="shared" si="10"/>
        <v>2</v>
      </c>
    </row>
    <row r="24" spans="1:32">
      <c r="A24" s="4" t="s">
        <v>88</v>
      </c>
      <c r="B24" s="4" t="s">
        <v>89</v>
      </c>
      <c r="C24" s="4">
        <v>3</v>
      </c>
      <c r="D24" s="4">
        <v>4</v>
      </c>
      <c r="E24" s="4">
        <v>4</v>
      </c>
      <c r="F24" s="4">
        <v>4</v>
      </c>
      <c r="G24" s="4">
        <v>4</v>
      </c>
      <c r="H24" s="4">
        <v>4</v>
      </c>
      <c r="I24" s="4">
        <v>4</v>
      </c>
      <c r="J24" s="4">
        <v>3</v>
      </c>
      <c r="K24" s="4">
        <f t="shared" si="5"/>
        <v>4</v>
      </c>
      <c r="L24" s="4">
        <v>4</v>
      </c>
      <c r="M24" s="4">
        <v>4</v>
      </c>
      <c r="N24" s="4">
        <v>5</v>
      </c>
      <c r="O24" s="4">
        <v>4</v>
      </c>
      <c r="P24" s="4">
        <v>4</v>
      </c>
      <c r="Q24" s="4">
        <v>4</v>
      </c>
      <c r="R24" s="4">
        <v>4</v>
      </c>
      <c r="S24" s="4">
        <v>4</v>
      </c>
      <c r="T24" s="4">
        <v>3</v>
      </c>
      <c r="U24" s="4">
        <v>3</v>
      </c>
      <c r="V24" s="4">
        <v>4</v>
      </c>
      <c r="W24" s="4">
        <v>4</v>
      </c>
      <c r="X24" s="4">
        <v>3</v>
      </c>
      <c r="Y24" s="4">
        <v>3</v>
      </c>
      <c r="Z24" s="4">
        <v>2</v>
      </c>
      <c r="AA24" s="4">
        <v>3</v>
      </c>
      <c r="AB24" s="4">
        <f t="shared" si="6"/>
        <v>3.8</v>
      </c>
      <c r="AC24" s="4">
        <f t="shared" si="7"/>
        <v>3.8333333333333335</v>
      </c>
      <c r="AD24" s="4">
        <f t="shared" si="8"/>
        <v>4.2</v>
      </c>
      <c r="AE24" s="4">
        <f t="shared" si="9"/>
        <v>3.6</v>
      </c>
      <c r="AF24" s="4">
        <f t="shared" si="10"/>
        <v>2.6666666666666665</v>
      </c>
    </row>
    <row r="25" spans="1:32">
      <c r="A25" s="4" t="s">
        <v>90</v>
      </c>
      <c r="B25" s="4" t="s">
        <v>91</v>
      </c>
      <c r="C25" s="4">
        <v>4</v>
      </c>
      <c r="D25" s="4">
        <v>2</v>
      </c>
      <c r="E25" s="4">
        <v>5</v>
      </c>
      <c r="F25" s="4">
        <v>4</v>
      </c>
      <c r="G25" s="4">
        <v>5</v>
      </c>
      <c r="H25" s="4">
        <v>2</v>
      </c>
      <c r="I25" s="4">
        <v>4</v>
      </c>
      <c r="J25" s="4">
        <v>4</v>
      </c>
      <c r="K25" s="4">
        <f t="shared" si="5"/>
        <v>4</v>
      </c>
      <c r="L25" s="4">
        <v>4</v>
      </c>
      <c r="M25" s="4">
        <v>1</v>
      </c>
      <c r="N25" s="4">
        <v>4</v>
      </c>
      <c r="O25" s="4">
        <v>4</v>
      </c>
      <c r="P25" s="4">
        <v>4</v>
      </c>
      <c r="Q25" s="4">
        <v>4</v>
      </c>
      <c r="R25" s="4">
        <v>4</v>
      </c>
      <c r="S25" s="4">
        <v>4</v>
      </c>
      <c r="T25" s="4">
        <v>5</v>
      </c>
      <c r="U25" s="4">
        <v>3</v>
      </c>
      <c r="V25" s="4">
        <v>5</v>
      </c>
      <c r="W25" s="4">
        <v>3</v>
      </c>
      <c r="X25" s="4">
        <v>4</v>
      </c>
      <c r="Y25" s="4">
        <v>4</v>
      </c>
      <c r="Z25" s="4">
        <v>3</v>
      </c>
      <c r="AA25" s="4">
        <v>4</v>
      </c>
      <c r="AB25" s="4">
        <f t="shared" si="6"/>
        <v>4</v>
      </c>
      <c r="AC25" s="4">
        <f t="shared" si="7"/>
        <v>3.1666666666666665</v>
      </c>
      <c r="AD25" s="4">
        <f t="shared" si="8"/>
        <v>4</v>
      </c>
      <c r="AE25" s="4">
        <f t="shared" si="9"/>
        <v>4</v>
      </c>
      <c r="AF25" s="4">
        <f t="shared" si="10"/>
        <v>3.6666666666666665</v>
      </c>
    </row>
    <row r="26" spans="1:32">
      <c r="A26" s="4" t="s">
        <v>93</v>
      </c>
      <c r="B26" s="4" t="s">
        <v>94</v>
      </c>
      <c r="C26" s="4">
        <v>4</v>
      </c>
      <c r="D26" s="4">
        <v>4</v>
      </c>
      <c r="E26" s="4">
        <v>4</v>
      </c>
      <c r="F26" s="4">
        <v>4</v>
      </c>
      <c r="G26" s="4">
        <v>5</v>
      </c>
      <c r="H26" s="4">
        <v>3</v>
      </c>
      <c r="I26" s="4">
        <v>4</v>
      </c>
      <c r="J26" s="4">
        <v>3</v>
      </c>
      <c r="K26" s="4">
        <v>4</v>
      </c>
      <c r="L26" s="4">
        <v>5</v>
      </c>
      <c r="M26" s="4">
        <v>4</v>
      </c>
      <c r="N26" s="4">
        <v>5</v>
      </c>
      <c r="O26" s="4">
        <v>4</v>
      </c>
      <c r="P26" s="4">
        <v>4</v>
      </c>
      <c r="Q26" s="4">
        <v>4</v>
      </c>
      <c r="R26" s="4">
        <v>5</v>
      </c>
      <c r="S26" s="4">
        <v>5</v>
      </c>
      <c r="T26" s="4">
        <v>4</v>
      </c>
      <c r="U26" s="4">
        <v>5</v>
      </c>
      <c r="V26" s="4">
        <v>4</v>
      </c>
      <c r="W26" s="4">
        <v>3</v>
      </c>
      <c r="X26" s="4">
        <v>4</v>
      </c>
      <c r="Y26" s="4">
        <v>5</v>
      </c>
      <c r="Z26" s="4">
        <v>4</v>
      </c>
      <c r="AA26" s="4">
        <v>4</v>
      </c>
      <c r="AB26" s="4">
        <f t="shared" si="6"/>
        <v>4.2</v>
      </c>
      <c r="AC26" s="4">
        <f t="shared" si="7"/>
        <v>3.8333333333333335</v>
      </c>
      <c r="AD26" s="4">
        <f t="shared" si="8"/>
        <v>4.4000000000000004</v>
      </c>
      <c r="AE26" s="4">
        <f t="shared" si="9"/>
        <v>4.2</v>
      </c>
      <c r="AF26" s="4">
        <f t="shared" si="10"/>
        <v>4.333333333333333</v>
      </c>
    </row>
    <row r="27" spans="1:32">
      <c r="A27" s="4" t="s">
        <v>95</v>
      </c>
      <c r="B27" s="4" t="s">
        <v>96</v>
      </c>
      <c r="C27" s="4">
        <v>3</v>
      </c>
      <c r="D27" s="4">
        <v>4</v>
      </c>
      <c r="E27" s="4">
        <v>4</v>
      </c>
      <c r="F27" s="4">
        <v>4</v>
      </c>
      <c r="G27" s="4">
        <v>5</v>
      </c>
      <c r="H27" s="4">
        <v>3</v>
      </c>
      <c r="I27" s="4">
        <v>4</v>
      </c>
      <c r="J27" s="4">
        <v>1</v>
      </c>
      <c r="K27" s="4">
        <f t="shared" si="5"/>
        <v>4</v>
      </c>
      <c r="L27" s="4">
        <v>4</v>
      </c>
      <c r="M27" s="4">
        <v>3</v>
      </c>
      <c r="N27" s="4">
        <v>4</v>
      </c>
      <c r="O27" s="4">
        <v>4</v>
      </c>
      <c r="P27" s="4">
        <v>4</v>
      </c>
      <c r="Q27" s="4">
        <v>5</v>
      </c>
      <c r="R27" s="4">
        <v>5</v>
      </c>
      <c r="S27" s="4">
        <v>4</v>
      </c>
      <c r="T27" s="4">
        <v>4</v>
      </c>
      <c r="U27" s="4">
        <v>4</v>
      </c>
      <c r="V27" s="4">
        <v>5</v>
      </c>
      <c r="W27" s="4">
        <v>4</v>
      </c>
      <c r="X27" s="4">
        <v>3</v>
      </c>
      <c r="Y27" s="4">
        <v>4</v>
      </c>
      <c r="Z27" s="4">
        <v>2</v>
      </c>
      <c r="AA27" s="4">
        <v>4</v>
      </c>
      <c r="AB27" s="4">
        <f t="shared" si="6"/>
        <v>4</v>
      </c>
      <c r="AC27" s="4">
        <f t="shared" si="7"/>
        <v>3.1666666666666665</v>
      </c>
      <c r="AD27" s="4">
        <f t="shared" si="8"/>
        <v>4.4000000000000004</v>
      </c>
      <c r="AE27" s="4">
        <f t="shared" si="9"/>
        <v>4.2</v>
      </c>
      <c r="AF27" s="4">
        <f t="shared" si="10"/>
        <v>3</v>
      </c>
    </row>
    <row r="28" spans="1:32">
      <c r="A28" s="4" t="s">
        <v>97</v>
      </c>
      <c r="B28" s="4" t="s">
        <v>85</v>
      </c>
      <c r="C28" s="4">
        <v>2</v>
      </c>
      <c r="D28" s="4">
        <v>2</v>
      </c>
      <c r="E28" s="4">
        <v>4</v>
      </c>
      <c r="F28" s="4">
        <v>2</v>
      </c>
      <c r="G28" s="4">
        <v>2</v>
      </c>
      <c r="H28" s="4">
        <v>3</v>
      </c>
      <c r="I28" s="4">
        <v>4</v>
      </c>
      <c r="J28" s="4">
        <v>2</v>
      </c>
      <c r="K28" s="4">
        <v>2</v>
      </c>
      <c r="L28" s="4">
        <v>2</v>
      </c>
      <c r="M28" s="4">
        <v>2</v>
      </c>
      <c r="N28" s="4">
        <v>2</v>
      </c>
      <c r="O28" s="4">
        <v>3</v>
      </c>
      <c r="P28" s="4">
        <v>3</v>
      </c>
      <c r="Q28" s="4">
        <v>2</v>
      </c>
      <c r="R28" s="4">
        <v>2</v>
      </c>
      <c r="S28" s="4">
        <v>1</v>
      </c>
      <c r="T28" s="4">
        <v>3</v>
      </c>
      <c r="U28" s="4">
        <v>2</v>
      </c>
      <c r="V28" s="4">
        <v>2</v>
      </c>
      <c r="W28" s="4">
        <v>3</v>
      </c>
      <c r="X28" s="4">
        <v>2</v>
      </c>
      <c r="Y28" s="4">
        <v>2</v>
      </c>
      <c r="Z28" s="4">
        <v>4</v>
      </c>
      <c r="AA28" s="4">
        <v>2</v>
      </c>
      <c r="AB28" s="4">
        <f t="shared" si="6"/>
        <v>2.4</v>
      </c>
      <c r="AC28" s="4">
        <f t="shared" si="7"/>
        <v>2.5</v>
      </c>
      <c r="AD28" s="4">
        <f t="shared" si="8"/>
        <v>2.4</v>
      </c>
      <c r="AE28" s="4">
        <f t="shared" si="9"/>
        <v>2.2000000000000002</v>
      </c>
      <c r="AF28" s="4">
        <f t="shared" si="10"/>
        <v>2.6666666666666665</v>
      </c>
    </row>
    <row r="29" spans="1:32">
      <c r="A29" s="4" t="s">
        <v>98</v>
      </c>
      <c r="B29" s="4" t="s">
        <v>89</v>
      </c>
      <c r="C29" s="4">
        <v>4</v>
      </c>
      <c r="D29" s="4">
        <v>2</v>
      </c>
      <c r="E29" s="4">
        <v>4</v>
      </c>
      <c r="F29" s="4">
        <v>2</v>
      </c>
      <c r="G29" s="4">
        <v>4</v>
      </c>
      <c r="H29" s="4">
        <v>3</v>
      </c>
      <c r="I29" s="4">
        <v>4</v>
      </c>
      <c r="J29" s="4">
        <v>2</v>
      </c>
      <c r="K29" s="4">
        <v>2</v>
      </c>
      <c r="L29" s="4">
        <v>3</v>
      </c>
      <c r="M29" s="4">
        <v>4</v>
      </c>
      <c r="N29" s="4">
        <v>3</v>
      </c>
      <c r="O29" s="4">
        <v>3</v>
      </c>
      <c r="P29" s="4">
        <v>4</v>
      </c>
      <c r="Q29" s="4">
        <v>2</v>
      </c>
      <c r="R29" s="4">
        <v>2</v>
      </c>
      <c r="S29" s="4">
        <v>4</v>
      </c>
      <c r="T29" s="4">
        <v>3</v>
      </c>
      <c r="U29" s="4">
        <v>2</v>
      </c>
      <c r="V29" s="4">
        <v>3</v>
      </c>
      <c r="W29" s="4">
        <v>3</v>
      </c>
      <c r="X29" s="4">
        <v>2</v>
      </c>
      <c r="Y29" s="4">
        <v>2</v>
      </c>
      <c r="Z29" s="4">
        <v>2</v>
      </c>
      <c r="AA29" s="4">
        <v>2</v>
      </c>
      <c r="AB29" s="4">
        <f t="shared" si="6"/>
        <v>3.2</v>
      </c>
      <c r="AC29" s="4">
        <f t="shared" si="7"/>
        <v>3</v>
      </c>
      <c r="AD29" s="4">
        <f t="shared" si="8"/>
        <v>2.8</v>
      </c>
      <c r="AE29" s="4">
        <f t="shared" si="9"/>
        <v>3</v>
      </c>
      <c r="AF29" s="4">
        <f t="shared" si="10"/>
        <v>2</v>
      </c>
    </row>
    <row r="30" spans="1:32">
      <c r="A30" s="4" t="s">
        <v>99</v>
      </c>
      <c r="B30" s="4" t="s">
        <v>91</v>
      </c>
      <c r="C30" s="4">
        <v>4</v>
      </c>
      <c r="D30" s="4">
        <v>4</v>
      </c>
      <c r="E30" s="4">
        <v>4</v>
      </c>
      <c r="F30" s="4">
        <v>3</v>
      </c>
      <c r="G30" s="4">
        <v>5</v>
      </c>
      <c r="H30" s="4">
        <v>3</v>
      </c>
      <c r="I30" s="4">
        <v>4</v>
      </c>
      <c r="J30" s="4">
        <v>2</v>
      </c>
      <c r="K30" s="4">
        <f t="shared" si="5"/>
        <v>3</v>
      </c>
      <c r="L30" s="4">
        <v>5</v>
      </c>
      <c r="M30" s="4">
        <v>4</v>
      </c>
      <c r="N30" s="4">
        <v>4</v>
      </c>
      <c r="O30" s="4">
        <v>4</v>
      </c>
      <c r="P30" s="4">
        <v>4</v>
      </c>
      <c r="Q30" s="4">
        <v>4</v>
      </c>
      <c r="R30" s="4">
        <v>5</v>
      </c>
      <c r="S30" s="4">
        <v>4</v>
      </c>
      <c r="T30" s="4">
        <v>5</v>
      </c>
      <c r="U30" s="4">
        <v>4</v>
      </c>
      <c r="V30" s="4">
        <v>5</v>
      </c>
      <c r="W30" s="4">
        <v>4</v>
      </c>
      <c r="X30" s="4">
        <v>4</v>
      </c>
      <c r="Y30" s="4">
        <v>3</v>
      </c>
      <c r="Z30" s="4">
        <v>3</v>
      </c>
      <c r="AA30" s="4">
        <v>4</v>
      </c>
      <c r="AB30" s="4">
        <f t="shared" si="6"/>
        <v>4</v>
      </c>
      <c r="AC30" s="4">
        <f t="shared" si="7"/>
        <v>3.5</v>
      </c>
      <c r="AD30" s="4">
        <f t="shared" si="8"/>
        <v>4.2</v>
      </c>
      <c r="AE30" s="4">
        <f t="shared" si="9"/>
        <v>4.4000000000000004</v>
      </c>
      <c r="AF30" s="4">
        <f t="shared" si="10"/>
        <v>3.3333333333333335</v>
      </c>
    </row>
    <row r="31" spans="1:32">
      <c r="A31" s="4" t="s">
        <v>100</v>
      </c>
      <c r="B31" s="4" t="s">
        <v>92</v>
      </c>
      <c r="C31" s="4">
        <v>4</v>
      </c>
      <c r="D31" s="4">
        <v>4</v>
      </c>
      <c r="E31" s="4">
        <v>4</v>
      </c>
      <c r="F31" s="4">
        <v>3</v>
      </c>
      <c r="G31" s="4">
        <v>4</v>
      </c>
      <c r="H31" s="4">
        <v>4</v>
      </c>
      <c r="I31" s="4">
        <v>4</v>
      </c>
      <c r="J31" s="4">
        <v>2</v>
      </c>
      <c r="K31" s="4">
        <f t="shared" si="5"/>
        <v>3</v>
      </c>
      <c r="L31" s="4">
        <v>4</v>
      </c>
      <c r="M31" s="4">
        <v>4</v>
      </c>
      <c r="N31" s="4">
        <v>4</v>
      </c>
      <c r="O31" s="4">
        <v>4</v>
      </c>
      <c r="P31" s="4">
        <v>4</v>
      </c>
      <c r="Q31" s="4">
        <v>4</v>
      </c>
      <c r="R31" s="4">
        <v>4</v>
      </c>
      <c r="S31" s="4">
        <v>4</v>
      </c>
      <c r="T31" s="4">
        <v>4</v>
      </c>
      <c r="U31" s="4">
        <v>4</v>
      </c>
      <c r="V31" s="4">
        <v>4</v>
      </c>
      <c r="W31" s="4">
        <v>3</v>
      </c>
      <c r="X31" s="4">
        <v>4</v>
      </c>
      <c r="Y31" s="4">
        <v>4</v>
      </c>
      <c r="Z31" s="4">
        <v>3</v>
      </c>
      <c r="AA31" s="4">
        <v>4</v>
      </c>
      <c r="AB31" s="4">
        <f t="shared" si="6"/>
        <v>3.8</v>
      </c>
      <c r="AC31" s="4">
        <f t="shared" si="7"/>
        <v>3.5</v>
      </c>
      <c r="AD31" s="4">
        <f t="shared" si="8"/>
        <v>4</v>
      </c>
      <c r="AE31" s="4">
        <f t="shared" si="9"/>
        <v>3.8</v>
      </c>
      <c r="AF31" s="4">
        <f t="shared" si="10"/>
        <v>3.6666666666666665</v>
      </c>
    </row>
    <row r="32" spans="1:32">
      <c r="A32" s="4" t="s">
        <v>101</v>
      </c>
      <c r="B32" s="4" t="s">
        <v>94</v>
      </c>
      <c r="C32" s="4">
        <v>4</v>
      </c>
      <c r="D32" s="4">
        <v>4</v>
      </c>
      <c r="E32" s="4">
        <v>5</v>
      </c>
      <c r="F32" s="4">
        <v>4</v>
      </c>
      <c r="G32" s="4">
        <v>4</v>
      </c>
      <c r="H32" s="4">
        <v>5</v>
      </c>
      <c r="I32" s="4">
        <v>5</v>
      </c>
      <c r="J32" s="4">
        <v>4</v>
      </c>
      <c r="K32" s="4">
        <f t="shared" si="5"/>
        <v>4</v>
      </c>
      <c r="L32" s="4">
        <v>4</v>
      </c>
      <c r="M32" s="4">
        <v>5</v>
      </c>
      <c r="N32" s="4">
        <v>5</v>
      </c>
      <c r="O32" s="4">
        <v>5</v>
      </c>
      <c r="P32" s="4">
        <v>5</v>
      </c>
      <c r="Q32" s="4">
        <v>5</v>
      </c>
      <c r="R32" s="4">
        <v>5</v>
      </c>
      <c r="S32" s="4">
        <v>4</v>
      </c>
      <c r="T32" s="4">
        <v>5</v>
      </c>
      <c r="U32" s="4">
        <v>5</v>
      </c>
      <c r="V32" s="4">
        <v>5</v>
      </c>
      <c r="W32" s="4">
        <v>5</v>
      </c>
      <c r="X32" s="4">
        <v>4</v>
      </c>
      <c r="Y32" s="4">
        <v>4</v>
      </c>
      <c r="Z32" s="4">
        <v>2</v>
      </c>
      <c r="AA32" s="4">
        <v>4</v>
      </c>
      <c r="AB32" s="4">
        <f t="shared" si="6"/>
        <v>4.2</v>
      </c>
      <c r="AC32" s="4">
        <f t="shared" si="7"/>
        <v>4.5</v>
      </c>
      <c r="AD32" s="4">
        <f t="shared" si="8"/>
        <v>5</v>
      </c>
      <c r="AE32" s="4">
        <f t="shared" si="9"/>
        <v>4.8</v>
      </c>
      <c r="AF32" s="4">
        <f t="shared" si="10"/>
        <v>3.3333333333333335</v>
      </c>
    </row>
    <row r="33" spans="1:32">
      <c r="A33" s="2" t="s">
        <v>102</v>
      </c>
      <c r="B33" s="4" t="s">
        <v>103</v>
      </c>
      <c r="C33" s="4">
        <v>4</v>
      </c>
      <c r="D33" s="4">
        <v>4</v>
      </c>
      <c r="E33" s="4">
        <v>5</v>
      </c>
      <c r="F33" s="4">
        <v>4</v>
      </c>
      <c r="G33" s="4">
        <v>5</v>
      </c>
      <c r="H33" s="4">
        <v>4</v>
      </c>
      <c r="I33" s="4">
        <v>3</v>
      </c>
      <c r="J33" s="4">
        <v>3</v>
      </c>
      <c r="K33" s="4">
        <f t="shared" si="5"/>
        <v>4</v>
      </c>
      <c r="L33" s="4">
        <v>5</v>
      </c>
      <c r="M33" s="4">
        <v>5</v>
      </c>
      <c r="N33" s="4">
        <v>4</v>
      </c>
      <c r="O33" s="4">
        <v>5</v>
      </c>
      <c r="P33" s="4">
        <v>5</v>
      </c>
      <c r="Q33" s="4">
        <v>5</v>
      </c>
      <c r="R33" s="4">
        <v>5</v>
      </c>
      <c r="S33" s="4">
        <v>4</v>
      </c>
      <c r="T33" s="4">
        <v>5</v>
      </c>
      <c r="U33" s="4">
        <v>4</v>
      </c>
      <c r="V33" s="4">
        <v>5</v>
      </c>
      <c r="W33" s="4">
        <v>5</v>
      </c>
      <c r="X33" s="4">
        <v>4</v>
      </c>
      <c r="Y33" s="4">
        <v>4</v>
      </c>
      <c r="Z33" s="4">
        <v>4</v>
      </c>
      <c r="AA33" s="4">
        <v>5</v>
      </c>
      <c r="AB33" s="4">
        <f t="shared" si="6"/>
        <v>4.4000000000000004</v>
      </c>
      <c r="AC33" s="4">
        <f t="shared" si="7"/>
        <v>4</v>
      </c>
      <c r="AD33" s="4">
        <f t="shared" si="8"/>
        <v>4.8</v>
      </c>
      <c r="AE33" s="4">
        <f t="shared" si="9"/>
        <v>4.5999999999999996</v>
      </c>
      <c r="AF33" s="4">
        <f t="shared" si="10"/>
        <v>4</v>
      </c>
    </row>
    <row r="34" spans="1:32">
      <c r="A34" s="4" t="s">
        <v>104</v>
      </c>
      <c r="B34" s="4" t="s">
        <v>105</v>
      </c>
      <c r="C34" s="4">
        <v>3</v>
      </c>
      <c r="D34" s="4">
        <v>1</v>
      </c>
      <c r="E34" s="4">
        <v>4</v>
      </c>
      <c r="F34" s="4">
        <v>1</v>
      </c>
      <c r="G34" s="4">
        <v>2</v>
      </c>
      <c r="H34" s="4">
        <v>3</v>
      </c>
      <c r="I34" s="4">
        <v>3</v>
      </c>
      <c r="J34" s="4">
        <v>2</v>
      </c>
      <c r="K34" s="4">
        <f t="shared" si="5"/>
        <v>1</v>
      </c>
      <c r="L34" s="4">
        <v>4</v>
      </c>
      <c r="M34" s="4">
        <v>4</v>
      </c>
      <c r="N34" s="4">
        <v>3</v>
      </c>
      <c r="O34" s="4">
        <v>5</v>
      </c>
      <c r="P34" s="4">
        <v>4</v>
      </c>
      <c r="Q34" s="4">
        <v>3</v>
      </c>
      <c r="R34" s="4">
        <v>3</v>
      </c>
      <c r="S34" s="4">
        <v>4</v>
      </c>
      <c r="T34" s="4">
        <v>4</v>
      </c>
      <c r="U34" s="4">
        <v>4</v>
      </c>
      <c r="V34" s="4">
        <v>4</v>
      </c>
      <c r="W34" s="4">
        <v>4</v>
      </c>
      <c r="X34" s="4">
        <v>2</v>
      </c>
      <c r="Y34" s="4">
        <v>4</v>
      </c>
      <c r="Z34" s="4">
        <v>2</v>
      </c>
      <c r="AA34" s="4">
        <v>4</v>
      </c>
      <c r="AB34" s="4">
        <f t="shared" si="6"/>
        <v>2.2000000000000002</v>
      </c>
      <c r="AC34" s="4">
        <f t="shared" si="7"/>
        <v>2.8333333333333335</v>
      </c>
      <c r="AD34" s="4">
        <f t="shared" si="8"/>
        <v>3.6</v>
      </c>
      <c r="AE34" s="4">
        <f t="shared" si="9"/>
        <v>4</v>
      </c>
      <c r="AF34" s="4">
        <f t="shared" si="10"/>
        <v>2.6666666666666665</v>
      </c>
    </row>
    <row r="35" spans="1:32">
      <c r="A35" s="4" t="s">
        <v>106</v>
      </c>
      <c r="B35" s="4" t="s">
        <v>107</v>
      </c>
      <c r="C35" s="4">
        <v>4</v>
      </c>
      <c r="D35" s="4">
        <v>3</v>
      </c>
      <c r="E35" s="4">
        <v>4</v>
      </c>
      <c r="F35" s="4">
        <v>4</v>
      </c>
      <c r="G35" s="4">
        <v>5</v>
      </c>
      <c r="H35" s="4">
        <v>5</v>
      </c>
      <c r="I35" s="4">
        <v>2</v>
      </c>
      <c r="J35" s="4">
        <v>2</v>
      </c>
      <c r="K35" s="4">
        <f t="shared" si="5"/>
        <v>4</v>
      </c>
      <c r="L35" s="4">
        <v>5</v>
      </c>
      <c r="M35" s="4">
        <v>5</v>
      </c>
      <c r="N35" s="4">
        <v>5</v>
      </c>
      <c r="O35" s="4">
        <v>5</v>
      </c>
      <c r="P35" s="4">
        <v>5</v>
      </c>
      <c r="Q35" s="4">
        <v>5</v>
      </c>
      <c r="R35" s="4">
        <v>5</v>
      </c>
      <c r="S35" s="4">
        <v>3</v>
      </c>
      <c r="T35" s="4">
        <v>5</v>
      </c>
      <c r="U35" s="4">
        <v>5</v>
      </c>
      <c r="V35" s="4">
        <v>5</v>
      </c>
      <c r="W35" s="4">
        <v>5</v>
      </c>
      <c r="X35" s="4">
        <v>3</v>
      </c>
      <c r="Y35" s="4">
        <v>5</v>
      </c>
      <c r="Z35" s="4">
        <v>1</v>
      </c>
      <c r="AA35" s="4">
        <v>4</v>
      </c>
      <c r="AB35" s="4">
        <f t="shared" si="6"/>
        <v>4</v>
      </c>
      <c r="AC35" s="4">
        <f t="shared" si="7"/>
        <v>3.8333333333333335</v>
      </c>
      <c r="AD35" s="4">
        <f t="shared" si="8"/>
        <v>5</v>
      </c>
      <c r="AE35" s="4">
        <f t="shared" si="9"/>
        <v>4.5999999999999996</v>
      </c>
      <c r="AF35" s="4">
        <f t="shared" si="10"/>
        <v>3</v>
      </c>
    </row>
    <row r="36" spans="1:32">
      <c r="A36" s="4" t="s">
        <v>108</v>
      </c>
      <c r="B36" s="4" t="s">
        <v>70</v>
      </c>
      <c r="C36" s="4">
        <v>2</v>
      </c>
      <c r="D36" s="4">
        <v>2</v>
      </c>
      <c r="E36" s="4">
        <v>2</v>
      </c>
      <c r="F36" s="4">
        <v>2</v>
      </c>
      <c r="G36" s="4">
        <v>3</v>
      </c>
      <c r="H36" s="4">
        <v>4</v>
      </c>
      <c r="I36" s="4">
        <v>3</v>
      </c>
      <c r="J36" s="4">
        <v>1</v>
      </c>
      <c r="K36" s="4">
        <v>2</v>
      </c>
      <c r="L36" s="4">
        <v>2</v>
      </c>
      <c r="M36" s="4">
        <v>2</v>
      </c>
      <c r="N36" s="4">
        <v>4</v>
      </c>
      <c r="O36" s="4">
        <v>4</v>
      </c>
      <c r="P36" s="4">
        <v>4</v>
      </c>
      <c r="Q36" s="4">
        <v>3</v>
      </c>
      <c r="R36" s="4">
        <v>4</v>
      </c>
      <c r="S36" s="4">
        <v>3</v>
      </c>
      <c r="T36" s="4">
        <v>2</v>
      </c>
      <c r="U36" s="4">
        <v>4</v>
      </c>
      <c r="V36" s="4">
        <v>2</v>
      </c>
      <c r="W36" s="4">
        <v>5</v>
      </c>
      <c r="X36" s="4">
        <v>4</v>
      </c>
      <c r="Y36" s="4">
        <v>4</v>
      </c>
      <c r="Z36" s="4">
        <v>4</v>
      </c>
      <c r="AA36" s="4">
        <v>4</v>
      </c>
      <c r="AB36" s="4">
        <f t="shared" si="6"/>
        <v>2.2000000000000002</v>
      </c>
      <c r="AC36" s="4">
        <f t="shared" si="7"/>
        <v>2.3333333333333335</v>
      </c>
      <c r="AD36" s="4">
        <f t="shared" si="8"/>
        <v>3.8</v>
      </c>
      <c r="AE36" s="4">
        <f t="shared" si="9"/>
        <v>3.2</v>
      </c>
      <c r="AF36" s="4">
        <f t="shared" si="10"/>
        <v>4</v>
      </c>
    </row>
    <row r="37" spans="1:32">
      <c r="A37" s="2" t="s">
        <v>109</v>
      </c>
      <c r="B37" s="4" t="s">
        <v>110</v>
      </c>
      <c r="C37" s="4">
        <v>4</v>
      </c>
      <c r="D37" s="4">
        <v>2</v>
      </c>
      <c r="E37" s="4">
        <v>5</v>
      </c>
      <c r="F37" s="4">
        <v>4</v>
      </c>
      <c r="G37" s="4">
        <v>3</v>
      </c>
      <c r="H37" s="4">
        <v>4</v>
      </c>
      <c r="I37" s="4">
        <v>4</v>
      </c>
      <c r="J37" s="4">
        <v>2</v>
      </c>
      <c r="K37" s="4">
        <f t="shared" si="5"/>
        <v>4</v>
      </c>
      <c r="L37" s="4">
        <v>4</v>
      </c>
      <c r="M37" s="4">
        <v>3</v>
      </c>
      <c r="N37" s="4">
        <v>3</v>
      </c>
      <c r="O37" s="4">
        <v>3</v>
      </c>
      <c r="P37" s="4">
        <v>4</v>
      </c>
      <c r="Q37" s="4">
        <v>3</v>
      </c>
      <c r="R37" s="4">
        <v>4</v>
      </c>
      <c r="S37" s="4">
        <v>4</v>
      </c>
      <c r="T37" s="4">
        <v>4</v>
      </c>
      <c r="U37" s="4">
        <v>3</v>
      </c>
      <c r="V37" s="4">
        <v>4</v>
      </c>
      <c r="W37" s="4">
        <v>4</v>
      </c>
      <c r="X37" s="4">
        <v>3</v>
      </c>
      <c r="Y37" s="4">
        <v>4</v>
      </c>
      <c r="Z37" s="4">
        <v>4</v>
      </c>
      <c r="AA37" s="4">
        <v>3</v>
      </c>
      <c r="AB37" s="4">
        <f t="shared" si="6"/>
        <v>3.6</v>
      </c>
      <c r="AC37" s="4">
        <f t="shared" si="7"/>
        <v>3.5</v>
      </c>
      <c r="AD37" s="4">
        <f t="shared" si="8"/>
        <v>3.4</v>
      </c>
      <c r="AE37" s="4">
        <f t="shared" si="9"/>
        <v>3.8</v>
      </c>
      <c r="AF37" s="4">
        <f t="shared" si="10"/>
        <v>3.6666666666666665</v>
      </c>
    </row>
    <row r="38" spans="1:32">
      <c r="A38" s="4" t="s">
        <v>111</v>
      </c>
      <c r="B38" s="4" t="s">
        <v>112</v>
      </c>
      <c r="C38" s="4">
        <v>2</v>
      </c>
      <c r="D38" s="4">
        <v>2</v>
      </c>
      <c r="E38" s="4">
        <v>4</v>
      </c>
      <c r="F38" s="4">
        <v>1</v>
      </c>
      <c r="G38" s="4">
        <v>4</v>
      </c>
      <c r="H38" s="4">
        <v>3</v>
      </c>
      <c r="I38" s="4">
        <v>1</v>
      </c>
      <c r="J38" s="4">
        <v>2</v>
      </c>
      <c r="K38" s="4">
        <f t="shared" si="5"/>
        <v>1</v>
      </c>
      <c r="L38" s="4">
        <v>2</v>
      </c>
      <c r="M38" s="4">
        <v>2</v>
      </c>
      <c r="N38" s="4">
        <v>5</v>
      </c>
      <c r="O38" s="4">
        <v>5</v>
      </c>
      <c r="P38" s="4">
        <v>5</v>
      </c>
      <c r="Q38" s="4">
        <v>4</v>
      </c>
      <c r="R38" s="4">
        <v>4</v>
      </c>
      <c r="S38" s="4">
        <v>2</v>
      </c>
      <c r="T38" s="4">
        <v>4</v>
      </c>
      <c r="U38" s="4">
        <v>4</v>
      </c>
      <c r="V38" s="4">
        <v>4</v>
      </c>
      <c r="W38" s="4">
        <v>2</v>
      </c>
      <c r="X38" s="4">
        <v>4</v>
      </c>
      <c r="Y38" s="4">
        <v>5</v>
      </c>
      <c r="Z38" s="4">
        <v>4</v>
      </c>
      <c r="AA38" s="4">
        <v>3</v>
      </c>
      <c r="AB38" s="4">
        <f t="shared" si="6"/>
        <v>2.6</v>
      </c>
      <c r="AC38" s="4">
        <f t="shared" si="7"/>
        <v>1.8333333333333333</v>
      </c>
      <c r="AD38" s="4">
        <f t="shared" si="8"/>
        <v>4.5999999999999996</v>
      </c>
      <c r="AE38" s="4">
        <f t="shared" si="9"/>
        <v>3.2</v>
      </c>
      <c r="AF38" s="4">
        <f t="shared" si="10"/>
        <v>4.333333333333333</v>
      </c>
    </row>
    <row r="39" spans="1:32">
      <c r="A39" s="4" t="s">
        <v>113</v>
      </c>
      <c r="B39" s="4" t="s">
        <v>114</v>
      </c>
      <c r="C39" s="4">
        <v>4</v>
      </c>
      <c r="D39" s="4">
        <v>4</v>
      </c>
      <c r="E39" s="4">
        <v>5</v>
      </c>
      <c r="F39" s="4">
        <v>4</v>
      </c>
      <c r="G39" s="4">
        <v>4</v>
      </c>
      <c r="H39" s="4">
        <v>3</v>
      </c>
      <c r="I39" s="4">
        <v>5</v>
      </c>
      <c r="J39" s="4">
        <v>1</v>
      </c>
      <c r="K39" s="4">
        <v>4</v>
      </c>
      <c r="L39" s="4">
        <v>5</v>
      </c>
      <c r="M39" s="4">
        <v>5</v>
      </c>
      <c r="N39" s="4">
        <v>5</v>
      </c>
      <c r="O39" s="4">
        <v>5</v>
      </c>
      <c r="P39" s="4">
        <v>5</v>
      </c>
      <c r="Q39" s="4">
        <v>5</v>
      </c>
      <c r="R39" s="4">
        <v>5</v>
      </c>
      <c r="S39" s="4">
        <v>5</v>
      </c>
      <c r="T39" s="4">
        <v>5</v>
      </c>
      <c r="U39" s="4">
        <v>5</v>
      </c>
      <c r="V39" s="4">
        <v>4</v>
      </c>
      <c r="W39" s="4">
        <v>4</v>
      </c>
      <c r="X39" s="4">
        <v>5</v>
      </c>
      <c r="Y39" s="4">
        <v>4</v>
      </c>
      <c r="Z39" s="4">
        <v>4</v>
      </c>
      <c r="AA39" s="4">
        <v>5</v>
      </c>
      <c r="AB39" s="4">
        <f t="shared" si="6"/>
        <v>4.2</v>
      </c>
      <c r="AC39" s="4">
        <f t="shared" si="7"/>
        <v>3.8333333333333335</v>
      </c>
      <c r="AD39" s="4">
        <f t="shared" si="8"/>
        <v>5</v>
      </c>
      <c r="AE39" s="4">
        <f t="shared" si="9"/>
        <v>4.5999999999999996</v>
      </c>
      <c r="AF39" s="4">
        <f t="shared" si="10"/>
        <v>4.333333333333333</v>
      </c>
    </row>
    <row r="40" spans="1:32">
      <c r="A40" s="4" t="s">
        <v>115</v>
      </c>
      <c r="B40" s="4" t="s">
        <v>116</v>
      </c>
      <c r="C40" s="4">
        <v>4</v>
      </c>
      <c r="D40" s="4">
        <v>3</v>
      </c>
      <c r="E40" s="4">
        <v>4</v>
      </c>
      <c r="F40" s="4">
        <v>2</v>
      </c>
      <c r="G40" s="4">
        <v>4</v>
      </c>
      <c r="H40" s="4">
        <v>3</v>
      </c>
      <c r="I40" s="4">
        <v>3</v>
      </c>
      <c r="J40" s="4">
        <v>1</v>
      </c>
      <c r="K40" s="4">
        <f t="shared" si="5"/>
        <v>2</v>
      </c>
      <c r="L40" s="4">
        <v>5</v>
      </c>
      <c r="M40" s="4">
        <v>5</v>
      </c>
      <c r="N40" s="4">
        <v>4</v>
      </c>
      <c r="O40" s="4">
        <v>4</v>
      </c>
      <c r="P40" s="4">
        <v>4</v>
      </c>
      <c r="Q40" s="4">
        <v>4</v>
      </c>
      <c r="R40" s="4">
        <v>3</v>
      </c>
      <c r="S40" s="4">
        <v>4</v>
      </c>
      <c r="T40" s="4">
        <v>4</v>
      </c>
      <c r="U40" s="4">
        <v>4</v>
      </c>
      <c r="V40" s="4">
        <v>4</v>
      </c>
      <c r="W40" s="4">
        <v>4</v>
      </c>
      <c r="X40" s="4">
        <v>2</v>
      </c>
      <c r="Y40" s="4">
        <v>4</v>
      </c>
      <c r="Z40" s="4">
        <v>4</v>
      </c>
      <c r="AA40" s="4">
        <v>4</v>
      </c>
      <c r="AB40" s="4">
        <f t="shared" si="6"/>
        <v>3.4</v>
      </c>
      <c r="AC40" s="4">
        <f t="shared" si="7"/>
        <v>3.1666666666666665</v>
      </c>
      <c r="AD40" s="4">
        <f t="shared" si="8"/>
        <v>3.8</v>
      </c>
      <c r="AE40" s="4">
        <f t="shared" si="9"/>
        <v>4</v>
      </c>
      <c r="AF40" s="4">
        <f t="shared" si="10"/>
        <v>3.3333333333333335</v>
      </c>
    </row>
    <row r="41" spans="1:32">
      <c r="A41" s="4" t="s">
        <v>533</v>
      </c>
      <c r="B41" s="4" t="s">
        <v>92</v>
      </c>
      <c r="C41" s="4">
        <v>5</v>
      </c>
      <c r="D41" s="4">
        <v>4</v>
      </c>
      <c r="E41" s="4">
        <v>4</v>
      </c>
      <c r="F41" s="4">
        <v>5</v>
      </c>
      <c r="G41" s="4">
        <v>4</v>
      </c>
      <c r="H41" s="4">
        <v>3</v>
      </c>
      <c r="I41" s="4">
        <v>4</v>
      </c>
      <c r="J41" s="4">
        <v>1</v>
      </c>
      <c r="K41" s="4">
        <f t="shared" si="5"/>
        <v>5</v>
      </c>
      <c r="L41" s="4">
        <v>4</v>
      </c>
      <c r="M41" s="4">
        <v>4</v>
      </c>
      <c r="N41" s="4">
        <v>5</v>
      </c>
      <c r="O41" s="4">
        <v>5</v>
      </c>
      <c r="P41" s="4">
        <v>5</v>
      </c>
      <c r="Q41" s="4">
        <v>5</v>
      </c>
      <c r="R41" s="4">
        <v>5</v>
      </c>
      <c r="S41" s="4">
        <v>5</v>
      </c>
      <c r="T41" s="4">
        <v>5</v>
      </c>
      <c r="U41" s="4">
        <v>4</v>
      </c>
      <c r="V41" s="4">
        <v>4</v>
      </c>
      <c r="W41" s="4">
        <v>4</v>
      </c>
      <c r="X41" s="4">
        <v>4</v>
      </c>
      <c r="Y41" s="4">
        <v>4</v>
      </c>
      <c r="Z41" s="4">
        <v>2</v>
      </c>
      <c r="AA41" s="4">
        <v>4</v>
      </c>
      <c r="AB41" s="4">
        <f t="shared" si="6"/>
        <v>4.4000000000000004</v>
      </c>
      <c r="AC41" s="4">
        <f t="shared" si="7"/>
        <v>3.5</v>
      </c>
      <c r="AD41" s="4">
        <f t="shared" si="8"/>
        <v>5</v>
      </c>
      <c r="AE41" s="4">
        <f t="shared" si="9"/>
        <v>4.4000000000000004</v>
      </c>
      <c r="AF41" s="4">
        <f t="shared" si="10"/>
        <v>3.3333333333333335</v>
      </c>
    </row>
    <row r="42" spans="1:32">
      <c r="A42" s="4" t="s">
        <v>534</v>
      </c>
      <c r="B42" s="4" t="s">
        <v>94</v>
      </c>
      <c r="C42" s="4">
        <v>5</v>
      </c>
      <c r="D42" s="4">
        <v>1</v>
      </c>
      <c r="E42" s="4">
        <v>4</v>
      </c>
      <c r="F42" s="4">
        <v>4</v>
      </c>
      <c r="G42" s="4">
        <v>5</v>
      </c>
      <c r="H42" s="4">
        <v>4</v>
      </c>
      <c r="I42" s="4">
        <v>4</v>
      </c>
      <c r="J42" s="4">
        <v>1</v>
      </c>
      <c r="K42" s="4">
        <f t="shared" si="5"/>
        <v>4</v>
      </c>
      <c r="L42" s="4">
        <v>5</v>
      </c>
      <c r="M42" s="4">
        <v>5</v>
      </c>
      <c r="N42" s="4">
        <v>5</v>
      </c>
      <c r="O42" s="4">
        <v>5</v>
      </c>
      <c r="P42" s="4">
        <v>5</v>
      </c>
      <c r="Q42" s="4">
        <v>5</v>
      </c>
      <c r="R42" s="4">
        <v>5</v>
      </c>
      <c r="S42" s="4">
        <v>4</v>
      </c>
      <c r="T42" s="4">
        <v>4</v>
      </c>
      <c r="U42" s="4">
        <v>5</v>
      </c>
      <c r="V42" s="4">
        <v>4</v>
      </c>
      <c r="W42" s="4">
        <v>5</v>
      </c>
      <c r="X42" s="4">
        <v>4</v>
      </c>
      <c r="Y42" s="4">
        <v>5</v>
      </c>
      <c r="Z42" s="4">
        <v>3</v>
      </c>
      <c r="AA42" s="4">
        <v>5</v>
      </c>
      <c r="AB42" s="4">
        <f t="shared" si="6"/>
        <v>3.8</v>
      </c>
      <c r="AC42" s="4">
        <f t="shared" si="7"/>
        <v>3.8333333333333335</v>
      </c>
      <c r="AD42" s="4">
        <f t="shared" si="8"/>
        <v>5</v>
      </c>
      <c r="AE42" s="4">
        <f t="shared" si="9"/>
        <v>4.4000000000000004</v>
      </c>
      <c r="AF42" s="4">
        <f t="shared" si="10"/>
        <v>4</v>
      </c>
    </row>
    <row r="43" spans="1:32">
      <c r="A43" s="4" t="s">
        <v>536</v>
      </c>
      <c r="B43" s="4" t="s">
        <v>535</v>
      </c>
      <c r="C43" s="4">
        <v>4</v>
      </c>
      <c r="D43" s="4">
        <v>2</v>
      </c>
      <c r="E43" s="4">
        <v>5</v>
      </c>
      <c r="F43" s="4">
        <v>3</v>
      </c>
      <c r="G43" s="4">
        <v>4</v>
      </c>
      <c r="H43" s="4">
        <v>4</v>
      </c>
      <c r="I43" s="4">
        <v>4</v>
      </c>
      <c r="J43" s="4">
        <v>2</v>
      </c>
      <c r="K43" s="4">
        <f t="shared" si="5"/>
        <v>3</v>
      </c>
      <c r="L43" s="4">
        <v>5</v>
      </c>
      <c r="M43" s="4">
        <v>4</v>
      </c>
      <c r="N43" s="4">
        <v>5</v>
      </c>
      <c r="O43" s="4">
        <v>4</v>
      </c>
      <c r="P43" s="4">
        <v>4</v>
      </c>
      <c r="Q43" s="4">
        <v>4</v>
      </c>
      <c r="R43" s="4">
        <v>5</v>
      </c>
      <c r="S43" s="4">
        <v>5</v>
      </c>
      <c r="T43" s="4">
        <v>4</v>
      </c>
      <c r="U43" s="4">
        <v>4</v>
      </c>
      <c r="V43" s="4">
        <v>4</v>
      </c>
      <c r="W43" s="4">
        <v>3</v>
      </c>
      <c r="X43" s="4">
        <v>4</v>
      </c>
      <c r="Y43" s="4">
        <v>4</v>
      </c>
      <c r="Z43" s="4">
        <v>4</v>
      </c>
      <c r="AA43" s="4">
        <v>4</v>
      </c>
      <c r="AB43" s="4">
        <f t="shared" si="6"/>
        <v>3.6</v>
      </c>
      <c r="AC43" s="4">
        <f t="shared" si="7"/>
        <v>3.6666666666666665</v>
      </c>
      <c r="AD43" s="4">
        <f t="shared" si="8"/>
        <v>4.4000000000000004</v>
      </c>
      <c r="AE43" s="4">
        <f t="shared" si="9"/>
        <v>4</v>
      </c>
      <c r="AF43" s="4">
        <f t="shared" si="10"/>
        <v>4</v>
      </c>
    </row>
    <row r="44" spans="1:32">
      <c r="AB44" s="18">
        <f>SUM(AB4:AB43)/40</f>
        <v>3.5150000000000006</v>
      </c>
      <c r="AC44" s="18">
        <f t="shared" ref="AC44:AF44" si="11">SUM(AC4:AC43)/40</f>
        <v>3.4874999999999994</v>
      </c>
      <c r="AD44" s="18">
        <f t="shared" si="11"/>
        <v>4.1650000000000009</v>
      </c>
      <c r="AE44" s="18">
        <f t="shared" si="11"/>
        <v>4.0149999999999997</v>
      </c>
      <c r="AF44" s="18">
        <f t="shared" si="11"/>
        <v>3.4166666666666665</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
  <sheetViews>
    <sheetView zoomScale="70" zoomScaleNormal="70" zoomScalePageLayoutView="70" workbookViewId="0">
      <pane xSplit="2" ySplit="2" topLeftCell="C3" activePane="bottomRight" state="frozen"/>
      <selection pane="topRight" activeCell="D1" sqref="D1"/>
      <selection pane="bottomLeft" activeCell="A3" sqref="A3"/>
      <selection pane="bottomRight" activeCell="S15" sqref="S15"/>
    </sheetView>
  </sheetViews>
  <sheetFormatPr baseColWidth="10" defaultColWidth="8.83203125" defaultRowHeight="15" x14ac:dyDescent="0"/>
  <cols>
    <col min="1" max="1" width="15.33203125" bestFit="1" customWidth="1"/>
    <col min="2" max="2" width="9.1640625" bestFit="1" customWidth="1"/>
    <col min="3" max="3" width="10.5" bestFit="1" customWidth="1"/>
    <col min="4" max="4" width="11.33203125" bestFit="1" customWidth="1"/>
    <col min="5" max="5" width="18" bestFit="1" customWidth="1"/>
    <col min="6" max="6" width="16.6640625" bestFit="1" customWidth="1"/>
    <col min="7" max="7" width="20.1640625" bestFit="1" customWidth="1"/>
    <col min="8" max="8" width="7" bestFit="1" customWidth="1"/>
    <col min="9" max="9" width="8.6640625" bestFit="1" customWidth="1"/>
    <col min="10" max="11" width="8.1640625" bestFit="1" customWidth="1"/>
    <col min="12" max="12" width="8.6640625" bestFit="1" customWidth="1"/>
    <col min="13" max="13" width="17.6640625" bestFit="1" customWidth="1"/>
    <col min="14" max="14" width="8.83203125" bestFit="1" customWidth="1"/>
    <col min="15" max="15" width="10.33203125" bestFit="1" customWidth="1"/>
    <col min="16" max="16" width="10.6640625" bestFit="1" customWidth="1"/>
    <col min="17" max="17" width="15.1640625" bestFit="1" customWidth="1"/>
    <col min="18" max="18" width="8.33203125" bestFit="1" customWidth="1"/>
    <col min="19" max="19" width="6" bestFit="1" customWidth="1"/>
    <col min="20" max="20" width="12.6640625" customWidth="1"/>
  </cols>
  <sheetData>
    <row r="1" spans="1:20">
      <c r="A1" s="8" t="s">
        <v>0</v>
      </c>
      <c r="B1" s="3" t="s">
        <v>1</v>
      </c>
      <c r="C1" s="2" t="s">
        <v>174</v>
      </c>
      <c r="D1" s="2" t="s">
        <v>175</v>
      </c>
      <c r="E1" s="2" t="s">
        <v>176</v>
      </c>
      <c r="F1" s="2" t="s">
        <v>177</v>
      </c>
      <c r="G1" s="2" t="s">
        <v>178</v>
      </c>
      <c r="H1" s="2" t="s">
        <v>179</v>
      </c>
      <c r="I1" s="2" t="s">
        <v>180</v>
      </c>
      <c r="J1" s="2" t="s">
        <v>181</v>
      </c>
      <c r="K1" s="2" t="s">
        <v>182</v>
      </c>
      <c r="L1" s="2" t="s">
        <v>183</v>
      </c>
      <c r="M1" s="2" t="s">
        <v>184</v>
      </c>
      <c r="N1" s="2" t="s">
        <v>185</v>
      </c>
      <c r="O1" s="7" t="s">
        <v>186</v>
      </c>
      <c r="P1" s="7" t="s">
        <v>187</v>
      </c>
      <c r="Q1" s="7" t="s">
        <v>188</v>
      </c>
      <c r="R1" s="7" t="s">
        <v>189</v>
      </c>
      <c r="S1" s="7" t="s">
        <v>190</v>
      </c>
      <c r="T1" s="6" t="s">
        <v>191</v>
      </c>
    </row>
    <row r="2" spans="1:20">
      <c r="A2" s="8"/>
      <c r="B2" s="3"/>
      <c r="C2" s="2" t="s">
        <v>280</v>
      </c>
      <c r="D2" s="2" t="s">
        <v>280</v>
      </c>
      <c r="E2" s="16" t="s">
        <v>280</v>
      </c>
      <c r="F2" s="2" t="s">
        <v>280</v>
      </c>
      <c r="G2" s="2" t="s">
        <v>280</v>
      </c>
      <c r="H2" s="16" t="s">
        <v>280</v>
      </c>
      <c r="I2" s="2" t="s">
        <v>280</v>
      </c>
      <c r="J2" s="2" t="s">
        <v>280</v>
      </c>
      <c r="K2" s="16" t="s">
        <v>280</v>
      </c>
      <c r="L2" s="16" t="s">
        <v>280</v>
      </c>
      <c r="M2" s="17" t="s">
        <v>280</v>
      </c>
      <c r="N2" s="17" t="s">
        <v>280</v>
      </c>
      <c r="O2" s="7" t="s">
        <v>49</v>
      </c>
      <c r="P2" s="7" t="s">
        <v>49</v>
      </c>
      <c r="Q2" s="7" t="s">
        <v>49</v>
      </c>
      <c r="R2" s="7" t="s">
        <v>49</v>
      </c>
      <c r="S2" s="7" t="s">
        <v>49</v>
      </c>
      <c r="T2" s="6" t="s">
        <v>127</v>
      </c>
    </row>
    <row r="3" spans="1:20">
      <c r="A3" s="2" t="s">
        <v>50</v>
      </c>
      <c r="B3" s="4" t="s">
        <v>51</v>
      </c>
      <c r="C3" s="4">
        <v>0</v>
      </c>
      <c r="D3" s="4">
        <v>0</v>
      </c>
      <c r="E3" s="4">
        <v>0</v>
      </c>
      <c r="F3" s="4">
        <v>1</v>
      </c>
      <c r="G3" s="4">
        <v>0</v>
      </c>
      <c r="H3" s="4">
        <v>0</v>
      </c>
      <c r="I3" s="4">
        <v>0</v>
      </c>
      <c r="J3" s="4">
        <v>1</v>
      </c>
      <c r="K3" s="4">
        <v>0</v>
      </c>
      <c r="L3" s="4">
        <v>0</v>
      </c>
      <c r="M3" s="4">
        <v>1</v>
      </c>
      <c r="N3" s="4">
        <v>0</v>
      </c>
      <c r="O3" s="4">
        <v>4</v>
      </c>
      <c r="P3" s="4">
        <v>3</v>
      </c>
      <c r="Q3" s="4">
        <v>2</v>
      </c>
      <c r="R3" s="4">
        <v>1</v>
      </c>
      <c r="S3" s="4" t="s">
        <v>129</v>
      </c>
      <c r="T3" t="s">
        <v>129</v>
      </c>
    </row>
    <row r="4" spans="1:20">
      <c r="A4" s="4" t="s">
        <v>52</v>
      </c>
      <c r="B4" s="4" t="s">
        <v>53</v>
      </c>
      <c r="C4" s="4">
        <v>0</v>
      </c>
      <c r="D4" s="4">
        <v>1</v>
      </c>
      <c r="E4" s="4">
        <v>1</v>
      </c>
      <c r="F4" s="4">
        <v>0</v>
      </c>
      <c r="G4" s="4">
        <v>0</v>
      </c>
      <c r="H4" s="4">
        <v>0</v>
      </c>
      <c r="I4" s="4">
        <v>1</v>
      </c>
      <c r="J4" s="4">
        <v>1</v>
      </c>
      <c r="K4" s="4">
        <v>1</v>
      </c>
      <c r="L4" s="4">
        <v>1</v>
      </c>
      <c r="M4" s="4">
        <v>1</v>
      </c>
      <c r="N4" s="4">
        <v>1</v>
      </c>
      <c r="O4" s="4">
        <v>1</v>
      </c>
      <c r="P4" s="4">
        <v>4</v>
      </c>
      <c r="Q4" s="4">
        <v>3</v>
      </c>
      <c r="R4" s="4">
        <v>2</v>
      </c>
      <c r="S4" s="4" t="s">
        <v>129</v>
      </c>
      <c r="T4" t="s">
        <v>129</v>
      </c>
    </row>
    <row r="5" spans="1:20">
      <c r="A5" s="4" t="s">
        <v>54</v>
      </c>
      <c r="B5" s="5" t="s">
        <v>55</v>
      </c>
      <c r="C5" s="4">
        <v>0</v>
      </c>
      <c r="D5" s="4">
        <v>1</v>
      </c>
      <c r="E5" s="4">
        <v>0</v>
      </c>
      <c r="F5" s="4">
        <v>0</v>
      </c>
      <c r="G5" s="4">
        <v>0</v>
      </c>
      <c r="H5" s="4">
        <v>1</v>
      </c>
      <c r="I5" s="4">
        <v>1</v>
      </c>
      <c r="J5" s="4">
        <v>1</v>
      </c>
      <c r="K5" s="4">
        <v>1</v>
      </c>
      <c r="L5" s="4">
        <v>1</v>
      </c>
      <c r="M5" s="5">
        <v>0</v>
      </c>
      <c r="N5" s="5">
        <v>0</v>
      </c>
      <c r="O5" s="4">
        <v>2</v>
      </c>
      <c r="P5" s="4">
        <v>4</v>
      </c>
      <c r="Q5" s="4">
        <v>1</v>
      </c>
      <c r="R5" s="4">
        <v>5</v>
      </c>
      <c r="S5" s="4">
        <v>3</v>
      </c>
      <c r="T5" t="s">
        <v>327</v>
      </c>
    </row>
    <row r="6" spans="1:20">
      <c r="A6" s="4" t="s">
        <v>56</v>
      </c>
      <c r="B6" s="4" t="s">
        <v>57</v>
      </c>
      <c r="C6" s="4">
        <v>0</v>
      </c>
      <c r="D6" s="4">
        <v>0</v>
      </c>
      <c r="E6" s="4">
        <v>0</v>
      </c>
      <c r="F6" s="4">
        <v>1</v>
      </c>
      <c r="G6" s="4">
        <v>0</v>
      </c>
      <c r="H6" s="4">
        <v>0</v>
      </c>
      <c r="I6" s="4">
        <v>0</v>
      </c>
      <c r="J6" s="4">
        <v>0</v>
      </c>
      <c r="K6" s="4">
        <v>0</v>
      </c>
      <c r="L6" s="4">
        <v>1</v>
      </c>
      <c r="M6" s="4">
        <v>1</v>
      </c>
      <c r="N6" s="4">
        <v>0</v>
      </c>
      <c r="O6" s="4">
        <v>4</v>
      </c>
      <c r="P6" s="4">
        <v>1</v>
      </c>
      <c r="Q6" s="4">
        <v>3</v>
      </c>
      <c r="R6" s="4">
        <v>2</v>
      </c>
      <c r="S6" s="4" t="s">
        <v>129</v>
      </c>
      <c r="T6" t="s">
        <v>129</v>
      </c>
    </row>
    <row r="7" spans="1:20">
      <c r="A7" s="4" t="s">
        <v>58</v>
      </c>
      <c r="B7" s="4" t="s">
        <v>59</v>
      </c>
      <c r="C7" s="4">
        <v>1</v>
      </c>
      <c r="D7" s="4">
        <v>0</v>
      </c>
      <c r="E7" s="4">
        <v>1</v>
      </c>
      <c r="F7" s="4">
        <v>0</v>
      </c>
      <c r="G7" s="4">
        <v>0</v>
      </c>
      <c r="H7" s="4">
        <v>0</v>
      </c>
      <c r="I7" s="4">
        <v>0</v>
      </c>
      <c r="J7" s="4">
        <v>0</v>
      </c>
      <c r="K7" s="4">
        <v>0</v>
      </c>
      <c r="L7" s="4">
        <v>1</v>
      </c>
      <c r="M7" s="4">
        <v>1</v>
      </c>
      <c r="N7" s="4">
        <v>1</v>
      </c>
      <c r="O7" s="4">
        <v>3</v>
      </c>
      <c r="P7" s="4">
        <v>4</v>
      </c>
      <c r="Q7" s="4">
        <v>2</v>
      </c>
      <c r="R7" s="4">
        <v>1</v>
      </c>
      <c r="S7" s="4" t="s">
        <v>129</v>
      </c>
      <c r="T7" t="s">
        <v>129</v>
      </c>
    </row>
    <row r="8" spans="1:20">
      <c r="A8" s="4" t="s">
        <v>67</v>
      </c>
      <c r="B8" s="4" t="s">
        <v>68</v>
      </c>
      <c r="C8" s="4">
        <v>0</v>
      </c>
      <c r="D8" s="4">
        <v>0</v>
      </c>
      <c r="E8" s="4">
        <v>0</v>
      </c>
      <c r="F8" s="4">
        <v>0</v>
      </c>
      <c r="G8" s="4">
        <v>0</v>
      </c>
      <c r="H8" s="4">
        <v>1</v>
      </c>
      <c r="I8" s="4">
        <v>1</v>
      </c>
      <c r="J8" s="5">
        <v>0</v>
      </c>
      <c r="K8" s="4">
        <v>1</v>
      </c>
      <c r="L8" s="4">
        <v>1</v>
      </c>
      <c r="M8" s="5">
        <v>0</v>
      </c>
      <c r="N8" s="5">
        <v>0</v>
      </c>
      <c r="O8" s="4">
        <v>3</v>
      </c>
      <c r="P8" s="4">
        <v>2</v>
      </c>
      <c r="Q8" s="4">
        <v>1</v>
      </c>
      <c r="R8" s="4">
        <v>4</v>
      </c>
      <c r="S8" s="4" t="s">
        <v>129</v>
      </c>
      <c r="T8" t="s">
        <v>129</v>
      </c>
    </row>
    <row r="9" spans="1:20">
      <c r="A9" s="4" t="s">
        <v>69</v>
      </c>
      <c r="B9" s="4" t="s">
        <v>70</v>
      </c>
      <c r="C9" s="4">
        <v>1</v>
      </c>
      <c r="D9" s="4">
        <v>0</v>
      </c>
      <c r="E9" s="4">
        <v>0</v>
      </c>
      <c r="F9" s="4">
        <v>1</v>
      </c>
      <c r="G9" s="4">
        <v>0</v>
      </c>
      <c r="H9" s="4">
        <v>0</v>
      </c>
      <c r="I9" s="4">
        <v>0</v>
      </c>
      <c r="J9" s="4">
        <v>0</v>
      </c>
      <c r="K9" s="4">
        <v>1</v>
      </c>
      <c r="L9" s="5">
        <v>0</v>
      </c>
      <c r="M9" s="4">
        <v>1</v>
      </c>
      <c r="N9" s="5">
        <v>0</v>
      </c>
      <c r="O9" s="4">
        <v>1</v>
      </c>
      <c r="P9" s="4">
        <v>3</v>
      </c>
      <c r="Q9" s="4">
        <v>2</v>
      </c>
      <c r="R9" s="4">
        <v>4</v>
      </c>
      <c r="S9" s="4" t="s">
        <v>129</v>
      </c>
      <c r="T9" t="s">
        <v>129</v>
      </c>
    </row>
    <row r="10" spans="1:20">
      <c r="A10" s="4" t="s">
        <v>71</v>
      </c>
      <c r="B10" s="4" t="s">
        <v>53</v>
      </c>
      <c r="C10" s="4">
        <v>0</v>
      </c>
      <c r="D10" s="4">
        <v>1</v>
      </c>
      <c r="E10" s="4">
        <v>1</v>
      </c>
      <c r="F10" s="4">
        <v>1</v>
      </c>
      <c r="G10" s="5">
        <v>0</v>
      </c>
      <c r="H10" s="5">
        <v>0</v>
      </c>
      <c r="I10" s="4">
        <v>1</v>
      </c>
      <c r="J10" s="5">
        <v>0</v>
      </c>
      <c r="K10" s="5">
        <v>0</v>
      </c>
      <c r="L10" s="4">
        <v>1</v>
      </c>
      <c r="M10" s="4">
        <v>1</v>
      </c>
      <c r="N10" s="4">
        <v>1</v>
      </c>
      <c r="O10" s="4">
        <v>2</v>
      </c>
      <c r="P10" s="4">
        <v>1</v>
      </c>
      <c r="Q10" s="4">
        <v>3</v>
      </c>
      <c r="R10" s="4">
        <v>4</v>
      </c>
      <c r="S10" s="4" t="s">
        <v>129</v>
      </c>
      <c r="T10" t="s">
        <v>129</v>
      </c>
    </row>
    <row r="11" spans="1:20">
      <c r="A11" s="4" t="s">
        <v>72</v>
      </c>
      <c r="B11" s="5" t="s">
        <v>55</v>
      </c>
      <c r="C11" s="4">
        <v>0</v>
      </c>
      <c r="D11" s="4">
        <v>1</v>
      </c>
      <c r="E11" s="5">
        <v>0</v>
      </c>
      <c r="F11" s="4">
        <v>1</v>
      </c>
      <c r="G11" s="5">
        <v>0</v>
      </c>
      <c r="H11" s="5">
        <v>0</v>
      </c>
      <c r="I11" s="5">
        <v>0</v>
      </c>
      <c r="J11" s="5">
        <v>0</v>
      </c>
      <c r="K11" s="4">
        <v>1</v>
      </c>
      <c r="L11" s="5">
        <v>0</v>
      </c>
      <c r="M11" s="5">
        <v>0</v>
      </c>
      <c r="N11" s="4">
        <v>1</v>
      </c>
      <c r="O11" s="4">
        <v>3</v>
      </c>
      <c r="P11" s="4">
        <v>1</v>
      </c>
      <c r="Q11" s="4">
        <v>2</v>
      </c>
      <c r="R11" s="4">
        <v>4</v>
      </c>
      <c r="S11" s="4"/>
      <c r="T11" t="s">
        <v>405</v>
      </c>
    </row>
    <row r="12" spans="1:20">
      <c r="A12" s="4" t="s">
        <v>73</v>
      </c>
      <c r="B12" s="4" t="s">
        <v>57</v>
      </c>
      <c r="C12" s="4">
        <v>0</v>
      </c>
      <c r="D12" s="4">
        <v>1</v>
      </c>
      <c r="E12" s="5">
        <v>0</v>
      </c>
      <c r="F12" s="4">
        <v>1</v>
      </c>
      <c r="G12" s="5">
        <v>0</v>
      </c>
      <c r="H12" s="5">
        <v>0</v>
      </c>
      <c r="I12" s="5">
        <v>0</v>
      </c>
      <c r="J12" s="5">
        <v>0</v>
      </c>
      <c r="K12" s="5">
        <v>0</v>
      </c>
      <c r="L12" s="4">
        <v>1</v>
      </c>
      <c r="M12" s="5">
        <v>0</v>
      </c>
      <c r="N12" s="4">
        <v>1</v>
      </c>
      <c r="O12" s="4">
        <v>2</v>
      </c>
      <c r="P12" s="4">
        <v>3</v>
      </c>
      <c r="Q12" s="4">
        <v>4</v>
      </c>
      <c r="R12" s="4">
        <v>1</v>
      </c>
      <c r="S12" s="4" t="s">
        <v>129</v>
      </c>
      <c r="T12" t="s">
        <v>129</v>
      </c>
    </row>
    <row r="13" spans="1:20">
      <c r="A13" s="4" t="s">
        <v>74</v>
      </c>
      <c r="B13" s="4" t="s">
        <v>59</v>
      </c>
      <c r="C13" s="4">
        <v>0</v>
      </c>
      <c r="D13" s="4">
        <v>1</v>
      </c>
      <c r="E13" s="4">
        <v>1</v>
      </c>
      <c r="F13" s="4">
        <v>1</v>
      </c>
      <c r="G13" s="4">
        <v>0</v>
      </c>
      <c r="H13" s="4">
        <v>0</v>
      </c>
      <c r="I13" s="4">
        <v>0</v>
      </c>
      <c r="J13" s="4">
        <v>0</v>
      </c>
      <c r="K13" s="4">
        <v>0</v>
      </c>
      <c r="L13" s="4">
        <v>0</v>
      </c>
      <c r="M13" s="4">
        <v>0</v>
      </c>
      <c r="N13" s="4">
        <v>1</v>
      </c>
      <c r="O13" s="4">
        <v>3</v>
      </c>
      <c r="P13" s="4">
        <v>1</v>
      </c>
      <c r="Q13" s="4">
        <v>4</v>
      </c>
      <c r="R13" s="4">
        <v>2</v>
      </c>
      <c r="S13" s="4" t="s">
        <v>129</v>
      </c>
      <c r="T13" t="s">
        <v>129</v>
      </c>
    </row>
    <row r="14" spans="1:20">
      <c r="A14" s="4" t="s">
        <v>75</v>
      </c>
      <c r="B14" s="4" t="s">
        <v>68</v>
      </c>
      <c r="C14" s="18">
        <v>1</v>
      </c>
      <c r="D14" s="18">
        <v>1</v>
      </c>
      <c r="E14" s="18">
        <v>1</v>
      </c>
      <c r="F14" s="18">
        <v>0</v>
      </c>
      <c r="G14" s="25">
        <v>1</v>
      </c>
      <c r="H14" s="25">
        <v>1</v>
      </c>
      <c r="I14" s="18">
        <v>1</v>
      </c>
      <c r="J14" s="25">
        <v>1</v>
      </c>
      <c r="K14" s="25">
        <v>1</v>
      </c>
      <c r="L14" s="18">
        <v>0</v>
      </c>
      <c r="M14" s="18">
        <v>1</v>
      </c>
      <c r="N14" s="18">
        <v>1</v>
      </c>
      <c r="O14" s="18">
        <v>4</v>
      </c>
      <c r="P14" s="18">
        <v>2</v>
      </c>
      <c r="Q14" s="18">
        <v>1</v>
      </c>
      <c r="R14" s="18">
        <v>3</v>
      </c>
      <c r="S14" s="18" t="s">
        <v>129</v>
      </c>
      <c r="T14" t="s">
        <v>129</v>
      </c>
    </row>
    <row r="15" spans="1:20">
      <c r="A15" s="4" t="s">
        <v>76</v>
      </c>
      <c r="B15" s="4" t="s">
        <v>70</v>
      </c>
      <c r="C15" s="4">
        <v>0</v>
      </c>
      <c r="D15" s="4">
        <v>0</v>
      </c>
      <c r="E15" s="4">
        <v>1</v>
      </c>
      <c r="F15" s="4">
        <v>1</v>
      </c>
      <c r="G15" s="4">
        <v>1</v>
      </c>
      <c r="H15" s="4">
        <v>0</v>
      </c>
      <c r="I15" s="4">
        <v>1</v>
      </c>
      <c r="J15" s="4">
        <v>1</v>
      </c>
      <c r="K15" s="4">
        <v>0</v>
      </c>
      <c r="L15" s="4">
        <v>1</v>
      </c>
      <c r="M15" s="4">
        <v>1</v>
      </c>
      <c r="N15" s="4">
        <v>1</v>
      </c>
      <c r="O15" s="4">
        <v>4</v>
      </c>
      <c r="P15" s="4">
        <v>2</v>
      </c>
      <c r="Q15" s="4">
        <v>3</v>
      </c>
      <c r="R15" s="4">
        <v>1</v>
      </c>
      <c r="S15" s="4" t="s">
        <v>129</v>
      </c>
      <c r="T15" t="s">
        <v>129</v>
      </c>
    </row>
    <row r="16" spans="1:20">
      <c r="A16" s="4" t="s">
        <v>77</v>
      </c>
      <c r="B16" s="4" t="s">
        <v>53</v>
      </c>
      <c r="C16" s="4">
        <v>0</v>
      </c>
      <c r="D16" s="4">
        <v>0</v>
      </c>
      <c r="E16" s="4">
        <v>1</v>
      </c>
      <c r="F16" s="4">
        <v>0</v>
      </c>
      <c r="G16" s="4">
        <v>1</v>
      </c>
      <c r="H16" s="4">
        <v>0</v>
      </c>
      <c r="I16" s="4">
        <v>1</v>
      </c>
      <c r="J16" s="4">
        <v>0</v>
      </c>
      <c r="K16" s="4">
        <v>0</v>
      </c>
      <c r="L16" s="4">
        <v>1</v>
      </c>
      <c r="M16" s="4">
        <v>1</v>
      </c>
      <c r="N16" s="4">
        <v>0</v>
      </c>
      <c r="O16" s="4">
        <v>4</v>
      </c>
      <c r="P16" s="4">
        <v>2</v>
      </c>
      <c r="Q16" s="4">
        <v>3</v>
      </c>
      <c r="R16" s="4">
        <v>1</v>
      </c>
      <c r="S16" s="4" t="s">
        <v>129</v>
      </c>
      <c r="T16" t="s">
        <v>129</v>
      </c>
    </row>
    <row r="17" spans="1:21">
      <c r="A17" s="4" t="s">
        <v>78</v>
      </c>
      <c r="B17" s="5" t="s">
        <v>55</v>
      </c>
      <c r="C17" s="4">
        <v>0</v>
      </c>
      <c r="D17" s="4">
        <v>1</v>
      </c>
      <c r="E17" s="4">
        <v>0</v>
      </c>
      <c r="F17" s="4">
        <v>1</v>
      </c>
      <c r="G17" s="4">
        <v>1</v>
      </c>
      <c r="H17" s="4">
        <v>0</v>
      </c>
      <c r="I17" s="4">
        <v>0</v>
      </c>
      <c r="J17" s="4">
        <v>0</v>
      </c>
      <c r="K17" s="4">
        <v>1</v>
      </c>
      <c r="L17" s="4">
        <v>0</v>
      </c>
      <c r="M17" s="4">
        <v>0</v>
      </c>
      <c r="N17" s="4">
        <v>0</v>
      </c>
      <c r="O17" s="4">
        <v>4</v>
      </c>
      <c r="P17" s="4">
        <v>1</v>
      </c>
      <c r="Q17" s="4">
        <v>3</v>
      </c>
      <c r="R17" s="4">
        <v>2</v>
      </c>
      <c r="S17" s="4" t="s">
        <v>129</v>
      </c>
      <c r="T17" t="s">
        <v>129</v>
      </c>
    </row>
    <row r="18" spans="1:21">
      <c r="A18" s="4" t="s">
        <v>79</v>
      </c>
      <c r="B18" s="4" t="s">
        <v>57</v>
      </c>
      <c r="C18" s="4">
        <v>1</v>
      </c>
      <c r="D18" s="4">
        <v>0</v>
      </c>
      <c r="E18" s="4">
        <v>1</v>
      </c>
      <c r="F18" s="4">
        <v>0</v>
      </c>
      <c r="G18" s="4">
        <v>1</v>
      </c>
      <c r="H18" s="4">
        <v>0</v>
      </c>
      <c r="I18" s="4">
        <v>1</v>
      </c>
      <c r="J18" s="4">
        <v>1</v>
      </c>
      <c r="K18" s="4">
        <v>1</v>
      </c>
      <c r="L18" s="4">
        <v>0</v>
      </c>
      <c r="M18" s="4">
        <v>1</v>
      </c>
      <c r="N18" s="4">
        <v>0</v>
      </c>
      <c r="O18" s="4">
        <v>3</v>
      </c>
      <c r="P18" s="4">
        <v>2</v>
      </c>
      <c r="Q18" s="4">
        <v>4</v>
      </c>
      <c r="R18" s="4">
        <v>1</v>
      </c>
      <c r="S18" s="4" t="s">
        <v>129</v>
      </c>
      <c r="T18" t="s">
        <v>129</v>
      </c>
    </row>
    <row r="19" spans="1:21">
      <c r="A19" s="4" t="s">
        <v>80</v>
      </c>
      <c r="B19" s="4" t="s">
        <v>59</v>
      </c>
      <c r="C19" s="4">
        <v>0</v>
      </c>
      <c r="D19" s="4">
        <v>1</v>
      </c>
      <c r="E19" s="4">
        <v>0</v>
      </c>
      <c r="F19" s="4">
        <v>0</v>
      </c>
      <c r="G19" s="4">
        <v>0</v>
      </c>
      <c r="H19" s="4">
        <v>1</v>
      </c>
      <c r="I19" s="4">
        <v>1</v>
      </c>
      <c r="J19" s="4">
        <v>1</v>
      </c>
      <c r="K19" s="4">
        <v>1</v>
      </c>
      <c r="L19" s="4">
        <v>1</v>
      </c>
      <c r="M19" s="4">
        <v>0</v>
      </c>
      <c r="N19" s="4">
        <v>0</v>
      </c>
      <c r="O19" s="4">
        <v>2</v>
      </c>
      <c r="P19" s="4">
        <v>4</v>
      </c>
      <c r="Q19" s="4">
        <v>1</v>
      </c>
      <c r="R19" s="4">
        <v>5</v>
      </c>
      <c r="S19" s="4">
        <v>3</v>
      </c>
      <c r="T19" t="s">
        <v>588</v>
      </c>
    </row>
    <row r="20" spans="1:21">
      <c r="A20" s="4" t="s">
        <v>81</v>
      </c>
      <c r="B20" s="4" t="s">
        <v>68</v>
      </c>
      <c r="C20" s="4">
        <v>0</v>
      </c>
      <c r="D20" s="4">
        <v>0</v>
      </c>
      <c r="E20" s="4">
        <v>1</v>
      </c>
      <c r="F20" s="4">
        <v>0</v>
      </c>
      <c r="G20" s="4">
        <v>0</v>
      </c>
      <c r="H20" s="4">
        <v>1</v>
      </c>
      <c r="I20" s="4">
        <v>1</v>
      </c>
      <c r="J20" s="4">
        <v>0</v>
      </c>
      <c r="K20" s="4">
        <v>0</v>
      </c>
      <c r="L20" s="4">
        <v>1</v>
      </c>
      <c r="M20" s="4">
        <v>1</v>
      </c>
      <c r="N20" s="4">
        <v>1</v>
      </c>
      <c r="O20" s="4">
        <v>4</v>
      </c>
      <c r="P20" s="4">
        <v>1</v>
      </c>
      <c r="Q20" s="4">
        <v>3</v>
      </c>
      <c r="R20" s="4">
        <v>2</v>
      </c>
      <c r="S20" s="4" t="s">
        <v>129</v>
      </c>
      <c r="T20" t="s">
        <v>129</v>
      </c>
    </row>
    <row r="21" spans="1:21">
      <c r="A21" s="2" t="s">
        <v>82</v>
      </c>
      <c r="B21" s="4" t="s">
        <v>83</v>
      </c>
      <c r="C21" s="4">
        <v>0</v>
      </c>
      <c r="D21" s="4">
        <v>1</v>
      </c>
      <c r="E21" s="4">
        <v>0</v>
      </c>
      <c r="F21" s="4">
        <v>1</v>
      </c>
      <c r="G21" s="4">
        <v>0</v>
      </c>
      <c r="H21" s="4">
        <v>0</v>
      </c>
      <c r="I21" s="4">
        <v>0</v>
      </c>
      <c r="J21" s="4">
        <v>0</v>
      </c>
      <c r="K21" s="4">
        <v>1</v>
      </c>
      <c r="L21" s="4">
        <v>0</v>
      </c>
      <c r="M21" s="4">
        <v>1</v>
      </c>
      <c r="N21" s="4">
        <v>0</v>
      </c>
      <c r="O21" s="4">
        <v>1</v>
      </c>
      <c r="P21" s="4">
        <v>4</v>
      </c>
      <c r="Q21" s="4">
        <v>3</v>
      </c>
      <c r="R21" s="4">
        <v>2</v>
      </c>
      <c r="S21" s="4" t="s">
        <v>129</v>
      </c>
      <c r="T21" t="s">
        <v>129</v>
      </c>
    </row>
    <row r="22" spans="1:21">
      <c r="A22" s="4" t="s">
        <v>84</v>
      </c>
      <c r="B22" s="4" t="s">
        <v>85</v>
      </c>
      <c r="C22" s="5">
        <v>0</v>
      </c>
      <c r="D22" s="4">
        <v>1</v>
      </c>
      <c r="E22" s="4">
        <v>1</v>
      </c>
      <c r="F22" s="5">
        <v>0</v>
      </c>
      <c r="G22" s="4">
        <v>1</v>
      </c>
      <c r="H22" s="5">
        <v>0</v>
      </c>
      <c r="I22" s="4">
        <v>1</v>
      </c>
      <c r="J22" s="5">
        <v>0</v>
      </c>
      <c r="K22" s="5">
        <v>0</v>
      </c>
      <c r="L22" s="4">
        <v>1</v>
      </c>
      <c r="M22" s="4">
        <v>1</v>
      </c>
      <c r="N22" s="5">
        <v>0</v>
      </c>
      <c r="O22" s="4">
        <v>1</v>
      </c>
      <c r="P22" s="4">
        <v>3</v>
      </c>
      <c r="Q22" s="4">
        <v>2</v>
      </c>
      <c r="R22" s="4">
        <v>4</v>
      </c>
      <c r="S22" s="4">
        <v>5</v>
      </c>
      <c r="T22" t="s">
        <v>194</v>
      </c>
    </row>
    <row r="23" spans="1:21">
      <c r="A23" s="4" t="s">
        <v>88</v>
      </c>
      <c r="B23" s="4" t="s">
        <v>89</v>
      </c>
      <c r="C23" s="4">
        <v>0</v>
      </c>
      <c r="D23" s="4">
        <v>1</v>
      </c>
      <c r="E23" s="4">
        <v>1</v>
      </c>
      <c r="F23" s="4">
        <v>1</v>
      </c>
      <c r="G23" s="4">
        <v>0</v>
      </c>
      <c r="H23" s="4">
        <v>0</v>
      </c>
      <c r="I23" s="4">
        <v>0</v>
      </c>
      <c r="J23" s="4">
        <v>1</v>
      </c>
      <c r="K23" s="4">
        <v>0</v>
      </c>
      <c r="L23" s="4">
        <v>0</v>
      </c>
      <c r="M23" s="4">
        <v>0</v>
      </c>
      <c r="N23" s="4">
        <v>0</v>
      </c>
      <c r="O23" s="4">
        <v>3</v>
      </c>
      <c r="P23" s="4">
        <v>1</v>
      </c>
      <c r="Q23" s="4">
        <v>4</v>
      </c>
      <c r="R23" s="4">
        <v>2</v>
      </c>
      <c r="S23" s="4" t="s">
        <v>129</v>
      </c>
      <c r="T23" t="s">
        <v>129</v>
      </c>
    </row>
    <row r="24" spans="1:21">
      <c r="A24" s="4" t="s">
        <v>90</v>
      </c>
      <c r="B24" s="4" t="s">
        <v>91</v>
      </c>
      <c r="C24" s="4">
        <v>0</v>
      </c>
      <c r="D24" s="4">
        <v>1</v>
      </c>
      <c r="E24" s="4">
        <v>0</v>
      </c>
      <c r="F24" s="4">
        <v>1</v>
      </c>
      <c r="G24" s="4">
        <v>1</v>
      </c>
      <c r="H24" s="4">
        <v>1</v>
      </c>
      <c r="I24" s="4">
        <v>0</v>
      </c>
      <c r="J24" s="4">
        <v>0</v>
      </c>
      <c r="K24" s="4">
        <v>1</v>
      </c>
      <c r="L24" s="4">
        <v>1</v>
      </c>
      <c r="M24" s="4">
        <v>0</v>
      </c>
      <c r="N24" s="4">
        <v>0</v>
      </c>
      <c r="O24" s="4">
        <v>3</v>
      </c>
      <c r="P24" s="4">
        <v>1</v>
      </c>
      <c r="Q24" s="4">
        <v>2</v>
      </c>
      <c r="R24" s="4">
        <v>4</v>
      </c>
      <c r="S24" s="4" t="s">
        <v>129</v>
      </c>
      <c r="T24" t="s">
        <v>129</v>
      </c>
    </row>
    <row r="25" spans="1:21">
      <c r="A25" s="4" t="s">
        <v>93</v>
      </c>
      <c r="B25" s="4" t="s">
        <v>94</v>
      </c>
      <c r="C25" s="4">
        <v>0</v>
      </c>
      <c r="D25" s="4">
        <v>1</v>
      </c>
      <c r="E25" s="4">
        <v>1</v>
      </c>
      <c r="F25" s="4">
        <v>1</v>
      </c>
      <c r="G25" s="4">
        <v>0</v>
      </c>
      <c r="H25" s="4">
        <v>0</v>
      </c>
      <c r="I25" s="4">
        <v>1</v>
      </c>
      <c r="J25" s="4">
        <v>0</v>
      </c>
      <c r="K25" s="4">
        <v>1</v>
      </c>
      <c r="L25" s="4">
        <v>1</v>
      </c>
      <c r="M25" s="4">
        <v>1</v>
      </c>
      <c r="N25" s="4">
        <v>1</v>
      </c>
      <c r="O25" s="4">
        <v>2</v>
      </c>
      <c r="P25" s="4">
        <v>3</v>
      </c>
      <c r="Q25" s="4">
        <v>1</v>
      </c>
      <c r="R25" s="4">
        <v>4</v>
      </c>
      <c r="S25" s="4" t="s">
        <v>129</v>
      </c>
      <c r="T25" t="s">
        <v>129</v>
      </c>
    </row>
    <row r="26" spans="1:21">
      <c r="A26" s="4" t="s">
        <v>95</v>
      </c>
      <c r="B26" s="4" t="s">
        <v>96</v>
      </c>
      <c r="C26" s="4">
        <v>0</v>
      </c>
      <c r="D26" s="4">
        <v>1</v>
      </c>
      <c r="E26" s="4">
        <v>0</v>
      </c>
      <c r="F26" s="4">
        <v>1</v>
      </c>
      <c r="G26" s="4">
        <v>0</v>
      </c>
      <c r="H26" s="4">
        <v>0</v>
      </c>
      <c r="I26" s="4">
        <v>0</v>
      </c>
      <c r="J26" s="4">
        <v>0</v>
      </c>
      <c r="K26" s="4">
        <v>0</v>
      </c>
      <c r="L26" s="4">
        <v>1</v>
      </c>
      <c r="M26" s="4">
        <v>0</v>
      </c>
      <c r="N26" s="4">
        <v>0</v>
      </c>
      <c r="O26" s="4">
        <v>2</v>
      </c>
      <c r="P26" s="4">
        <v>1</v>
      </c>
      <c r="Q26" s="4">
        <v>3</v>
      </c>
      <c r="R26" s="4">
        <v>5</v>
      </c>
      <c r="S26" s="4">
        <v>4</v>
      </c>
      <c r="T26" t="s">
        <v>697</v>
      </c>
    </row>
    <row r="27" spans="1:21">
      <c r="A27" s="4" t="s">
        <v>97</v>
      </c>
      <c r="B27" s="4" t="s">
        <v>85</v>
      </c>
      <c r="C27" s="4">
        <v>0</v>
      </c>
      <c r="D27" s="4">
        <v>0</v>
      </c>
      <c r="E27" s="4">
        <v>0</v>
      </c>
      <c r="F27" s="4">
        <v>0</v>
      </c>
      <c r="G27" s="4">
        <v>0</v>
      </c>
      <c r="H27" s="4">
        <v>1</v>
      </c>
      <c r="I27" s="4">
        <v>1</v>
      </c>
      <c r="J27" s="4">
        <v>0</v>
      </c>
      <c r="K27" s="4">
        <v>1</v>
      </c>
      <c r="L27" s="4">
        <v>1</v>
      </c>
      <c r="M27" s="4">
        <v>1</v>
      </c>
      <c r="N27" s="4">
        <v>1</v>
      </c>
      <c r="O27" s="4">
        <v>4</v>
      </c>
      <c r="P27" s="4">
        <v>3</v>
      </c>
      <c r="Q27" s="4">
        <v>1</v>
      </c>
      <c r="R27" s="4">
        <v>2</v>
      </c>
      <c r="S27" s="4" t="s">
        <v>129</v>
      </c>
      <c r="T27" t="s">
        <v>129</v>
      </c>
    </row>
    <row r="28" spans="1:21">
      <c r="A28" s="4" t="s">
        <v>98</v>
      </c>
      <c r="B28" s="4" t="s">
        <v>89</v>
      </c>
      <c r="C28" s="4">
        <v>0</v>
      </c>
      <c r="D28" s="4">
        <v>1</v>
      </c>
      <c r="E28" s="4">
        <v>0</v>
      </c>
      <c r="F28" s="4">
        <v>0</v>
      </c>
      <c r="G28" s="4">
        <v>0</v>
      </c>
      <c r="H28" s="4">
        <v>1</v>
      </c>
      <c r="I28" s="4">
        <v>0</v>
      </c>
      <c r="J28" s="4">
        <v>1</v>
      </c>
      <c r="K28" s="4">
        <v>0</v>
      </c>
      <c r="L28" s="4">
        <v>0</v>
      </c>
      <c r="M28" s="4">
        <v>0</v>
      </c>
      <c r="N28" s="4">
        <v>1</v>
      </c>
      <c r="O28" s="4">
        <v>1</v>
      </c>
      <c r="P28" s="4">
        <v>4</v>
      </c>
      <c r="Q28" s="4">
        <v>3</v>
      </c>
      <c r="R28" s="4">
        <v>2</v>
      </c>
      <c r="S28" s="4" t="s">
        <v>129</v>
      </c>
      <c r="T28" t="s">
        <v>129</v>
      </c>
    </row>
    <row r="29" spans="1:21">
      <c r="A29" s="4" t="s">
        <v>99</v>
      </c>
      <c r="B29" s="4" t="s">
        <v>91</v>
      </c>
      <c r="C29" s="4">
        <v>0</v>
      </c>
      <c r="D29" s="4">
        <v>1</v>
      </c>
      <c r="E29" s="4">
        <v>0</v>
      </c>
      <c r="F29" s="4">
        <v>0</v>
      </c>
      <c r="G29" s="4">
        <v>0</v>
      </c>
      <c r="H29" s="4">
        <v>0</v>
      </c>
      <c r="I29" s="4">
        <v>1</v>
      </c>
      <c r="J29" s="4">
        <v>1</v>
      </c>
      <c r="K29" s="4">
        <v>1</v>
      </c>
      <c r="L29" s="4">
        <v>0</v>
      </c>
      <c r="M29" s="4">
        <v>0</v>
      </c>
      <c r="N29" s="4">
        <v>0</v>
      </c>
      <c r="O29" s="4" t="s">
        <v>273</v>
      </c>
      <c r="P29" s="4" t="s">
        <v>273</v>
      </c>
      <c r="Q29" s="4" t="s">
        <v>273</v>
      </c>
      <c r="R29" s="4" t="s">
        <v>273</v>
      </c>
      <c r="S29" s="4" t="s">
        <v>129</v>
      </c>
      <c r="T29" t="s">
        <v>129</v>
      </c>
      <c r="U29" t="s">
        <v>990</v>
      </c>
    </row>
    <row r="30" spans="1:21">
      <c r="A30" s="4" t="s">
        <v>100</v>
      </c>
      <c r="B30" s="4" t="s">
        <v>92</v>
      </c>
      <c r="C30" s="4">
        <v>1</v>
      </c>
      <c r="D30" s="4">
        <v>1</v>
      </c>
      <c r="E30" s="4">
        <v>1</v>
      </c>
      <c r="F30" s="4">
        <v>0</v>
      </c>
      <c r="G30" s="4">
        <v>0</v>
      </c>
      <c r="H30" s="4">
        <v>1</v>
      </c>
      <c r="I30" s="4">
        <v>1</v>
      </c>
      <c r="J30" s="4">
        <v>1</v>
      </c>
      <c r="K30" s="4">
        <v>0</v>
      </c>
      <c r="L30" s="4">
        <v>0</v>
      </c>
      <c r="M30" s="4">
        <v>1</v>
      </c>
      <c r="N30" s="4">
        <v>0</v>
      </c>
      <c r="O30" s="4">
        <v>1</v>
      </c>
      <c r="P30" s="4">
        <v>4</v>
      </c>
      <c r="Q30" s="4">
        <v>3</v>
      </c>
      <c r="R30" s="4">
        <v>2</v>
      </c>
      <c r="S30" s="4" t="s">
        <v>129</v>
      </c>
      <c r="T30" t="s">
        <v>129</v>
      </c>
    </row>
    <row r="31" spans="1:21">
      <c r="A31" s="4" t="s">
        <v>101</v>
      </c>
      <c r="B31" s="4" t="s">
        <v>94</v>
      </c>
      <c r="C31" s="4">
        <v>1</v>
      </c>
      <c r="D31" s="4">
        <v>0</v>
      </c>
      <c r="E31" s="4">
        <v>0</v>
      </c>
      <c r="F31" s="4">
        <v>1</v>
      </c>
      <c r="G31" s="4">
        <v>0</v>
      </c>
      <c r="H31" s="4">
        <v>0</v>
      </c>
      <c r="I31" s="4">
        <v>1</v>
      </c>
      <c r="J31" s="4">
        <v>0</v>
      </c>
      <c r="K31" s="4">
        <v>0</v>
      </c>
      <c r="L31" s="4">
        <v>0</v>
      </c>
      <c r="M31" s="4">
        <v>0</v>
      </c>
      <c r="N31" s="4">
        <v>1</v>
      </c>
      <c r="O31" s="4">
        <v>1</v>
      </c>
      <c r="P31" s="4">
        <v>3</v>
      </c>
      <c r="Q31" s="4">
        <v>4</v>
      </c>
      <c r="R31" s="4">
        <v>2</v>
      </c>
      <c r="S31" s="4" t="s">
        <v>129</v>
      </c>
      <c r="T31" t="s">
        <v>129</v>
      </c>
    </row>
    <row r="32" spans="1:21">
      <c r="A32" s="2" t="s">
        <v>102</v>
      </c>
      <c r="B32" s="4" t="s">
        <v>103</v>
      </c>
      <c r="C32" s="4">
        <v>1</v>
      </c>
      <c r="D32" s="4">
        <v>1</v>
      </c>
      <c r="E32" s="4">
        <v>1</v>
      </c>
      <c r="F32" s="4">
        <v>0</v>
      </c>
      <c r="G32" s="4">
        <v>0</v>
      </c>
      <c r="H32" s="4">
        <v>0</v>
      </c>
      <c r="I32" s="4">
        <v>0</v>
      </c>
      <c r="J32" s="4">
        <v>1</v>
      </c>
      <c r="K32" s="4">
        <v>0</v>
      </c>
      <c r="L32" s="4">
        <v>1</v>
      </c>
      <c r="M32" s="4">
        <v>1</v>
      </c>
      <c r="N32" s="4">
        <v>0</v>
      </c>
      <c r="O32" s="4">
        <v>2</v>
      </c>
      <c r="P32" s="4">
        <v>4</v>
      </c>
      <c r="Q32" s="4">
        <v>3</v>
      </c>
      <c r="R32" s="4">
        <v>1</v>
      </c>
      <c r="S32" s="4" t="s">
        <v>129</v>
      </c>
      <c r="T32" t="s">
        <v>129</v>
      </c>
    </row>
    <row r="33" spans="1:20">
      <c r="A33" s="4" t="s">
        <v>104</v>
      </c>
      <c r="B33" s="4" t="s">
        <v>105</v>
      </c>
      <c r="C33" s="4">
        <v>1</v>
      </c>
      <c r="D33" s="4">
        <v>0</v>
      </c>
      <c r="E33" s="4">
        <v>0</v>
      </c>
      <c r="F33" s="4">
        <v>0</v>
      </c>
      <c r="G33" s="4">
        <v>1</v>
      </c>
      <c r="H33" s="4">
        <v>0</v>
      </c>
      <c r="I33" s="4">
        <v>0</v>
      </c>
      <c r="J33" s="4">
        <v>1</v>
      </c>
      <c r="K33" s="4">
        <v>0</v>
      </c>
      <c r="L33" s="4">
        <v>0</v>
      </c>
      <c r="M33" s="4">
        <v>1</v>
      </c>
      <c r="N33" s="4">
        <v>0</v>
      </c>
      <c r="O33" s="4">
        <v>5</v>
      </c>
      <c r="P33" s="4">
        <v>3</v>
      </c>
      <c r="Q33" s="4">
        <v>2</v>
      </c>
      <c r="R33" s="4">
        <v>4</v>
      </c>
      <c r="S33" s="4" t="s">
        <v>129</v>
      </c>
      <c r="T33" t="s">
        <v>129</v>
      </c>
    </row>
    <row r="34" spans="1:20">
      <c r="A34" s="4" t="s">
        <v>106</v>
      </c>
      <c r="B34" s="4" t="s">
        <v>107</v>
      </c>
      <c r="C34" s="4">
        <v>0</v>
      </c>
      <c r="D34" s="4">
        <v>1</v>
      </c>
      <c r="E34" s="4">
        <v>0</v>
      </c>
      <c r="F34" s="4">
        <v>0</v>
      </c>
      <c r="G34" s="4">
        <v>1</v>
      </c>
      <c r="H34" s="4">
        <v>1</v>
      </c>
      <c r="I34" s="4">
        <v>0</v>
      </c>
      <c r="J34" s="4">
        <v>1</v>
      </c>
      <c r="K34" s="4">
        <v>1</v>
      </c>
      <c r="L34" s="4">
        <v>1</v>
      </c>
      <c r="M34" s="4">
        <v>0</v>
      </c>
      <c r="N34" s="4">
        <v>1</v>
      </c>
      <c r="O34" s="4">
        <v>3</v>
      </c>
      <c r="P34" s="4">
        <v>2</v>
      </c>
      <c r="Q34" s="4">
        <v>1</v>
      </c>
      <c r="R34" s="4">
        <v>4</v>
      </c>
      <c r="S34" s="4" t="s">
        <v>129</v>
      </c>
      <c r="T34" t="s">
        <v>129</v>
      </c>
    </row>
    <row r="35" spans="1:20">
      <c r="A35" s="4" t="s">
        <v>108</v>
      </c>
      <c r="B35" s="4" t="s">
        <v>70</v>
      </c>
      <c r="C35" s="4">
        <v>0</v>
      </c>
      <c r="D35" s="4">
        <v>1</v>
      </c>
      <c r="E35" s="4">
        <v>0</v>
      </c>
      <c r="F35" s="4">
        <v>0</v>
      </c>
      <c r="G35" s="4">
        <v>1</v>
      </c>
      <c r="H35" s="4">
        <v>0</v>
      </c>
      <c r="I35" s="4">
        <v>1</v>
      </c>
      <c r="J35" s="4">
        <v>0</v>
      </c>
      <c r="K35" s="4">
        <v>0</v>
      </c>
      <c r="L35" s="4">
        <v>1</v>
      </c>
      <c r="M35" s="4">
        <v>0</v>
      </c>
      <c r="N35" s="4">
        <v>1</v>
      </c>
      <c r="O35" s="4">
        <v>2</v>
      </c>
      <c r="P35" s="4">
        <v>4</v>
      </c>
      <c r="Q35" s="4">
        <v>1</v>
      </c>
      <c r="R35" s="4">
        <v>3</v>
      </c>
      <c r="S35" s="4" t="s">
        <v>129</v>
      </c>
      <c r="T35" t="s">
        <v>129</v>
      </c>
    </row>
    <row r="36" spans="1:20">
      <c r="A36" s="2" t="s">
        <v>109</v>
      </c>
      <c r="B36" s="4" t="s">
        <v>110</v>
      </c>
      <c r="C36" s="4">
        <v>0</v>
      </c>
      <c r="D36" s="4">
        <v>1</v>
      </c>
      <c r="E36" s="4">
        <v>0</v>
      </c>
      <c r="F36" s="4">
        <v>0</v>
      </c>
      <c r="G36" s="4">
        <v>0</v>
      </c>
      <c r="H36" s="4">
        <v>0</v>
      </c>
      <c r="I36" s="4">
        <v>1</v>
      </c>
      <c r="J36" s="4">
        <v>1</v>
      </c>
      <c r="K36" s="4">
        <v>1</v>
      </c>
      <c r="L36" s="4">
        <v>1</v>
      </c>
      <c r="M36" s="4">
        <v>0</v>
      </c>
      <c r="N36" s="4">
        <v>1</v>
      </c>
      <c r="O36" s="4">
        <v>3</v>
      </c>
      <c r="P36" s="4">
        <v>4</v>
      </c>
      <c r="Q36" s="4">
        <v>1</v>
      </c>
      <c r="R36" s="4">
        <v>2</v>
      </c>
      <c r="S36" s="4"/>
      <c r="T36" t="s">
        <v>129</v>
      </c>
    </row>
    <row r="37" spans="1:20">
      <c r="A37" s="4" t="s">
        <v>111</v>
      </c>
      <c r="B37" s="4" t="s">
        <v>112</v>
      </c>
      <c r="C37" s="4">
        <v>0</v>
      </c>
      <c r="D37" s="4">
        <v>1</v>
      </c>
      <c r="E37" s="4">
        <v>0</v>
      </c>
      <c r="F37" s="4">
        <v>0</v>
      </c>
      <c r="G37" s="4">
        <v>0</v>
      </c>
      <c r="H37" s="4">
        <v>0</v>
      </c>
      <c r="I37" s="4">
        <v>1</v>
      </c>
      <c r="J37" s="4">
        <v>0</v>
      </c>
      <c r="K37" s="4">
        <v>0</v>
      </c>
      <c r="L37" s="4">
        <v>1</v>
      </c>
      <c r="M37" s="4">
        <v>1</v>
      </c>
      <c r="N37" s="4">
        <v>0</v>
      </c>
      <c r="O37" s="4">
        <v>1</v>
      </c>
      <c r="P37" s="4">
        <v>4</v>
      </c>
      <c r="Q37" s="4">
        <v>3</v>
      </c>
      <c r="R37" s="4">
        <v>2</v>
      </c>
      <c r="S37" s="4" t="s">
        <v>129</v>
      </c>
      <c r="T37" t="s">
        <v>129</v>
      </c>
    </row>
    <row r="38" spans="1:20">
      <c r="A38" s="4" t="s">
        <v>113</v>
      </c>
      <c r="B38" s="4" t="s">
        <v>114</v>
      </c>
      <c r="C38" s="4">
        <v>1</v>
      </c>
      <c r="D38" s="4">
        <v>0</v>
      </c>
      <c r="E38" s="4">
        <v>1</v>
      </c>
      <c r="F38" s="4">
        <v>0</v>
      </c>
      <c r="G38" s="4">
        <v>1</v>
      </c>
      <c r="H38" s="4">
        <v>0</v>
      </c>
      <c r="I38" s="4">
        <v>0</v>
      </c>
      <c r="J38" s="4">
        <v>1</v>
      </c>
      <c r="K38" s="4">
        <v>0</v>
      </c>
      <c r="L38" s="4">
        <v>1</v>
      </c>
      <c r="M38" s="4">
        <v>0</v>
      </c>
      <c r="N38" s="4">
        <v>1</v>
      </c>
      <c r="O38" s="4">
        <v>2</v>
      </c>
      <c r="P38" s="4">
        <v>4</v>
      </c>
      <c r="Q38" s="4">
        <v>1</v>
      </c>
      <c r="R38" s="4">
        <v>3</v>
      </c>
      <c r="S38" s="4">
        <v>5</v>
      </c>
      <c r="T38" t="s">
        <v>863</v>
      </c>
    </row>
    <row r="39" spans="1:20">
      <c r="A39" s="4" t="s">
        <v>115</v>
      </c>
      <c r="B39" s="4" t="s">
        <v>116</v>
      </c>
      <c r="C39" s="4">
        <v>1</v>
      </c>
      <c r="D39" s="4">
        <v>1</v>
      </c>
      <c r="E39" s="4">
        <v>1</v>
      </c>
      <c r="F39" s="4">
        <v>1</v>
      </c>
      <c r="G39" s="4">
        <v>1</v>
      </c>
      <c r="H39" s="4">
        <v>1</v>
      </c>
      <c r="I39" s="4">
        <v>1</v>
      </c>
      <c r="J39" s="4">
        <v>1</v>
      </c>
      <c r="K39" s="4">
        <v>1</v>
      </c>
      <c r="L39" s="4">
        <v>1</v>
      </c>
      <c r="M39" s="4">
        <v>1</v>
      </c>
      <c r="N39" s="4">
        <v>1</v>
      </c>
      <c r="O39" s="4">
        <v>3</v>
      </c>
      <c r="P39" s="4">
        <v>2</v>
      </c>
      <c r="Q39" s="4">
        <v>4</v>
      </c>
      <c r="R39" s="4">
        <v>1</v>
      </c>
      <c r="S39" s="4" t="s">
        <v>129</v>
      </c>
      <c r="T39" t="s">
        <v>129</v>
      </c>
    </row>
    <row r="40" spans="1:20">
      <c r="A40" s="4" t="s">
        <v>533</v>
      </c>
      <c r="B40" s="4" t="s">
        <v>92</v>
      </c>
      <c r="C40" s="4">
        <v>0</v>
      </c>
      <c r="D40" s="4">
        <v>1</v>
      </c>
      <c r="E40" s="4">
        <v>0</v>
      </c>
      <c r="F40" s="4">
        <v>0</v>
      </c>
      <c r="G40" s="4">
        <v>0</v>
      </c>
      <c r="H40" s="4">
        <v>1</v>
      </c>
      <c r="I40" s="4">
        <v>1</v>
      </c>
      <c r="J40" s="4">
        <v>0</v>
      </c>
      <c r="K40" s="4">
        <v>1</v>
      </c>
      <c r="L40" s="4">
        <v>0</v>
      </c>
      <c r="M40" s="4">
        <v>1</v>
      </c>
      <c r="N40" s="4">
        <v>1</v>
      </c>
      <c r="O40" s="4">
        <v>2</v>
      </c>
      <c r="P40" s="4">
        <v>3</v>
      </c>
      <c r="Q40" s="4">
        <v>1</v>
      </c>
      <c r="R40" s="4">
        <v>4</v>
      </c>
      <c r="S40" s="4">
        <v>5</v>
      </c>
      <c r="T40" t="s">
        <v>565</v>
      </c>
    </row>
    <row r="41" spans="1:20">
      <c r="A41" s="4" t="s">
        <v>534</v>
      </c>
      <c r="B41" s="4" t="s">
        <v>94</v>
      </c>
      <c r="C41" s="4">
        <v>1</v>
      </c>
      <c r="D41" s="4">
        <v>1</v>
      </c>
      <c r="E41" s="4">
        <v>1</v>
      </c>
      <c r="F41" s="4">
        <v>0</v>
      </c>
      <c r="G41" s="4">
        <v>1</v>
      </c>
      <c r="H41" s="4">
        <v>0</v>
      </c>
      <c r="I41" s="4">
        <v>1</v>
      </c>
      <c r="J41" s="4">
        <v>1</v>
      </c>
      <c r="K41" s="4">
        <v>0</v>
      </c>
      <c r="L41" s="4">
        <v>0</v>
      </c>
      <c r="M41" s="4">
        <v>1</v>
      </c>
      <c r="N41" s="4">
        <v>0</v>
      </c>
      <c r="O41" s="4">
        <v>3</v>
      </c>
      <c r="P41" s="4">
        <v>2</v>
      </c>
      <c r="Q41" s="4">
        <v>2</v>
      </c>
      <c r="R41" s="4">
        <v>2</v>
      </c>
      <c r="S41" s="4" t="s">
        <v>129</v>
      </c>
      <c r="T41" t="s">
        <v>129</v>
      </c>
    </row>
    <row r="42" spans="1:20">
      <c r="A42" s="4" t="s">
        <v>536</v>
      </c>
      <c r="B42" s="4" t="s">
        <v>535</v>
      </c>
      <c r="C42" s="4">
        <v>0</v>
      </c>
      <c r="D42" s="4">
        <v>1</v>
      </c>
      <c r="E42" s="4">
        <v>0</v>
      </c>
      <c r="F42" s="4">
        <v>1</v>
      </c>
      <c r="G42" s="4">
        <v>1</v>
      </c>
      <c r="H42" s="4">
        <v>0</v>
      </c>
      <c r="I42" s="4">
        <v>0</v>
      </c>
      <c r="J42" s="4">
        <v>0</v>
      </c>
      <c r="K42" s="4">
        <v>0</v>
      </c>
      <c r="L42" s="4">
        <v>0</v>
      </c>
      <c r="M42" s="4">
        <v>1</v>
      </c>
      <c r="N42" s="4">
        <v>0</v>
      </c>
      <c r="O42" s="4">
        <v>2</v>
      </c>
      <c r="P42" s="4">
        <v>1</v>
      </c>
      <c r="Q42" s="4">
        <v>4</v>
      </c>
      <c r="R42" s="4">
        <v>3</v>
      </c>
      <c r="S42" s="4" t="s">
        <v>129</v>
      </c>
      <c r="T42" t="s">
        <v>129</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
  <sheetViews>
    <sheetView tabSelected="1" topLeftCell="G4" workbookViewId="0">
      <selection activeCell="P27" sqref="P27"/>
    </sheetView>
  </sheetViews>
  <sheetFormatPr baseColWidth="10" defaultColWidth="11.1640625" defaultRowHeight="15" x14ac:dyDescent="0"/>
  <cols>
    <col min="2" max="2" width="20.5" bestFit="1" customWidth="1"/>
    <col min="5" max="5" width="13.6640625" bestFit="1" customWidth="1"/>
    <col min="6" max="6" width="13.5" bestFit="1" customWidth="1"/>
    <col min="7" max="7" width="17.6640625" bestFit="1" customWidth="1"/>
    <col min="12" max="12" width="13.6640625" bestFit="1" customWidth="1"/>
    <col min="13" max="13" width="13.5" bestFit="1" customWidth="1"/>
    <col min="14" max="14" width="17.6640625" bestFit="1" customWidth="1"/>
    <col min="15" max="15" width="13.83203125" bestFit="1" customWidth="1"/>
    <col min="21" max="21" width="16.33203125" customWidth="1"/>
  </cols>
  <sheetData>
    <row r="1" spans="1:20">
      <c r="C1" s="96" t="s">
        <v>1010</v>
      </c>
      <c r="D1" s="96"/>
      <c r="E1" s="96"/>
      <c r="F1" s="96"/>
      <c r="G1" s="56"/>
      <c r="J1" s="96" t="s">
        <v>1010</v>
      </c>
      <c r="K1" s="96"/>
      <c r="L1" s="96"/>
      <c r="M1" s="96"/>
      <c r="O1" s="4"/>
      <c r="P1" s="4"/>
      <c r="Q1" s="94" t="s">
        <v>1055</v>
      </c>
      <c r="R1" s="94"/>
      <c r="S1" s="94"/>
      <c r="T1" s="94"/>
    </row>
    <row r="2" spans="1:20">
      <c r="B2" s="56"/>
      <c r="C2" s="44" t="s">
        <v>140</v>
      </c>
      <c r="D2" s="44" t="s">
        <v>143</v>
      </c>
      <c r="E2" s="44" t="s">
        <v>153</v>
      </c>
      <c r="F2" s="44" t="s">
        <v>154</v>
      </c>
      <c r="G2" s="56"/>
      <c r="I2" s="56"/>
      <c r="J2" s="44" t="s">
        <v>140</v>
      </c>
      <c r="K2" s="44" t="s">
        <v>143</v>
      </c>
      <c r="L2" s="44" t="s">
        <v>153</v>
      </c>
      <c r="M2" s="44" t="s">
        <v>154</v>
      </c>
      <c r="O2" s="4"/>
      <c r="P2" s="4"/>
      <c r="Q2" s="4" t="s">
        <v>1057</v>
      </c>
      <c r="R2" s="4" t="s">
        <v>1058</v>
      </c>
      <c r="S2" s="4" t="s">
        <v>1059</v>
      </c>
      <c r="T2" s="4" t="s">
        <v>1060</v>
      </c>
    </row>
    <row r="3" spans="1:20" ht="15.5" customHeight="1">
      <c r="A3" s="97" t="s">
        <v>1008</v>
      </c>
      <c r="B3" s="55">
        <v>1</v>
      </c>
      <c r="C3" s="4">
        <f ca="1">SUMIF($D$4:$D$43,"=1",$I$4:$I$43)</f>
        <v>3</v>
      </c>
      <c r="D3" s="4">
        <f ca="1">SUMIF($D$4:$D$43,"=2",$I$4:$I$43)</f>
        <v>4</v>
      </c>
      <c r="E3" s="4">
        <f ca="1">SUMIF($D$4:$D$43,"=3",$I$4:$I$43)</f>
        <v>2</v>
      </c>
      <c r="F3" s="4">
        <f ca="1">SUMIF($D$4:$D$43,"=4",$I$4:$I$43)</f>
        <v>31</v>
      </c>
      <c r="G3" s="57"/>
      <c r="H3" s="97" t="s">
        <v>1008</v>
      </c>
      <c r="I3" s="55">
        <v>1</v>
      </c>
      <c r="J3" s="4">
        <f ca="1">SUMIF($K$4:$K$43,"=1",$I$4:$I$43)</f>
        <v>2</v>
      </c>
      <c r="K3" s="4">
        <f ca="1">SUMIF($K$4:$K$43,"=2",$I$4:$I$43)</f>
        <v>5</v>
      </c>
      <c r="L3" s="4">
        <f ca="1">SUMIF($K$4:$K$43,"=3",$I$4:$I$43)</f>
        <v>3</v>
      </c>
      <c r="M3" s="4">
        <f ca="1">SUMIF($K$4:$K$43,"=4",$I$4:$I$43)</f>
        <v>30</v>
      </c>
      <c r="O3" s="95" t="s">
        <v>196</v>
      </c>
      <c r="P3" s="4" t="s">
        <v>140</v>
      </c>
      <c r="Q3" s="4">
        <f ca="1">SUMIF($R$4:$BI$4,"=1",$I$4:$I$43)</f>
        <v>2</v>
      </c>
      <c r="R3" s="4">
        <f ca="1">SUMIF($R$5:$BI$5,"=1",$I$4:$I$43)</f>
        <v>12</v>
      </c>
      <c r="S3" s="4">
        <f ca="1">SUMIF($R$6:$BI$6,"=1",$I$4:$I$43)</f>
        <v>6</v>
      </c>
      <c r="T3" s="4">
        <v>20</v>
      </c>
    </row>
    <row r="4" spans="1:20" ht="15.5" customHeight="1">
      <c r="A4" s="98"/>
      <c r="B4" s="55">
        <v>2</v>
      </c>
      <c r="C4" s="4">
        <f ca="1">SUMIF($E$4:$E$43,"=1",$I$4:$I$43)</f>
        <v>16</v>
      </c>
      <c r="D4" s="4">
        <f ca="1">SUMIF($E$4:$E$43,"=2",$I$4:$I$43)</f>
        <v>5</v>
      </c>
      <c r="E4" s="4">
        <f ca="1">SUMIF($E$4:$E$43,"=3",$I$4:$I$43)</f>
        <v>17</v>
      </c>
      <c r="F4" s="4">
        <f ca="1">SUMIF($E$4:$E$43,"=4",$I$4:$I$43)</f>
        <v>2</v>
      </c>
      <c r="G4" s="57"/>
      <c r="H4" s="98"/>
      <c r="I4" s="55">
        <v>2</v>
      </c>
      <c r="J4" s="4">
        <f ca="1">SUMIF($L$4:$L$43,"=1",$I$4:$I$43)</f>
        <v>12</v>
      </c>
      <c r="K4" s="4">
        <f ca="1">SUMIF($L$4:$L$43,"=2",$I$4:$I$43)</f>
        <v>6</v>
      </c>
      <c r="L4" s="4">
        <f ca="1">SUMIF($L$4:$L$43,"=3",$I$4:$I$43)</f>
        <v>18</v>
      </c>
      <c r="M4" s="4">
        <f ca="1">SUMIF($L$4:$L$43,"=4",$I$4:$I$43)</f>
        <v>4</v>
      </c>
      <c r="O4" s="95"/>
      <c r="P4" s="4" t="s">
        <v>143</v>
      </c>
      <c r="Q4" s="4">
        <f ca="1">SUMIF($R$4:$BI$4,"=2",$I$4:$I$43)</f>
        <v>5</v>
      </c>
      <c r="R4" s="4">
        <f ca="1">SUMIF($R$5:$BI$5,"=2",$I$4:$I$43)</f>
        <v>6</v>
      </c>
      <c r="S4" s="4">
        <f ca="1">SUMIF($R$6:$BI$6,"=2",$I$4:$I$43)</f>
        <v>16</v>
      </c>
      <c r="T4" s="4">
        <v>13</v>
      </c>
    </row>
    <row r="5" spans="1:20">
      <c r="A5" s="98" t="s">
        <v>1009</v>
      </c>
      <c r="B5" s="55">
        <v>3</v>
      </c>
      <c r="C5" s="4">
        <f ca="1">SUMIF($F$4:$F$43,"=1",$I$4:$I$43)</f>
        <v>6</v>
      </c>
      <c r="D5" s="4">
        <f ca="1">SUMIF($F$4:$F$43,"=2",$I$4:$I$43)</f>
        <v>15</v>
      </c>
      <c r="E5" s="4">
        <f ca="1">SUMIF($F$4:$F$43,"=3",$I$4:$I$43)</f>
        <v>17</v>
      </c>
      <c r="F5" s="4">
        <f ca="1">SUMIF($F$4:$F$43,"=4",$I$4:$I$43)</f>
        <v>2</v>
      </c>
      <c r="G5" s="57"/>
      <c r="H5" s="98" t="s">
        <v>1009</v>
      </c>
      <c r="I5" s="55">
        <v>3</v>
      </c>
      <c r="J5" s="4">
        <f ca="1">SUMIF($M$4:$M$43,"=1",$I$4:$I$43)</f>
        <v>6</v>
      </c>
      <c r="K5" s="4">
        <f ca="1">SUMIF($M$4:$M$43,"=2",$I$4:$I$43)</f>
        <v>16</v>
      </c>
      <c r="L5" s="4">
        <f ca="1">SUMIF($M$4:$M$43,"=3",$I$4:$I$43)</f>
        <v>14</v>
      </c>
      <c r="M5" s="4">
        <f ca="1">SUMIF($M$4:$M$43,"=4",$I$4:$I$43)</f>
        <v>4</v>
      </c>
      <c r="O5" s="95" t="s">
        <v>1056</v>
      </c>
      <c r="P5" s="4" t="s">
        <v>153</v>
      </c>
      <c r="Q5" s="4">
        <f ca="1">SUMIF($R$4:$BI$4,"=3",$I$4:$I$43)</f>
        <v>3</v>
      </c>
      <c r="R5" s="4">
        <f ca="1">SUMIF($R$5:$BI$5,"=3",$I$4:$I$43)</f>
        <v>18</v>
      </c>
      <c r="S5" s="4">
        <f ca="1">SUMIF($R$6:$BI$6,"=3",$I$4:$I$43)</f>
        <v>14</v>
      </c>
      <c r="T5" s="4">
        <v>5</v>
      </c>
    </row>
    <row r="6" spans="1:20">
      <c r="A6" s="99"/>
      <c r="B6" s="55">
        <v>4</v>
      </c>
      <c r="C6" s="4">
        <v>15</v>
      </c>
      <c r="D6" s="4">
        <v>16</v>
      </c>
      <c r="E6" s="4">
        <v>4</v>
      </c>
      <c r="F6" s="4">
        <v>5</v>
      </c>
      <c r="G6" s="57"/>
      <c r="H6" s="99"/>
      <c r="I6" s="58">
        <v>4</v>
      </c>
      <c r="J6" s="4">
        <v>20</v>
      </c>
      <c r="K6" s="4">
        <v>13</v>
      </c>
      <c r="L6" s="4">
        <v>5</v>
      </c>
      <c r="M6" s="4">
        <v>2</v>
      </c>
      <c r="O6" s="95"/>
      <c r="P6" s="4" t="s">
        <v>154</v>
      </c>
      <c r="Q6" s="4">
        <f ca="1">SUMIF($R$4:$BI$4,"=4",$I$4:$I$43)</f>
        <v>30</v>
      </c>
      <c r="R6" s="4">
        <f ca="1">SUMIF($R$5:$BI$5,"=4",$I$4:$I$43)</f>
        <v>4</v>
      </c>
      <c r="S6" s="4">
        <f ca="1">SUMIF($R$6:$BI$6,"=4",$I$4:$I$43)</f>
        <v>4</v>
      </c>
      <c r="T6" s="4">
        <v>2</v>
      </c>
    </row>
    <row r="11" spans="1:20">
      <c r="C11" t="s">
        <v>1003</v>
      </c>
      <c r="D11" t="s">
        <v>1004</v>
      </c>
      <c r="E11" t="s">
        <v>1005</v>
      </c>
      <c r="F11" t="s">
        <v>1006</v>
      </c>
      <c r="G11" t="s">
        <v>1061</v>
      </c>
      <c r="J11" t="s">
        <v>1003</v>
      </c>
      <c r="K11" t="s">
        <v>1004</v>
      </c>
      <c r="L11" t="s">
        <v>1005</v>
      </c>
      <c r="M11" s="80" t="s">
        <v>1006</v>
      </c>
      <c r="N11" t="s">
        <v>1061</v>
      </c>
    </row>
    <row r="12" spans="1:20">
      <c r="B12" s="79" t="s">
        <v>1031</v>
      </c>
      <c r="C12">
        <v>5</v>
      </c>
      <c r="D12">
        <v>7</v>
      </c>
      <c r="E12">
        <v>6</v>
      </c>
      <c r="F12">
        <v>4</v>
      </c>
      <c r="G12">
        <v>5</v>
      </c>
      <c r="I12" s="79">
        <v>0</v>
      </c>
      <c r="J12" s="81">
        <f>C12/SUM($C$12:$C$14)*100</f>
        <v>26.315789473684209</v>
      </c>
      <c r="K12" s="81">
        <f>D12/26*100</f>
        <v>26.923076923076923</v>
      </c>
      <c r="L12" s="81">
        <f>E12/SUM($E$12:$E$14)*100</f>
        <v>16.216216216216218</v>
      </c>
      <c r="M12" s="81">
        <f>F12/SUM($F$12:$F$14)*100</f>
        <v>10.256410256410255</v>
      </c>
      <c r="N12" s="81">
        <f>G12/SUM($G$12:$G$14)*100</f>
        <v>13.513513513513514</v>
      </c>
    </row>
    <row r="13" spans="1:20">
      <c r="B13" s="79" t="s">
        <v>1025</v>
      </c>
      <c r="C13">
        <v>3</v>
      </c>
      <c r="D13" s="82">
        <v>19</v>
      </c>
      <c r="E13">
        <v>17</v>
      </c>
      <c r="F13">
        <v>7</v>
      </c>
      <c r="G13">
        <v>9</v>
      </c>
      <c r="I13" s="79">
        <v>0.5</v>
      </c>
      <c r="J13" s="81">
        <f t="shared" ref="J13:J14" si="0">C13/SUM($C$12:$C$14)*100</f>
        <v>15.789473684210526</v>
      </c>
      <c r="K13" s="81">
        <f>19/26*100</f>
        <v>73.076923076923066</v>
      </c>
      <c r="L13" s="81">
        <f t="shared" ref="L13:L14" si="1">E13/SUM($E$12:$E$14)*100</f>
        <v>45.945945945945951</v>
      </c>
      <c r="M13" s="81">
        <f t="shared" ref="M13:M14" si="2">F13/SUM($F$12:$F$14)*100</f>
        <v>17.948717948717949</v>
      </c>
      <c r="N13" s="81">
        <f t="shared" ref="N13:N14" si="3">G13/SUM($G$12:$G$14)*100</f>
        <v>24.324324324324326</v>
      </c>
    </row>
    <row r="14" spans="1:20">
      <c r="B14" s="79" t="s">
        <v>1024</v>
      </c>
      <c r="C14">
        <v>11</v>
      </c>
      <c r="D14" s="82" t="s">
        <v>129</v>
      </c>
      <c r="E14">
        <v>14</v>
      </c>
      <c r="F14">
        <v>28</v>
      </c>
      <c r="G14">
        <v>23</v>
      </c>
      <c r="I14" s="79">
        <v>1</v>
      </c>
      <c r="J14" s="81">
        <f t="shared" si="0"/>
        <v>57.894736842105267</v>
      </c>
      <c r="K14" s="81"/>
      <c r="L14" s="81">
        <f t="shared" si="1"/>
        <v>37.837837837837839</v>
      </c>
      <c r="M14" s="81">
        <f t="shared" si="2"/>
        <v>71.794871794871796</v>
      </c>
      <c r="N14" s="81">
        <f t="shared" si="3"/>
        <v>62.162162162162161</v>
      </c>
    </row>
    <row r="15" spans="1:20">
      <c r="J15" s="80">
        <f>SUM(J12:J14)</f>
        <v>100</v>
      </c>
      <c r="K15" s="80">
        <f>SUM(K12:K13)</f>
        <v>99.999999999999986</v>
      </c>
      <c r="L15">
        <f t="shared" ref="L15:N15" si="4">SUM(L12:L14)</f>
        <v>100</v>
      </c>
      <c r="M15">
        <f t="shared" si="4"/>
        <v>100</v>
      </c>
      <c r="N15">
        <f t="shared" si="4"/>
        <v>100</v>
      </c>
    </row>
    <row r="44" spans="2:3">
      <c r="B44" t="s">
        <v>1003</v>
      </c>
      <c r="C44">
        <v>19</v>
      </c>
    </row>
    <row r="45" spans="2:3">
      <c r="B45" t="s">
        <v>1004</v>
      </c>
      <c r="C45">
        <v>14</v>
      </c>
    </row>
    <row r="46" spans="2:3">
      <c r="B46" t="s">
        <v>1005</v>
      </c>
      <c r="C46">
        <v>2</v>
      </c>
    </row>
    <row r="47" spans="2:3">
      <c r="B47" t="s">
        <v>1006</v>
      </c>
      <c r="C47">
        <v>1</v>
      </c>
    </row>
    <row r="48" spans="2:3">
      <c r="B48" t="s">
        <v>1007</v>
      </c>
      <c r="C48">
        <v>3</v>
      </c>
    </row>
    <row r="49" spans="2:3">
      <c r="B49" t="s">
        <v>190</v>
      </c>
      <c r="C49">
        <v>1</v>
      </c>
    </row>
  </sheetData>
  <mergeCells count="9">
    <mergeCell ref="Q1:T1"/>
    <mergeCell ref="O3:O4"/>
    <mergeCell ref="O5:O6"/>
    <mergeCell ref="J1:M1"/>
    <mergeCell ref="A3:A4"/>
    <mergeCell ref="A5:A6"/>
    <mergeCell ref="C1:F1"/>
    <mergeCell ref="H3:H4"/>
    <mergeCell ref="H5:H6"/>
  </mergeCells>
  <pageMargins left="0.75" right="0.75" top="1" bottom="1" header="0.5" footer="0.5"/>
  <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opLeftCell="A13" workbookViewId="0">
      <selection activeCell="F38" sqref="F38"/>
    </sheetView>
  </sheetViews>
  <sheetFormatPr baseColWidth="10" defaultColWidth="8.83203125" defaultRowHeight="15" x14ac:dyDescent="0"/>
  <cols>
    <col min="1" max="1" width="9.5" customWidth="1"/>
    <col min="2" max="2" width="13.5" bestFit="1" customWidth="1"/>
    <col min="3" max="4" width="11.83203125" bestFit="1" customWidth="1"/>
    <col min="5" max="5" width="21" customWidth="1"/>
    <col min="6" max="6" width="13.5" bestFit="1" customWidth="1"/>
    <col min="7" max="8" width="11.83203125" bestFit="1" customWidth="1"/>
  </cols>
  <sheetData>
    <row r="1" spans="1:12">
      <c r="A1" s="4" t="s">
        <v>994</v>
      </c>
      <c r="B1" s="4" t="s">
        <v>981</v>
      </c>
      <c r="C1" s="4" t="s">
        <v>995</v>
      </c>
      <c r="D1" s="4" t="s">
        <v>996</v>
      </c>
      <c r="E1" s="4" t="s">
        <v>993</v>
      </c>
      <c r="F1" s="4" t="s">
        <v>981</v>
      </c>
      <c r="G1" s="4" t="s">
        <v>995</v>
      </c>
      <c r="H1" s="4" t="s">
        <v>997</v>
      </c>
    </row>
    <row r="2" spans="1:12">
      <c r="A2" s="4">
        <v>2</v>
      </c>
      <c r="B2" s="4">
        <v>16</v>
      </c>
      <c r="C2" s="4">
        <v>59.802083333333336</v>
      </c>
      <c r="D2" s="4">
        <v>46.197916666666664</v>
      </c>
      <c r="E2" s="4">
        <v>2</v>
      </c>
      <c r="F2" s="4">
        <v>15</v>
      </c>
      <c r="G2" s="4">
        <v>58.094444444444441</v>
      </c>
      <c r="H2" s="4">
        <v>43.027777777777779</v>
      </c>
      <c r="I2" t="s">
        <v>1024</v>
      </c>
      <c r="J2" s="4">
        <v>15</v>
      </c>
      <c r="K2" t="s">
        <v>1027</v>
      </c>
      <c r="L2" s="4">
        <v>16</v>
      </c>
    </row>
    <row r="3" spans="1:12">
      <c r="A3" s="4">
        <v>1</v>
      </c>
      <c r="B3" s="4">
        <v>11</v>
      </c>
      <c r="C3" s="4">
        <v>50.247311827956985</v>
      </c>
      <c r="D3" s="4">
        <v>34.978250244379268</v>
      </c>
      <c r="E3" s="4">
        <v>1</v>
      </c>
      <c r="F3" s="4">
        <v>7</v>
      </c>
      <c r="G3" s="4">
        <v>48.727918586789556</v>
      </c>
      <c r="H3" s="4">
        <v>43.644393241167435</v>
      </c>
      <c r="I3" t="s">
        <v>1025</v>
      </c>
      <c r="J3" s="4">
        <v>7</v>
      </c>
      <c r="K3" t="s">
        <v>1028</v>
      </c>
      <c r="L3" s="4">
        <v>11</v>
      </c>
    </row>
    <row r="4" spans="1:12">
      <c r="A4" s="4">
        <v>0</v>
      </c>
      <c r="B4" s="4">
        <v>5</v>
      </c>
      <c r="C4" s="4">
        <v>41.666666666666671</v>
      </c>
      <c r="D4" s="4">
        <v>36.041666666666664</v>
      </c>
      <c r="E4" s="4">
        <v>0</v>
      </c>
      <c r="F4" s="4">
        <v>9</v>
      </c>
      <c r="G4" s="4">
        <v>45.486111111111114</v>
      </c>
      <c r="H4" s="4">
        <v>36.68981481481481</v>
      </c>
      <c r="I4" t="s">
        <v>1026</v>
      </c>
      <c r="J4" s="4">
        <v>9</v>
      </c>
      <c r="K4" t="s">
        <v>1029</v>
      </c>
      <c r="L4" s="4">
        <v>5</v>
      </c>
    </row>
    <row r="5" spans="1:12">
      <c r="E5" s="4" t="s">
        <v>1001</v>
      </c>
      <c r="F5" s="4" t="s">
        <v>1002</v>
      </c>
      <c r="G5" s="4" t="s">
        <v>995</v>
      </c>
      <c r="H5" s="4" t="s">
        <v>997</v>
      </c>
    </row>
    <row r="6" spans="1:12">
      <c r="A6" t="s">
        <v>63</v>
      </c>
      <c r="B6">
        <f>B2+B3</f>
        <v>27</v>
      </c>
      <c r="C6">
        <f>(C2*B2+C3*B3)/(B2+B3)</f>
        <v>55.909398645957786</v>
      </c>
      <c r="D6">
        <f>(D2*B2+D3*B3)/(B2+B3)</f>
        <v>41.626941457586611</v>
      </c>
      <c r="E6" s="4" t="s">
        <v>63</v>
      </c>
      <c r="F6" s="4">
        <f>F2+F3</f>
        <v>22</v>
      </c>
      <c r="G6" s="4">
        <f>(G2*F2+G3*F3)/F6</f>
        <v>55.1141862170088</v>
      </c>
      <c r="H6" s="4">
        <f>(H2*F2+H3*F3)/F6</f>
        <v>43.223973607038118</v>
      </c>
    </row>
    <row r="7" spans="1:12">
      <c r="A7" t="s">
        <v>142</v>
      </c>
      <c r="B7">
        <f>B4</f>
        <v>5</v>
      </c>
      <c r="E7" s="4" t="s">
        <v>142</v>
      </c>
      <c r="F7" s="4">
        <f>F4</f>
        <v>9</v>
      </c>
      <c r="G7" s="4" t="s">
        <v>129</v>
      </c>
      <c r="H7" s="4" t="s">
        <v>129</v>
      </c>
    </row>
  </sheetData>
  <pageMargins left="0.7" right="0.7" top="0.75" bottom="0.75" header="0.3" footer="0.3"/>
  <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3"/>
  <sheetViews>
    <sheetView zoomScale="125" zoomScaleNormal="125" zoomScalePageLayoutView="125" workbookViewId="0">
      <selection activeCell="C94" sqref="C94"/>
    </sheetView>
  </sheetViews>
  <sheetFormatPr baseColWidth="10" defaultColWidth="8.83203125" defaultRowHeight="15" x14ac:dyDescent="0"/>
  <cols>
    <col min="2" max="2" width="22" style="6" bestFit="1" customWidth="1"/>
    <col min="3" max="3" width="95.1640625" bestFit="1" customWidth="1"/>
    <col min="4" max="4" width="15.83203125" customWidth="1"/>
    <col min="5" max="5" width="15.5" customWidth="1"/>
  </cols>
  <sheetData>
    <row r="2" spans="2:3">
      <c r="B2" s="6" t="s">
        <v>195</v>
      </c>
      <c r="C2" t="s">
        <v>196</v>
      </c>
    </row>
    <row r="3" spans="2:3">
      <c r="B3" s="6" t="s">
        <v>197</v>
      </c>
      <c r="C3" t="s">
        <v>198</v>
      </c>
    </row>
    <row r="4" spans="2:3">
      <c r="B4" s="6" t="s">
        <v>2</v>
      </c>
      <c r="C4" t="s">
        <v>199</v>
      </c>
    </row>
    <row r="5" spans="2:3">
      <c r="B5" s="6" t="s">
        <v>200</v>
      </c>
      <c r="C5" t="s">
        <v>201</v>
      </c>
    </row>
    <row r="6" spans="2:3">
      <c r="B6" s="6" t="s">
        <v>7</v>
      </c>
      <c r="C6" t="s">
        <v>202</v>
      </c>
    </row>
    <row r="7" spans="2:3">
      <c r="B7" s="6" t="s">
        <v>9</v>
      </c>
      <c r="C7" t="s">
        <v>203</v>
      </c>
    </row>
    <row r="8" spans="2:3">
      <c r="B8" s="6" t="s">
        <v>204</v>
      </c>
      <c r="C8" t="s">
        <v>205</v>
      </c>
    </row>
    <row r="9" spans="2:3">
      <c r="B9" s="6" t="s">
        <v>121</v>
      </c>
      <c r="C9" t="s">
        <v>206</v>
      </c>
    </row>
    <row r="10" spans="2:3">
      <c r="B10" s="1" t="s">
        <v>122</v>
      </c>
      <c r="C10" t="s">
        <v>206</v>
      </c>
    </row>
    <row r="11" spans="2:3">
      <c r="B11" s="6" t="s">
        <v>140</v>
      </c>
      <c r="C11" t="s">
        <v>207</v>
      </c>
    </row>
    <row r="12" spans="2:3">
      <c r="B12" s="6" t="s">
        <v>143</v>
      </c>
      <c r="C12" t="s">
        <v>208</v>
      </c>
    </row>
    <row r="13" spans="2:3">
      <c r="B13" s="6" t="s">
        <v>153</v>
      </c>
      <c r="C13" t="s">
        <v>209</v>
      </c>
    </row>
    <row r="14" spans="2:3">
      <c r="B14" s="6" t="s">
        <v>154</v>
      </c>
      <c r="C14" t="s">
        <v>210</v>
      </c>
    </row>
    <row r="15" spans="2:3">
      <c r="B15" s="6" t="s">
        <v>211</v>
      </c>
      <c r="C15" t="s">
        <v>212</v>
      </c>
    </row>
    <row r="16" spans="2:3">
      <c r="B16" s="6" t="s">
        <v>131</v>
      </c>
      <c r="C16" t="s">
        <v>213</v>
      </c>
    </row>
    <row r="17" spans="2:3">
      <c r="B17" s="6" t="s">
        <v>132</v>
      </c>
      <c r="C17" t="s">
        <v>214</v>
      </c>
    </row>
    <row r="18" spans="2:3">
      <c r="B18" s="6" t="s">
        <v>141</v>
      </c>
      <c r="C18" t="s">
        <v>215</v>
      </c>
    </row>
    <row r="19" spans="2:3">
      <c r="B19" s="6" t="s">
        <v>163</v>
      </c>
      <c r="C19" t="s">
        <v>216</v>
      </c>
    </row>
    <row r="20" spans="2:3">
      <c r="B20" s="6" t="s">
        <v>217</v>
      </c>
      <c r="C20" t="s">
        <v>218</v>
      </c>
    </row>
    <row r="21" spans="2:3">
      <c r="B21" s="6" t="s">
        <v>219</v>
      </c>
      <c r="C21" t="s">
        <v>220</v>
      </c>
    </row>
    <row r="22" spans="2:3">
      <c r="B22" s="6" t="s">
        <v>221</v>
      </c>
      <c r="C22" t="s">
        <v>222</v>
      </c>
    </row>
    <row r="23" spans="2:3">
      <c r="B23" s="6" t="s">
        <v>223</v>
      </c>
      <c r="C23" t="s">
        <v>224</v>
      </c>
    </row>
    <row r="24" spans="2:3">
      <c r="B24" s="6" t="s">
        <v>225</v>
      </c>
      <c r="C24" t="s">
        <v>226</v>
      </c>
    </row>
    <row r="25" spans="2:3">
      <c r="B25" s="6" t="s">
        <v>227</v>
      </c>
      <c r="C25" t="s">
        <v>228</v>
      </c>
    </row>
    <row r="26" spans="2:3">
      <c r="B26" s="6" t="s">
        <v>229</v>
      </c>
      <c r="C26" t="s">
        <v>230</v>
      </c>
    </row>
    <row r="27" spans="2:3">
      <c r="B27" s="6" t="s">
        <v>231</v>
      </c>
      <c r="C27" t="s">
        <v>232</v>
      </c>
    </row>
    <row r="28" spans="2:3">
      <c r="B28" s="6" t="s">
        <v>233</v>
      </c>
      <c r="C28" t="s">
        <v>234</v>
      </c>
    </row>
    <row r="29" spans="2:3">
      <c r="B29" s="6" t="s">
        <v>235</v>
      </c>
      <c r="C29" t="s">
        <v>236</v>
      </c>
    </row>
    <row r="30" spans="2:3">
      <c r="B30" s="6" t="s">
        <v>192</v>
      </c>
      <c r="C30" t="s">
        <v>63</v>
      </c>
    </row>
    <row r="31" spans="2:3">
      <c r="B31" s="6" t="s">
        <v>193</v>
      </c>
      <c r="C31" t="s">
        <v>142</v>
      </c>
    </row>
    <row r="32" spans="2:3">
      <c r="B32" s="6" t="s">
        <v>237</v>
      </c>
      <c r="C32" t="s">
        <v>238</v>
      </c>
    </row>
    <row r="33" spans="2:3">
      <c r="B33" s="6" t="s">
        <v>239</v>
      </c>
      <c r="C33" t="s">
        <v>240</v>
      </c>
    </row>
    <row r="34" spans="2:3">
      <c r="B34" s="6" t="s">
        <v>241</v>
      </c>
      <c r="C34" t="s">
        <v>242</v>
      </c>
    </row>
    <row r="35" spans="2:3">
      <c r="B35" s="6" t="s">
        <v>243</v>
      </c>
      <c r="C35" t="s">
        <v>167</v>
      </c>
    </row>
    <row r="36" spans="2:3">
      <c r="B36" s="6" t="s">
        <v>244</v>
      </c>
      <c r="C36" t="s">
        <v>245</v>
      </c>
    </row>
    <row r="37" spans="2:3">
      <c r="B37" s="6" t="s">
        <v>246</v>
      </c>
      <c r="C37" t="s">
        <v>247</v>
      </c>
    </row>
    <row r="38" spans="2:3">
      <c r="B38" s="6" t="s">
        <v>248</v>
      </c>
      <c r="C38" t="s">
        <v>249</v>
      </c>
    </row>
    <row r="39" spans="2:3">
      <c r="B39" s="6" t="s">
        <v>86</v>
      </c>
      <c r="C39" t="s">
        <v>250</v>
      </c>
    </row>
    <row r="40" spans="2:3">
      <c r="B40" s="6" t="s">
        <v>251</v>
      </c>
      <c r="C40" t="s">
        <v>252</v>
      </c>
    </row>
    <row r="41" spans="2:3">
      <c r="B41" s="6" t="s">
        <v>253</v>
      </c>
      <c r="C41" t="s">
        <v>254</v>
      </c>
    </row>
    <row r="42" spans="2:3">
      <c r="B42" s="6" t="s">
        <v>255</v>
      </c>
      <c r="C42" t="s">
        <v>256</v>
      </c>
    </row>
    <row r="43" spans="2:3">
      <c r="B43" s="6" t="s">
        <v>257</v>
      </c>
      <c r="C43" t="s">
        <v>258</v>
      </c>
    </row>
    <row r="44" spans="2:3">
      <c r="B44" s="6" t="s">
        <v>66</v>
      </c>
      <c r="C44" t="s">
        <v>259</v>
      </c>
    </row>
    <row r="45" spans="2:3">
      <c r="B45" s="6" t="s">
        <v>260</v>
      </c>
      <c r="C45" t="s">
        <v>261</v>
      </c>
    </row>
    <row r="46" spans="2:3">
      <c r="B46" s="6" t="s">
        <v>262</v>
      </c>
      <c r="C46" t="s">
        <v>263</v>
      </c>
    </row>
    <row r="47" spans="2:3">
      <c r="B47" s="6" t="s">
        <v>264</v>
      </c>
      <c r="C47" t="s">
        <v>265</v>
      </c>
    </row>
    <row r="48" spans="2:3">
      <c r="B48" s="6" t="s">
        <v>266</v>
      </c>
      <c r="C48" t="s">
        <v>267</v>
      </c>
    </row>
    <row r="49" spans="2:3">
      <c r="B49" s="6" t="s">
        <v>117</v>
      </c>
      <c r="C49" t="s">
        <v>268</v>
      </c>
    </row>
    <row r="50" spans="2:3">
      <c r="B50" s="6" t="s">
        <v>119</v>
      </c>
      <c r="C50" t="s">
        <v>269</v>
      </c>
    </row>
    <row r="51" spans="2:3">
      <c r="B51" s="6" t="s">
        <v>273</v>
      </c>
      <c r="C51" t="s">
        <v>274</v>
      </c>
    </row>
    <row r="52" spans="2:3">
      <c r="B52" s="6" t="s">
        <v>335</v>
      </c>
      <c r="C52" t="s">
        <v>336</v>
      </c>
    </row>
    <row r="53" spans="2:3">
      <c r="B53" s="6" t="s">
        <v>432</v>
      </c>
      <c r="C53">
        <v>1</v>
      </c>
    </row>
    <row r="54" spans="2:3">
      <c r="B54" s="6" t="s">
        <v>433</v>
      </c>
      <c r="C54">
        <v>2</v>
      </c>
    </row>
    <row r="55" spans="2:3">
      <c r="B55" s="6" t="s">
        <v>434</v>
      </c>
      <c r="C55">
        <v>3</v>
      </c>
    </row>
    <row r="56" spans="2:3">
      <c r="B56" s="6" t="s">
        <v>435</v>
      </c>
      <c r="C56">
        <v>4</v>
      </c>
    </row>
    <row r="58" spans="2:3">
      <c r="B58" s="6" t="s">
        <v>675</v>
      </c>
    </row>
    <row r="59" spans="2:3">
      <c r="B59" s="4" t="s">
        <v>60</v>
      </c>
      <c r="C59" s="4" t="s">
        <v>664</v>
      </c>
    </row>
    <row r="60" spans="2:3">
      <c r="B60" s="4" t="s">
        <v>364</v>
      </c>
      <c r="C60" s="4" t="s">
        <v>665</v>
      </c>
    </row>
    <row r="61" spans="2:3">
      <c r="B61" s="4" t="s">
        <v>390</v>
      </c>
      <c r="C61" s="4"/>
    </row>
    <row r="62" spans="2:3">
      <c r="B62" s="4" t="s">
        <v>406</v>
      </c>
      <c r="C62" s="4" t="s">
        <v>666</v>
      </c>
    </row>
    <row r="63" spans="2:3">
      <c r="B63" s="18" t="s">
        <v>496</v>
      </c>
      <c r="C63" s="18" t="s">
        <v>667</v>
      </c>
    </row>
    <row r="64" spans="2:3">
      <c r="B64" s="18" t="s">
        <v>582</v>
      </c>
      <c r="C64" s="18" t="s">
        <v>668</v>
      </c>
    </row>
    <row r="65" spans="2:3">
      <c r="B65" s="18" t="s">
        <v>513</v>
      </c>
      <c r="C65" s="18" t="s">
        <v>669</v>
      </c>
    </row>
    <row r="66" spans="2:3">
      <c r="B66" t="s">
        <v>663</v>
      </c>
      <c r="C66" t="s">
        <v>677</v>
      </c>
    </row>
    <row r="67" spans="2:3">
      <c r="B67" t="s">
        <v>541</v>
      </c>
    </row>
    <row r="68" spans="2:3">
      <c r="B68" t="s">
        <v>576</v>
      </c>
      <c r="C68" t="s">
        <v>680</v>
      </c>
    </row>
    <row r="73" spans="2:3">
      <c r="B73" s="6" t="s">
        <v>676</v>
      </c>
    </row>
    <row r="74" spans="2:3">
      <c r="B74" s="4" t="s">
        <v>308</v>
      </c>
      <c r="C74" s="4" t="s">
        <v>670</v>
      </c>
    </row>
    <row r="75" spans="2:3">
      <c r="B75" s="4" t="s">
        <v>365</v>
      </c>
      <c r="C75" s="4" t="s">
        <v>671</v>
      </c>
    </row>
    <row r="76" spans="2:3">
      <c r="B76" s="4" t="s">
        <v>390</v>
      </c>
      <c r="C76" s="4"/>
    </row>
    <row r="77" spans="2:3">
      <c r="B77" s="4" t="s">
        <v>406</v>
      </c>
      <c r="C77" s="4" t="s">
        <v>672</v>
      </c>
    </row>
    <row r="78" spans="2:3">
      <c r="B78" s="4" t="s">
        <v>496</v>
      </c>
      <c r="C78" s="4" t="s">
        <v>673</v>
      </c>
    </row>
    <row r="79" spans="2:3">
      <c r="B79" s="4" t="s">
        <v>583</v>
      </c>
      <c r="C79" s="4"/>
    </row>
    <row r="80" spans="2:3">
      <c r="B80" s="4" t="s">
        <v>513</v>
      </c>
      <c r="C80" s="4" t="s">
        <v>674</v>
      </c>
    </row>
    <row r="81" spans="2:3">
      <c r="B81" t="s">
        <v>678</v>
      </c>
      <c r="C81" t="s">
        <v>679</v>
      </c>
    </row>
    <row r="82" spans="2:3">
      <c r="B82" t="s">
        <v>541</v>
      </c>
    </row>
    <row r="83" spans="2:3">
      <c r="B83" t="s">
        <v>576</v>
      </c>
      <c r="C83" t="s">
        <v>681</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topLeftCell="G2" zoomScale="125" zoomScaleNormal="125" zoomScalePageLayoutView="125" workbookViewId="0">
      <selection activeCell="H6" sqref="H6"/>
    </sheetView>
  </sheetViews>
  <sheetFormatPr baseColWidth="10" defaultColWidth="11.1640625" defaultRowHeight="15" x14ac:dyDescent="0"/>
  <cols>
    <col min="1" max="1" width="14.1640625" customWidth="1"/>
    <col min="2" max="2" width="40.6640625" customWidth="1"/>
    <col min="3" max="3" width="37.83203125" bestFit="1" customWidth="1"/>
    <col min="4" max="4" width="56.33203125" bestFit="1" customWidth="1"/>
    <col min="5" max="5" width="33.1640625" bestFit="1" customWidth="1"/>
    <col min="6" max="6" width="50.5" bestFit="1" customWidth="1"/>
    <col min="7" max="7" width="36.5" bestFit="1" customWidth="1"/>
    <col min="8" max="8" width="44.1640625" customWidth="1"/>
    <col min="9" max="9" width="33.1640625" bestFit="1" customWidth="1"/>
    <col min="10" max="10" width="45.6640625" customWidth="1"/>
    <col min="11" max="11" width="70.83203125" customWidth="1"/>
    <col min="12" max="12" width="39.5" customWidth="1"/>
    <col min="13" max="13" width="49.83203125" customWidth="1"/>
  </cols>
  <sheetData>
    <row r="1" spans="1:8">
      <c r="A1" s="34" t="s">
        <v>894</v>
      </c>
    </row>
    <row r="2" spans="1:8">
      <c r="A2" s="6" t="s">
        <v>917</v>
      </c>
    </row>
    <row r="4" spans="1:8">
      <c r="A4" s="6"/>
    </row>
    <row r="5" spans="1:8">
      <c r="A5" s="101" t="s">
        <v>918</v>
      </c>
      <c r="B5" s="101"/>
      <c r="C5" s="101"/>
    </row>
    <row r="6" spans="1:8">
      <c r="A6" s="35">
        <v>0</v>
      </c>
      <c r="B6" s="35">
        <v>1</v>
      </c>
      <c r="C6" s="35">
        <v>2</v>
      </c>
    </row>
    <row r="7" spans="1:8">
      <c r="A7" s="38" t="s">
        <v>896</v>
      </c>
      <c r="B7" s="39" t="s">
        <v>923</v>
      </c>
      <c r="C7" s="39" t="s">
        <v>922</v>
      </c>
    </row>
    <row r="8" spans="1:8">
      <c r="A8" s="101" t="s">
        <v>919</v>
      </c>
      <c r="B8" s="101"/>
      <c r="C8" s="101"/>
      <c r="D8" s="101"/>
      <c r="E8" s="101"/>
      <c r="G8" s="83" t="s">
        <v>1066</v>
      </c>
      <c r="H8" s="83" t="s">
        <v>1069</v>
      </c>
    </row>
    <row r="9" spans="1:8">
      <c r="A9" s="35">
        <v>0</v>
      </c>
      <c r="B9" s="105">
        <v>1</v>
      </c>
      <c r="C9" s="105"/>
      <c r="D9" s="105">
        <v>2</v>
      </c>
      <c r="E9" s="105"/>
      <c r="G9" s="84" t="s">
        <v>1071</v>
      </c>
      <c r="H9" s="85" t="s">
        <v>1070</v>
      </c>
    </row>
    <row r="10" spans="1:8">
      <c r="A10" s="85" t="s">
        <v>1070</v>
      </c>
      <c r="B10" s="4" t="s">
        <v>954</v>
      </c>
      <c r="C10" s="4" t="s">
        <v>899</v>
      </c>
      <c r="D10" s="4" t="s">
        <v>914</v>
      </c>
      <c r="E10" s="4" t="s">
        <v>956</v>
      </c>
      <c r="G10" s="84" t="s">
        <v>1072</v>
      </c>
      <c r="H10" s="83" t="s">
        <v>954</v>
      </c>
    </row>
    <row r="11" spans="1:8">
      <c r="G11" s="108" t="s">
        <v>1073</v>
      </c>
      <c r="H11" s="83" t="s">
        <v>899</v>
      </c>
    </row>
    <row r="12" spans="1:8">
      <c r="A12" s="101" t="s">
        <v>901</v>
      </c>
      <c r="B12" s="101"/>
      <c r="C12" s="101"/>
      <c r="D12" s="101"/>
      <c r="G12" s="108"/>
      <c r="H12" s="83" t="s">
        <v>1067</v>
      </c>
    </row>
    <row r="13" spans="1:8">
      <c r="A13" s="35">
        <v>0</v>
      </c>
      <c r="B13" s="105">
        <v>1</v>
      </c>
      <c r="C13" s="105"/>
      <c r="D13" s="105"/>
      <c r="G13" s="108"/>
      <c r="H13" s="83" t="s">
        <v>1068</v>
      </c>
    </row>
    <row r="14" spans="1:8">
      <c r="A14" s="38" t="s">
        <v>896</v>
      </c>
      <c r="B14" s="39" t="s">
        <v>906</v>
      </c>
      <c r="C14" s="39" t="s">
        <v>916</v>
      </c>
      <c r="D14" s="39" t="s">
        <v>907</v>
      </c>
    </row>
    <row r="15" spans="1:8">
      <c r="A15" s="101" t="s">
        <v>905</v>
      </c>
      <c r="B15" s="101"/>
      <c r="C15" s="101"/>
      <c r="D15" s="101"/>
      <c r="E15" s="101"/>
    </row>
    <row r="16" spans="1:8">
      <c r="A16" s="35">
        <v>0</v>
      </c>
      <c r="B16" s="105">
        <v>1</v>
      </c>
      <c r="C16" s="105"/>
      <c r="D16" s="105">
        <v>2</v>
      </c>
      <c r="E16" s="105"/>
    </row>
    <row r="17" spans="1:14">
      <c r="A17" s="85" t="s">
        <v>1070</v>
      </c>
      <c r="B17" s="4" t="s">
        <v>904</v>
      </c>
      <c r="C17" s="4" t="s">
        <v>899</v>
      </c>
      <c r="D17" s="4" t="s">
        <v>902</v>
      </c>
      <c r="E17" s="4" t="s">
        <v>903</v>
      </c>
    </row>
    <row r="18" spans="1:14">
      <c r="A18" s="6"/>
      <c r="H18" s="86" t="s">
        <v>1066</v>
      </c>
      <c r="I18" s="87" t="s">
        <v>1003</v>
      </c>
      <c r="J18" s="87" t="s">
        <v>1004</v>
      </c>
      <c r="K18" s="87" t="s">
        <v>1005</v>
      </c>
      <c r="L18" s="87" t="s">
        <v>1006</v>
      </c>
      <c r="M18" s="87" t="s">
        <v>1061</v>
      </c>
    </row>
    <row r="19" spans="1:14">
      <c r="A19" s="101" t="s">
        <v>895</v>
      </c>
      <c r="B19" s="101"/>
      <c r="H19" s="88" t="s">
        <v>1071</v>
      </c>
      <c r="I19" s="89" t="s">
        <v>1070</v>
      </c>
      <c r="J19" s="89" t="s">
        <v>1070</v>
      </c>
      <c r="K19" s="89" t="s">
        <v>1070</v>
      </c>
      <c r="L19" s="89" t="s">
        <v>1070</v>
      </c>
      <c r="M19" s="89" t="s">
        <v>1070</v>
      </c>
      <c r="N19" s="85"/>
    </row>
    <row r="20" spans="1:14">
      <c r="A20" s="35">
        <v>0</v>
      </c>
      <c r="B20" s="35">
        <v>1</v>
      </c>
      <c r="H20" s="100" t="s">
        <v>1074</v>
      </c>
      <c r="I20" s="90" t="s">
        <v>1075</v>
      </c>
      <c r="J20" s="90" t="s">
        <v>1076</v>
      </c>
      <c r="K20" s="90" t="s">
        <v>1075</v>
      </c>
      <c r="L20" s="90" t="s">
        <v>1075</v>
      </c>
      <c r="M20" s="90" t="s">
        <v>1075</v>
      </c>
    </row>
    <row r="21" spans="1:14">
      <c r="A21" s="38" t="s">
        <v>896</v>
      </c>
      <c r="B21" s="39" t="s">
        <v>908</v>
      </c>
      <c r="H21" s="100"/>
      <c r="I21" s="90" t="s">
        <v>1077</v>
      </c>
      <c r="J21" s="90" t="s">
        <v>1077</v>
      </c>
      <c r="K21" s="90" t="s">
        <v>1077</v>
      </c>
      <c r="L21" s="90" t="s">
        <v>1077</v>
      </c>
      <c r="M21" s="90" t="s">
        <v>1077</v>
      </c>
    </row>
    <row r="22" spans="1:14">
      <c r="A22" s="101" t="s">
        <v>897</v>
      </c>
      <c r="B22" s="101"/>
      <c r="C22" s="101"/>
      <c r="D22" s="101"/>
      <c r="H22" s="100"/>
      <c r="I22" s="91"/>
      <c r="J22" s="90" t="s">
        <v>1078</v>
      </c>
      <c r="K22" s="91"/>
      <c r="L22" s="91"/>
      <c r="M22" s="91"/>
    </row>
    <row r="23" spans="1:14">
      <c r="A23" s="35">
        <v>0</v>
      </c>
      <c r="B23" s="105">
        <v>1</v>
      </c>
      <c r="C23" s="105"/>
      <c r="D23" s="105"/>
      <c r="H23" s="100" t="s">
        <v>1073</v>
      </c>
      <c r="I23" s="90" t="s">
        <v>1079</v>
      </c>
      <c r="J23" s="91"/>
      <c r="K23" s="90" t="s">
        <v>1080</v>
      </c>
      <c r="L23" s="90" t="s">
        <v>1081</v>
      </c>
      <c r="M23" s="90" t="s">
        <v>1082</v>
      </c>
    </row>
    <row r="24" spans="1:14">
      <c r="A24" s="85" t="s">
        <v>1070</v>
      </c>
      <c r="B24" s="4" t="s">
        <v>898</v>
      </c>
      <c r="C24" s="4" t="s">
        <v>899</v>
      </c>
      <c r="D24" s="4" t="s">
        <v>900</v>
      </c>
      <c r="H24" s="100"/>
      <c r="I24" s="90" t="s">
        <v>903</v>
      </c>
      <c r="J24" s="91"/>
      <c r="K24" s="90" t="s">
        <v>1083</v>
      </c>
      <c r="L24" s="90" t="s">
        <v>1084</v>
      </c>
      <c r="M24" s="90" t="s">
        <v>1085</v>
      </c>
    </row>
    <row r="25" spans="1:14">
      <c r="H25" s="100"/>
      <c r="I25" s="91"/>
      <c r="J25" s="91"/>
      <c r="K25" s="90" t="s">
        <v>1086</v>
      </c>
      <c r="L25" s="91"/>
      <c r="M25" s="90" t="s">
        <v>1087</v>
      </c>
    </row>
    <row r="26" spans="1:14">
      <c r="A26" s="101" t="s">
        <v>909</v>
      </c>
      <c r="B26" s="101"/>
      <c r="C26" s="101"/>
      <c r="H26" s="100"/>
      <c r="I26" s="91"/>
      <c r="J26" s="91"/>
      <c r="K26" s="91"/>
      <c r="L26" s="91"/>
      <c r="M26" s="92" t="s">
        <v>966</v>
      </c>
    </row>
    <row r="27" spans="1:14">
      <c r="A27" s="35">
        <v>0</v>
      </c>
      <c r="B27" s="40">
        <v>1</v>
      </c>
      <c r="C27" s="40">
        <v>2</v>
      </c>
    </row>
    <row r="28" spans="1:14">
      <c r="A28" s="36" t="s">
        <v>896</v>
      </c>
      <c r="B28" s="4" t="s">
        <v>924</v>
      </c>
      <c r="C28" s="2" t="s">
        <v>925</v>
      </c>
    </row>
    <row r="29" spans="1:14">
      <c r="A29" s="101" t="s">
        <v>910</v>
      </c>
      <c r="B29" s="101"/>
      <c r="C29" s="101"/>
      <c r="D29" s="101"/>
      <c r="E29" s="101"/>
      <c r="F29" s="101"/>
    </row>
    <row r="30" spans="1:14">
      <c r="A30" s="35">
        <v>0</v>
      </c>
      <c r="B30" s="105">
        <v>1</v>
      </c>
      <c r="C30" s="105"/>
      <c r="D30" s="107">
        <v>2</v>
      </c>
      <c r="E30" s="107"/>
      <c r="F30" s="107"/>
    </row>
    <row r="31" spans="1:14">
      <c r="A31" s="85" t="s">
        <v>1070</v>
      </c>
      <c r="B31" s="4" t="s">
        <v>904</v>
      </c>
      <c r="C31" s="4" t="s">
        <v>899</v>
      </c>
      <c r="D31" s="4" t="s">
        <v>961</v>
      </c>
      <c r="E31" s="4" t="s">
        <v>912</v>
      </c>
      <c r="F31" s="4" t="s">
        <v>911</v>
      </c>
    </row>
    <row r="33" spans="1:7">
      <c r="A33" s="101" t="s">
        <v>913</v>
      </c>
      <c r="B33" s="101"/>
      <c r="C33" s="101"/>
      <c r="D33" s="101"/>
    </row>
    <row r="34" spans="1:7">
      <c r="A34" s="35">
        <v>0</v>
      </c>
      <c r="B34" s="37">
        <v>1</v>
      </c>
      <c r="C34" s="105">
        <v>2</v>
      </c>
      <c r="D34" s="105"/>
    </row>
    <row r="35" spans="1:7">
      <c r="A35" s="36" t="s">
        <v>896</v>
      </c>
      <c r="B35" s="4" t="s">
        <v>928</v>
      </c>
      <c r="C35" s="4" t="s">
        <v>926</v>
      </c>
      <c r="D35" s="4" t="s">
        <v>927</v>
      </c>
    </row>
    <row r="36" spans="1:7">
      <c r="A36" s="101" t="s">
        <v>915</v>
      </c>
      <c r="B36" s="101"/>
      <c r="C36" s="101"/>
      <c r="D36" s="101"/>
      <c r="E36" s="101"/>
    </row>
    <row r="37" spans="1:7">
      <c r="A37" s="35">
        <v>0</v>
      </c>
      <c r="B37" s="105">
        <v>1</v>
      </c>
      <c r="C37" s="105"/>
      <c r="D37" s="37">
        <v>2</v>
      </c>
      <c r="E37" s="37"/>
    </row>
    <row r="38" spans="1:7">
      <c r="A38" s="85" t="s">
        <v>1070</v>
      </c>
      <c r="B38" s="4" t="s">
        <v>904</v>
      </c>
      <c r="C38" s="4" t="s">
        <v>899</v>
      </c>
      <c r="D38" s="4" t="s">
        <v>929</v>
      </c>
      <c r="E38" s="4" t="s">
        <v>930</v>
      </c>
    </row>
    <row r="40" spans="1:7">
      <c r="A40" s="101" t="s">
        <v>920</v>
      </c>
      <c r="B40" s="101"/>
      <c r="C40" s="101"/>
    </row>
    <row r="41" spans="1:7">
      <c r="A41" s="35">
        <v>0</v>
      </c>
      <c r="B41" s="105">
        <v>1</v>
      </c>
      <c r="C41" s="105"/>
    </row>
    <row r="42" spans="1:7">
      <c r="A42" s="38" t="s">
        <v>896</v>
      </c>
      <c r="B42" s="39" t="s">
        <v>931</v>
      </c>
      <c r="C42" s="39" t="s">
        <v>932</v>
      </c>
    </row>
    <row r="43" spans="1:7">
      <c r="A43" s="101" t="s">
        <v>921</v>
      </c>
      <c r="B43" s="101"/>
      <c r="C43" s="101"/>
      <c r="D43" s="101"/>
      <c r="E43" s="101"/>
      <c r="F43" s="101"/>
      <c r="G43" s="101"/>
    </row>
    <row r="44" spans="1:7">
      <c r="A44" s="43">
        <v>0</v>
      </c>
      <c r="B44" s="37">
        <v>1</v>
      </c>
      <c r="C44" s="37"/>
      <c r="D44" s="105">
        <v>2</v>
      </c>
      <c r="E44" s="105"/>
      <c r="F44" s="105"/>
      <c r="G44" s="105"/>
    </row>
    <row r="45" spans="1:7">
      <c r="A45" s="85" t="s">
        <v>1070</v>
      </c>
      <c r="B45" s="4" t="s">
        <v>904</v>
      </c>
      <c r="C45" s="4" t="s">
        <v>899</v>
      </c>
      <c r="D45" s="4" t="s">
        <v>933</v>
      </c>
      <c r="E45" s="4" t="s">
        <v>934</v>
      </c>
      <c r="F45" s="4" t="s">
        <v>967</v>
      </c>
      <c r="G45" s="15" t="s">
        <v>966</v>
      </c>
    </row>
    <row r="48" spans="1:7">
      <c r="A48" s="34" t="s">
        <v>12</v>
      </c>
    </row>
    <row r="49" spans="1:6">
      <c r="A49" t="s">
        <v>940</v>
      </c>
    </row>
    <row r="50" spans="1:6">
      <c r="A50" s="6" t="s">
        <v>260</v>
      </c>
      <c r="B50" t="s">
        <v>941</v>
      </c>
    </row>
    <row r="51" spans="1:6">
      <c r="A51" s="6" t="s">
        <v>946</v>
      </c>
      <c r="B51" t="s">
        <v>947</v>
      </c>
    </row>
    <row r="52" spans="1:6">
      <c r="A52" s="6" t="s">
        <v>943</v>
      </c>
      <c r="B52" t="s">
        <v>942</v>
      </c>
    </row>
    <row r="53" spans="1:6">
      <c r="A53" s="6" t="s">
        <v>944</v>
      </c>
      <c r="B53" t="s">
        <v>945</v>
      </c>
    </row>
    <row r="55" spans="1:6">
      <c r="A55" s="6" t="s">
        <v>988</v>
      </c>
    </row>
    <row r="57" spans="1:6" ht="16" thickBot="1"/>
    <row r="58" spans="1:6">
      <c r="A58" s="102" t="s">
        <v>918</v>
      </c>
      <c r="B58" s="103"/>
      <c r="C58" s="46"/>
    </row>
    <row r="59" spans="1:6">
      <c r="A59" s="47">
        <v>0</v>
      </c>
      <c r="B59" s="48" t="s">
        <v>896</v>
      </c>
    </row>
    <row r="60" spans="1:6">
      <c r="A60" s="47">
        <v>1</v>
      </c>
      <c r="B60" s="49" t="s">
        <v>923</v>
      </c>
    </row>
    <row r="61" spans="1:6" ht="16" thickBot="1">
      <c r="A61" s="50">
        <v>2</v>
      </c>
      <c r="B61" s="51" t="s">
        <v>922</v>
      </c>
    </row>
    <row r="63" spans="1:6">
      <c r="A63" s="104" t="s">
        <v>919</v>
      </c>
      <c r="B63" s="104"/>
      <c r="C63" s="46"/>
      <c r="D63" s="45"/>
      <c r="E63" s="45"/>
    </row>
    <row r="64" spans="1:6">
      <c r="A64" s="54">
        <v>0</v>
      </c>
      <c r="B64" s="36" t="s">
        <v>896</v>
      </c>
      <c r="C64" s="52"/>
      <c r="D64" s="36"/>
      <c r="E64" s="36"/>
      <c r="F64" s="36"/>
    </row>
    <row r="65" spans="1:6">
      <c r="A65" s="54">
        <v>1</v>
      </c>
      <c r="B65" s="4" t="s">
        <v>998</v>
      </c>
      <c r="C65" s="53"/>
      <c r="D65" s="4"/>
      <c r="E65" s="4"/>
      <c r="F65" s="4"/>
    </row>
    <row r="66" spans="1:6">
      <c r="A66" s="106">
        <v>2</v>
      </c>
      <c r="B66" s="4" t="s">
        <v>899</v>
      </c>
      <c r="C66" s="53"/>
      <c r="D66" s="4"/>
      <c r="E66" s="4"/>
      <c r="F66" s="4"/>
    </row>
    <row r="67" spans="1:6">
      <c r="A67" s="106"/>
      <c r="B67" s="4" t="s">
        <v>999</v>
      </c>
      <c r="C67" s="53"/>
      <c r="D67" s="4"/>
      <c r="E67" s="4"/>
      <c r="F67" s="4"/>
    </row>
    <row r="68" spans="1:6">
      <c r="A68" s="106"/>
      <c r="B68" s="4" t="s">
        <v>1000</v>
      </c>
      <c r="C68" s="53"/>
      <c r="D68" s="4"/>
      <c r="E68" s="4"/>
      <c r="F68" s="4"/>
    </row>
  </sheetData>
  <mergeCells count="30">
    <mergeCell ref="A66:A68"/>
    <mergeCell ref="B13:D13"/>
    <mergeCell ref="B30:C30"/>
    <mergeCell ref="D30:F30"/>
    <mergeCell ref="A26:C26"/>
    <mergeCell ref="A29:F29"/>
    <mergeCell ref="A15:E15"/>
    <mergeCell ref="A22:D22"/>
    <mergeCell ref="A19:B19"/>
    <mergeCell ref="B23:D23"/>
    <mergeCell ref="B16:C16"/>
    <mergeCell ref="D16:E16"/>
    <mergeCell ref="A43:G43"/>
    <mergeCell ref="D44:G44"/>
    <mergeCell ref="G11:G13"/>
    <mergeCell ref="A58:B58"/>
    <mergeCell ref="A63:B63"/>
    <mergeCell ref="B41:C41"/>
    <mergeCell ref="A40:C40"/>
    <mergeCell ref="B37:C37"/>
    <mergeCell ref="H20:H22"/>
    <mergeCell ref="H23:H26"/>
    <mergeCell ref="A33:D33"/>
    <mergeCell ref="A36:E36"/>
    <mergeCell ref="A5:C5"/>
    <mergeCell ref="A8:E8"/>
    <mergeCell ref="A12:D12"/>
    <mergeCell ref="C34:D34"/>
    <mergeCell ref="B9:C9"/>
    <mergeCell ref="D9:E9"/>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Q_Dem</vt:lpstr>
      <vt:lpstr>Q_DWV</vt:lpstr>
      <vt:lpstr>1. Dodge</vt:lpstr>
      <vt:lpstr>2. Stop</vt:lpstr>
      <vt:lpstr>3. Back-off-L</vt:lpstr>
      <vt:lpstr>4. Back-off-E</vt:lpstr>
      <vt:lpstr>Q_LC_LT_pg.8</vt:lpstr>
      <vt:lpstr>Order_ST</vt:lpstr>
      <vt:lpstr>Q_BR_pg.9</vt:lpstr>
      <vt:lpstr>Q_O_pg.10</vt:lpstr>
      <vt:lpstr>Res_CWOV</vt:lpstr>
      <vt:lpstr>Res_DWV</vt:lpstr>
      <vt:lpstr>Glossary</vt:lpstr>
      <vt:lpstr>Considerations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Irene Miró Miró</dc:creator>
  <cp:keywords/>
  <dc:description/>
  <cp:lastModifiedBy>Irene Miró Miró</cp:lastModifiedBy>
  <cp:revision/>
  <dcterms:created xsi:type="dcterms:W3CDTF">2018-04-04T06:55:27Z</dcterms:created>
  <dcterms:modified xsi:type="dcterms:W3CDTF">2018-06-18T21:39:25Z</dcterms:modified>
  <cp:category/>
  <cp:contentStatus/>
</cp:coreProperties>
</file>