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ddanskuni.sharepoint.com/sites/Sholts/Delte dokumenter/General/Data/Røgbølle sø vandkemi/"/>
    </mc:Choice>
  </mc:AlternateContent>
  <xr:revisionPtr revIDLastSave="312" documentId="13_ncr:1_{2A17D97B-635A-F945-A208-3FDA2B13955D}" xr6:coauthVersionLast="47" xr6:coauthVersionMax="47" xr10:uidLastSave="{A497AB88-288B-2E43-8B38-C778F5418740}"/>
  <bookViews>
    <workbookView xWindow="3620" yWindow="500" windowWidth="24740" windowHeight="16020" xr2:uid="{5D7A1A9F-5CA2-BB4B-8218-B6546C55E32F}"/>
  </bookViews>
  <sheets>
    <sheet name="R format Alle parametre" sheetId="1" r:id="rId1"/>
    <sheet name="TP" sheetId="2" r:id="rId2"/>
    <sheet name="TN" sheetId="10" r:id="rId3"/>
    <sheet name="DIN eller…. " sheetId="9" r:id="rId4"/>
    <sheet name="SRP" sheetId="6" r:id="rId5"/>
    <sheet name="Klo a" sheetId="4" r:id="rId6"/>
    <sheet name="pH" sheetId="7" r:id="rId7"/>
    <sheet name="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A3" i="10"/>
  <c r="A2" i="10"/>
  <c r="A3" i="9"/>
  <c r="F2" i="1" l="1"/>
  <c r="R3" i="4"/>
  <c r="L3" i="4"/>
  <c r="F4" i="4"/>
  <c r="G4" i="4" s="1"/>
  <c r="F3" i="4"/>
  <c r="G3" i="4" s="1"/>
  <c r="A2" i="9" l="1"/>
  <c r="T5" i="4"/>
  <c r="T4" i="4"/>
  <c r="D3" i="1"/>
  <c r="T6" i="4"/>
  <c r="T7" i="4"/>
  <c r="T8" i="4"/>
  <c r="T9" i="4"/>
  <c r="T10" i="4"/>
  <c r="L9" i="6" l="1"/>
  <c r="L10" i="6"/>
  <c r="L11" i="6"/>
  <c r="L12" i="6"/>
  <c r="L13" i="6"/>
  <c r="L14" i="6"/>
  <c r="L8" i="6"/>
  <c r="S3" i="4"/>
  <c r="M3" i="4"/>
  <c r="L7" i="6"/>
  <c r="L6" i="6"/>
  <c r="L5" i="6"/>
  <c r="L4" i="6"/>
  <c r="A9" i="6"/>
  <c r="A8" i="6"/>
  <c r="A7" i="6"/>
  <c r="A6" i="6"/>
  <c r="A5" i="6"/>
  <c r="A4" i="6"/>
  <c r="D3" i="6"/>
  <c r="A3" i="6"/>
  <c r="D2" i="6"/>
  <c r="A2" i="6"/>
  <c r="T3" i="4" l="1"/>
  <c r="D2" i="1" s="1"/>
  <c r="L16" i="6"/>
  <c r="L15" i="6"/>
  <c r="E2" i="6" l="1"/>
  <c r="M4" i="6"/>
  <c r="G2" i="6"/>
  <c r="C2" i="1" s="1"/>
  <c r="M5" i="6"/>
  <c r="M14" i="6"/>
  <c r="M6" i="6"/>
  <c r="M10" i="6"/>
  <c r="M7" i="6"/>
  <c r="M8" i="6"/>
  <c r="M9" i="6"/>
  <c r="M12" i="6"/>
  <c r="M13" i="6"/>
  <c r="M11" i="6"/>
  <c r="E3" i="6"/>
  <c r="G3" i="6" s="1"/>
  <c r="C3" i="1" s="1"/>
  <c r="L9" i="2" l="1"/>
  <c r="L10" i="2"/>
  <c r="L11" i="2"/>
  <c r="L12" i="2"/>
  <c r="L13" i="2"/>
  <c r="L14" i="2"/>
  <c r="D3" i="2"/>
  <c r="D4" i="2"/>
  <c r="D5" i="2"/>
  <c r="D2" i="2"/>
  <c r="L5" i="2"/>
  <c r="L6" i="2"/>
  <c r="L7" i="2"/>
  <c r="L8" i="2"/>
  <c r="L4" i="2"/>
  <c r="L15" i="2" s="1"/>
  <c r="L16" i="2" l="1"/>
  <c r="E2" i="2" s="1"/>
  <c r="M6" i="2" l="1"/>
  <c r="E4" i="2"/>
  <c r="G4" i="2" s="1"/>
  <c r="E5" i="2"/>
  <c r="G5" i="2" s="1"/>
  <c r="E3" i="2"/>
  <c r="G3" i="2" s="1"/>
  <c r="B3" i="1" s="1"/>
  <c r="M4" i="2"/>
  <c r="M10" i="2"/>
  <c r="M14" i="2"/>
  <c r="M9" i="2"/>
  <c r="M12" i="2"/>
  <c r="M11" i="2"/>
  <c r="M13" i="2"/>
  <c r="M5" i="2"/>
  <c r="M8" i="2"/>
  <c r="M7" i="2"/>
  <c r="G2" i="2" l="1"/>
  <c r="B2" i="1" s="1"/>
  <c r="A10" i="4"/>
  <c r="A9" i="4"/>
  <c r="A8" i="4"/>
  <c r="A7" i="4"/>
  <c r="A6" i="4"/>
  <c r="A5" i="4"/>
  <c r="A4" i="4"/>
  <c r="A3" i="4"/>
  <c r="A3" i="2"/>
  <c r="A4" i="2"/>
  <c r="A5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tc={8C74E77F-8571-AB42-999E-F6CBE7BEF4AE}</author>
  </authors>
  <commentList>
    <comment ref="E1" authorId="0" shapeId="0" xr:uid="{8C74E77F-8571-AB42-999E-F6CBE7BEF4AE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Dobbeltjekkes Birthe, for der lader til at være en enheds/faktor 1000 fejl…</t>
      </text>
    </comment>
  </commentList>
</comments>
</file>

<file path=xl/sharedStrings.xml><?xml version="1.0" encoding="utf-8"?>
<sst xmlns="http://schemas.openxmlformats.org/spreadsheetml/2006/main" count="78" uniqueCount="43">
  <si>
    <t>Sampling dato</t>
  </si>
  <si>
    <t>TP (mg L)</t>
  </si>
  <si>
    <t>SRP (mg L)</t>
  </si>
  <si>
    <t>Klo a (µg L)</t>
  </si>
  <si>
    <t>abs A</t>
  </si>
  <si>
    <t>abs B</t>
  </si>
  <si>
    <t>µM/L</t>
  </si>
  <si>
    <t>Filter A</t>
  </si>
  <si>
    <t>Filter B</t>
  </si>
  <si>
    <t>Filter C</t>
  </si>
  <si>
    <t>abs 655</t>
  </si>
  <si>
    <t>abs 750</t>
  </si>
  <si>
    <t>µg/L</t>
  </si>
  <si>
    <t>P std</t>
  </si>
  <si>
    <t>middel</t>
  </si>
  <si>
    <t>FF</t>
  </si>
  <si>
    <t>konc. tjek</t>
  </si>
  <si>
    <t>middel abs</t>
  </si>
  <si>
    <t>Stigning</t>
  </si>
  <si>
    <t>Skæring</t>
  </si>
  <si>
    <t>a</t>
  </si>
  <si>
    <t>b</t>
  </si>
  <si>
    <t>mg TP L</t>
  </si>
  <si>
    <t>d. 24 okt 24</t>
  </si>
  <si>
    <t>røg</t>
  </si>
  <si>
    <t>skjold</t>
  </si>
  <si>
    <t>bunds</t>
  </si>
  <si>
    <t>mg SRP L</t>
  </si>
  <si>
    <t>Middel µg L</t>
  </si>
  <si>
    <t>CDOM</t>
  </si>
  <si>
    <t>DOC</t>
  </si>
  <si>
    <t>pH</t>
  </si>
  <si>
    <t>TA</t>
  </si>
  <si>
    <t>TN</t>
  </si>
  <si>
    <t>Nox</t>
  </si>
  <si>
    <t>NH4</t>
  </si>
  <si>
    <t>Delta abs</t>
  </si>
  <si>
    <t>Filter vol (L)</t>
  </si>
  <si>
    <t>Etanol vol (ml)</t>
  </si>
  <si>
    <t>TN mgL (fra Birthe)</t>
  </si>
  <si>
    <t>DIN??? mgL (fra Birthe)</t>
  </si>
  <si>
    <t>DIN?? (mg L)</t>
  </si>
  <si>
    <r>
      <t>TN</t>
    </r>
    <r>
      <rPr>
        <b/>
        <sz val="12"/>
        <color rgb="FFFF0000"/>
        <rFont val="Aptos Narrow (Tekst)"/>
      </rPr>
      <t xml:space="preserve"> (mg 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</si>
</sst>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8"/>
      <name val="Aptos Narrow"/>
      <scheme val="minor"/>
    </font>
    <font>
      <b/>
      <sz val="12"/>
      <color theme="8"/>
      <name val="Aptos Narrow"/>
      <scheme val="minor"/>
    </font>
    <font>
      <sz val="12"/>
      <color theme="7"/>
      <name val="Aptos Narrow"/>
      <scheme val="minor"/>
    </font>
    <font>
      <b/>
      <sz val="12"/>
      <color theme="7"/>
      <name val="Aptos Narrow"/>
      <scheme val="minor"/>
    </font>
    <font>
      <b/>
      <sz val="12"/>
      <color rgb="FFFF0000"/>
      <name val="Aptos Narrow"/>
      <scheme val="minor"/>
    </font>
    <font>
      <b/>
      <sz val="12"/>
      <color rgb="FFFF0000"/>
      <name val="Aptos Narrow (Tekst)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A44D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5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2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right"/>
    </xf>
    <xf numFmtId="0" fontId="1" fillId="3" borderId="0" xfId="0" applyFont="1" applyFill="1"/>
    <xf numFmtId="0" fontId="0" fillId="3" borderId="1" xfId="0" applyFill="1" applyBorder="1" applyAlignment="1">
      <alignment horizontal="right"/>
    </xf>
    <xf numFmtId="0" fontId="1" fillId="3" borderId="1" xfId="0" applyFont="1" applyFill="1" applyBorder="1"/>
    <xf numFmtId="165" fontId="3" fillId="3" borderId="6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0" fillId="4" borderId="0" xfId="0" applyFill="1"/>
    <xf numFmtId="0" fontId="2" fillId="4" borderId="1" xfId="0" applyFont="1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0" borderId="13" xfId="0" applyBorder="1"/>
    <xf numFmtId="0" fontId="8" fillId="8" borderId="12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7C03A99-798E-4D2E-8E7B-58E7B1D33CB5}"/>
  </tableStyles>
  <colors>
    <mruColors>
      <color rgb="FF9A4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d. 24 okt</a:t>
            </a:r>
            <a:r>
              <a:rPr lang="da-DK" baseline="0"/>
              <a:t> 24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TP!$I$4:$I$14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TP!$J$4:$J$14</c:f>
              <c:numCache>
                <c:formatCode>0.000</c:formatCode>
                <c:ptCount val="11"/>
                <c:pt idx="0">
                  <c:v>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3.5999999999999997E-2</c:v>
                </c:pt>
                <c:pt idx="5">
                  <c:v>5.5E-2</c:v>
                </c:pt>
                <c:pt idx="6">
                  <c:v>7.2999999999999995E-2</c:v>
                </c:pt>
                <c:pt idx="7">
                  <c:v>9.1999999999999998E-2</c:v>
                </c:pt>
                <c:pt idx="8">
                  <c:v>0.18099999999999999</c:v>
                </c:pt>
                <c:pt idx="9">
                  <c:v>0.36099999999999999</c:v>
                </c:pt>
                <c:pt idx="10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E-8F4C-94A7-9580740A9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46159"/>
        <c:axId val="555165087"/>
      </c:scatterChart>
      <c:valAx>
        <c:axId val="53624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5165087"/>
        <c:crosses val="autoZero"/>
        <c:crossBetween val="midCat"/>
      </c:valAx>
      <c:valAx>
        <c:axId val="5551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624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d. 24 okt</a:t>
            </a:r>
            <a:r>
              <a:rPr lang="da-DK" baseline="0"/>
              <a:t> 24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13345809120457"/>
                  <c:y val="-4.15722531579272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SRP!$I$4:$I$14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SRP!$J$4:$J$14</c:f>
              <c:numCache>
                <c:formatCode>0.000</c:formatCode>
                <c:ptCount val="11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3.9E-2</c:v>
                </c:pt>
                <c:pt idx="5">
                  <c:v>0.06</c:v>
                </c:pt>
                <c:pt idx="6">
                  <c:v>7.9000000000000001E-2</c:v>
                </c:pt>
                <c:pt idx="7">
                  <c:v>0.1</c:v>
                </c:pt>
                <c:pt idx="8">
                  <c:v>0.19600000000000001</c:v>
                </c:pt>
                <c:pt idx="9">
                  <c:v>0.38200000000000001</c:v>
                </c:pt>
                <c:pt idx="10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1-D948-8D6A-CE13C78E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46159"/>
        <c:axId val="555165087"/>
      </c:scatterChart>
      <c:valAx>
        <c:axId val="53624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5165087"/>
        <c:crosses val="autoZero"/>
        <c:crossBetween val="midCat"/>
      </c:valAx>
      <c:valAx>
        <c:axId val="5551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624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110017</xdr:colOff>
      <xdr:row>1</xdr:row>
      <xdr:rowOff>82402</xdr:rowOff>
    </xdr:from>
    <xdr:to>
      <xdr:col>18</xdr:col>
      <xdr:colOff>554517</xdr:colOff>
      <xdr:row>14</xdr:row>
      <xdr:rowOff>184002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4C582B-50D9-842C-DC72-CC31C00D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110017</xdr:colOff>
      <xdr:row>1</xdr:row>
      <xdr:rowOff>82402</xdr:rowOff>
    </xdr:from>
    <xdr:to>
      <xdr:col>18</xdr:col>
      <xdr:colOff>554517</xdr:colOff>
      <xdr:row>14</xdr:row>
      <xdr:rowOff>184002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A96240-2C87-634D-B38E-F74642A64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152400</xdr:colOff>
      <xdr:row>0</xdr:row>
      <xdr:rowOff>101600</xdr:rowOff>
    </xdr:from>
    <xdr:to>
      <xdr:col>26</xdr:col>
      <xdr:colOff>27109</xdr:colOff>
      <xdr:row>14</xdr:row>
      <xdr:rowOff>188441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866AFF60-D053-0F43-B0C1-134D85F6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48200" y="101600"/>
          <a:ext cx="4751509" cy="2931641"/>
        </a:xfrm>
        <a:prstGeom prst="rect">
          <a:avLst/>
        </a:prstGeom>
        <a:ln w="19050">
          <a:solidFill>
            <a:srgbClr val="92D050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mma Ditte Røhmann Polauke" id="{2952FEB0-FF16-7340-B69C-76DE6B00F182}" userId="S::emmap@biology.sdu.dk::cd839991-d313-430f-acc1-ae7be1889bec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11-01T14:13:53.43" personId="{2952FEB0-FF16-7340-B69C-76DE6B00F182}" id="{8C74E77F-8571-AB42-999E-F6CBE7BEF4AE}">
    <text>Dobbeltjekkes Birthe, for der lader til at være en enheds/faktor 1000 fejl…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7C4D-4617-2E4D-942E-C8CD592C87E6}">
  <dimension ref="A1:M3"/>
  <sheetViews>
    <sheetView tabSelected="1" workbookViewId="0">
      <selection activeCell="E18" sqref="E18"/>
    </sheetView>
  </sheetViews>
  <sheetFormatPr baseColWidth="10" defaultColWidth="10.6640625" defaultRowHeight="16" x14ac:dyDescent="0.2"/>
  <cols>
    <col min="1" max="1" width="12.83203125" style="6" bestFit="1" customWidth="1"/>
    <col min="2" max="3" width="13.5" style="7" customWidth="1"/>
    <col min="4" max="6" width="16.33203125" style="7" customWidth="1"/>
    <col min="7" max="12" width="10.6640625" style="7"/>
  </cols>
  <sheetData>
    <row r="1" spans="1:13" ht="17" thickBot="1" x14ac:dyDescent="0.25">
      <c r="A1" s="8" t="s">
        <v>0</v>
      </c>
      <c r="B1" s="46" t="s">
        <v>1</v>
      </c>
      <c r="C1" s="45" t="s">
        <v>2</v>
      </c>
      <c r="D1" s="49" t="s">
        <v>3</v>
      </c>
      <c r="E1" s="50" t="s">
        <v>42</v>
      </c>
      <c r="F1" s="52" t="s">
        <v>41</v>
      </c>
      <c r="G1" s="44" t="s">
        <v>29</v>
      </c>
      <c r="H1" s="44" t="s">
        <v>30</v>
      </c>
      <c r="I1" s="44" t="s">
        <v>31</v>
      </c>
      <c r="J1" s="44" t="s">
        <v>32</v>
      </c>
      <c r="K1" s="44" t="s">
        <v>33</v>
      </c>
      <c r="L1" s="44" t="s">
        <v>34</v>
      </c>
      <c r="M1" s="44" t="s">
        <v>35</v>
      </c>
    </row>
    <row r="2" spans="1:13" x14ac:dyDescent="0.2">
      <c r="A2" s="5">
        <v>45550</v>
      </c>
      <c r="B2" s="28">
        <f>TP!G2</f>
        <v>2.7942143051658323E-2</v>
      </c>
      <c r="C2" s="28">
        <f>SRP!G2</f>
        <v>2.998598408650703E-3</v>
      </c>
      <c r="D2" s="48">
        <f>'Klo a'!T3</f>
        <v>8.4412470023980806</v>
      </c>
      <c r="E2" s="48">
        <f>TN!B2</f>
        <v>21.78</v>
      </c>
      <c r="F2" s="7">
        <f>'DIN eller…. '!B2</f>
        <v>1.7000000000000001E-2</v>
      </c>
    </row>
    <row r="3" spans="1:13" x14ac:dyDescent="0.2">
      <c r="A3" s="5">
        <v>45565</v>
      </c>
      <c r="B3" s="28">
        <f>TP!G3</f>
        <v>4.1105231046275961E-2</v>
      </c>
      <c r="C3" s="28">
        <f>SRP!G3</f>
        <v>1.3599451228783717E-3</v>
      </c>
      <c r="D3" s="48">
        <f>'Klo a'!T4</f>
        <v>11.510791366906473</v>
      </c>
      <c r="E3" s="48">
        <f>TN!B3</f>
        <v>21.02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B9B3-A394-2C4A-A393-ECB5CAB042C8}">
  <dimension ref="A1:M41"/>
  <sheetViews>
    <sheetView zoomScale="150" workbookViewId="0">
      <selection activeCell="C15" sqref="C15"/>
    </sheetView>
  </sheetViews>
  <sheetFormatPr baseColWidth="10" defaultColWidth="10.6640625" defaultRowHeight="16" x14ac:dyDescent="0.2"/>
  <cols>
    <col min="1" max="1" width="12.83203125" bestFit="1" customWidth="1"/>
    <col min="2" max="3" width="11" style="7" bestFit="1" customWidth="1"/>
    <col min="4" max="4" width="12" style="7" bestFit="1" customWidth="1"/>
    <col min="5" max="5" width="12.1640625" bestFit="1" customWidth="1"/>
    <col min="6" max="6" width="11" style="7" bestFit="1" customWidth="1"/>
    <col min="7" max="7" width="12.33203125" style="4" bestFit="1" customWidth="1"/>
    <col min="11" max="12" width="12.1640625" bestFit="1" customWidth="1"/>
    <col min="13" max="13" width="12" bestFit="1" customWidth="1"/>
  </cols>
  <sheetData>
    <row r="1" spans="1:13" x14ac:dyDescent="0.2">
      <c r="A1" s="2" t="s">
        <v>0</v>
      </c>
      <c r="B1" s="3" t="s">
        <v>4</v>
      </c>
      <c r="C1" s="3" t="s">
        <v>5</v>
      </c>
      <c r="D1" s="3" t="s">
        <v>17</v>
      </c>
      <c r="E1" s="3" t="s">
        <v>6</v>
      </c>
      <c r="F1" s="3" t="s">
        <v>15</v>
      </c>
      <c r="G1" s="3" t="s">
        <v>22</v>
      </c>
    </row>
    <row r="2" spans="1:13" x14ac:dyDescent="0.2">
      <c r="A2" s="1">
        <f>'R format Alle parametre'!A2</f>
        <v>45550</v>
      </c>
      <c r="B2" s="7">
        <v>1.7000000000000001E-2</v>
      </c>
      <c r="C2" s="7">
        <v>1.7999999999999999E-2</v>
      </c>
      <c r="D2" s="28">
        <f>AVERAGE(B2:C2)</f>
        <v>1.7500000000000002E-2</v>
      </c>
      <c r="E2" s="29">
        <f>((D2-$L$16)/$L$15)*F2</f>
        <v>0.90427647416369983</v>
      </c>
      <c r="F2" s="7">
        <v>1</v>
      </c>
      <c r="G2" s="27">
        <f>E2*30.9/1000</f>
        <v>2.7942143051658323E-2</v>
      </c>
      <c r="H2" t="s">
        <v>24</v>
      </c>
      <c r="I2" s="9" t="s">
        <v>23</v>
      </c>
      <c r="J2" s="16" t="s">
        <v>13</v>
      </c>
      <c r="K2" s="16"/>
      <c r="L2" s="16"/>
      <c r="M2" s="17"/>
    </row>
    <row r="3" spans="1:13" x14ac:dyDescent="0.2">
      <c r="A3" s="1">
        <f>'R format Alle parametre'!A3</f>
        <v>45565</v>
      </c>
      <c r="B3" s="7">
        <v>2.5000000000000001E-2</v>
      </c>
      <c r="C3" s="7">
        <v>2.5000000000000001E-2</v>
      </c>
      <c r="D3" s="7">
        <f t="shared" ref="D3:D5" si="0">AVERAGE(B3:C3)</f>
        <v>2.5000000000000001E-2</v>
      </c>
      <c r="E3" s="29">
        <f>((D3-$L$16)/$L$15)*F3</f>
        <v>1.3302663769021348</v>
      </c>
      <c r="F3" s="7">
        <v>1</v>
      </c>
      <c r="G3" s="27">
        <f t="shared" ref="G3:G5" si="1">E3*30.9/1000</f>
        <v>4.1105231046275961E-2</v>
      </c>
      <c r="H3" t="s">
        <v>24</v>
      </c>
      <c r="I3" s="10"/>
      <c r="J3" s="18" t="s">
        <v>4</v>
      </c>
      <c r="K3" s="18" t="s">
        <v>5</v>
      </c>
      <c r="L3" s="18" t="s">
        <v>14</v>
      </c>
      <c r="M3" s="19" t="s">
        <v>16</v>
      </c>
    </row>
    <row r="4" spans="1:13" x14ac:dyDescent="0.2">
      <c r="A4" s="1">
        <f>'R format Alle parametre'!A4</f>
        <v>0</v>
      </c>
      <c r="B4" s="30">
        <v>0.02</v>
      </c>
      <c r="C4" s="30">
        <v>0.02</v>
      </c>
      <c r="D4" s="30">
        <f t="shared" si="0"/>
        <v>0.02</v>
      </c>
      <c r="E4" s="31">
        <f>((D4-$L$16)/$L$15)*F4</f>
        <v>1.0462731084098449</v>
      </c>
      <c r="F4" s="30">
        <v>1</v>
      </c>
      <c r="G4" s="32">
        <f t="shared" si="1"/>
        <v>3.2329839049864202E-2</v>
      </c>
      <c r="H4" s="33" t="s">
        <v>25</v>
      </c>
      <c r="I4" s="10">
        <v>0</v>
      </c>
      <c r="J4" s="20">
        <v>1E-3</v>
      </c>
      <c r="K4" s="20">
        <v>0</v>
      </c>
      <c r="L4" s="20">
        <f>AVERAGE(J4:K4)</f>
        <v>5.0000000000000001E-4</v>
      </c>
      <c r="M4" s="25">
        <f t="shared" ref="M4:M14" si="2">(L4-$L$16)/$L$15</f>
        <v>-6.1300638710086286E-2</v>
      </c>
    </row>
    <row r="5" spans="1:13" x14ac:dyDescent="0.2">
      <c r="A5" s="1">
        <f>'R format Alle parametre'!A5</f>
        <v>0</v>
      </c>
      <c r="B5" s="30">
        <v>3.7999999999999999E-2</v>
      </c>
      <c r="C5" s="30">
        <v>2.8000000000000001E-2</v>
      </c>
      <c r="D5" s="30">
        <f t="shared" si="0"/>
        <v>3.3000000000000002E-2</v>
      </c>
      <c r="E5" s="31">
        <f>((D5-$L$16)/$L$15)*F5</f>
        <v>8.9232780324489944</v>
      </c>
      <c r="F5" s="30">
        <v>5</v>
      </c>
      <c r="G5" s="32">
        <f t="shared" si="1"/>
        <v>0.27572929120267387</v>
      </c>
      <c r="H5" s="33" t="s">
        <v>26</v>
      </c>
      <c r="I5" s="10">
        <v>0.25</v>
      </c>
      <c r="J5" s="20">
        <v>4.0000000000000001E-3</v>
      </c>
      <c r="K5" s="20">
        <v>3.0000000000000001E-3</v>
      </c>
      <c r="L5" s="20">
        <f t="shared" ref="L5:L14" si="3">AVERAGE(J5:K5)</f>
        <v>3.5000000000000001E-3</v>
      </c>
      <c r="M5" s="25">
        <f t="shared" si="2"/>
        <v>0.10909532238528773</v>
      </c>
    </row>
    <row r="6" spans="1:13" x14ac:dyDescent="0.2">
      <c r="A6" s="1"/>
      <c r="B6" s="34"/>
      <c r="C6" s="34"/>
      <c r="D6" s="34"/>
      <c r="E6" s="35"/>
      <c r="F6" s="34"/>
      <c r="G6" s="36"/>
      <c r="H6" s="37"/>
      <c r="I6" s="10">
        <v>0.5</v>
      </c>
      <c r="J6" s="20">
        <v>8.9999999999999993E-3</v>
      </c>
      <c r="K6" s="20">
        <v>8.9999999999999993E-3</v>
      </c>
      <c r="L6" s="20">
        <f t="shared" si="3"/>
        <v>8.9999999999999993E-3</v>
      </c>
      <c r="M6" s="25">
        <f t="shared" si="2"/>
        <v>0.42148791772680672</v>
      </c>
    </row>
    <row r="7" spans="1:13" x14ac:dyDescent="0.2">
      <c r="A7" s="1"/>
      <c r="B7" s="34"/>
      <c r="C7" s="34"/>
      <c r="D7" s="34"/>
      <c r="E7" s="35"/>
      <c r="F7" s="34"/>
      <c r="G7" s="36"/>
      <c r="H7" s="37"/>
      <c r="I7" s="10">
        <v>1</v>
      </c>
      <c r="J7" s="20">
        <v>1.7999999999999999E-2</v>
      </c>
      <c r="K7" s="20">
        <v>1.7999999999999999E-2</v>
      </c>
      <c r="L7" s="20">
        <f t="shared" si="3"/>
        <v>1.7999999999999999E-2</v>
      </c>
      <c r="M7" s="26">
        <f t="shared" si="2"/>
        <v>0.93267580101292868</v>
      </c>
    </row>
    <row r="8" spans="1:13" x14ac:dyDescent="0.2">
      <c r="A8" s="1"/>
      <c r="B8" s="34"/>
      <c r="C8" s="34"/>
      <c r="D8" s="34"/>
      <c r="E8" s="35"/>
      <c r="F8" s="34"/>
      <c r="G8" s="36"/>
      <c r="H8" s="37"/>
      <c r="I8" s="10">
        <v>2</v>
      </c>
      <c r="J8" s="20">
        <v>3.5999999999999997E-2</v>
      </c>
      <c r="K8" s="20">
        <v>3.5999999999999997E-2</v>
      </c>
      <c r="L8" s="20">
        <f t="shared" si="3"/>
        <v>3.5999999999999997E-2</v>
      </c>
      <c r="M8" s="26">
        <f t="shared" si="2"/>
        <v>1.9550515675851727</v>
      </c>
    </row>
    <row r="9" spans="1:13" x14ac:dyDescent="0.2">
      <c r="A9" s="1"/>
      <c r="B9" s="34"/>
      <c r="C9" s="34"/>
      <c r="D9" s="34"/>
      <c r="E9" s="35"/>
      <c r="F9" s="34"/>
      <c r="G9" s="36"/>
      <c r="H9" s="37"/>
      <c r="I9" s="10">
        <v>3</v>
      </c>
      <c r="J9" s="20">
        <v>5.5E-2</v>
      </c>
      <c r="K9" s="20">
        <v>5.5E-2</v>
      </c>
      <c r="L9" s="20">
        <f t="shared" si="3"/>
        <v>5.5E-2</v>
      </c>
      <c r="M9" s="26">
        <f t="shared" si="2"/>
        <v>3.0342259878558751</v>
      </c>
    </row>
    <row r="10" spans="1:13" x14ac:dyDescent="0.2">
      <c r="B10" s="34"/>
      <c r="C10" s="34"/>
      <c r="D10" s="34"/>
      <c r="E10" s="35"/>
      <c r="F10" s="34"/>
      <c r="G10" s="36"/>
      <c r="H10" s="37"/>
      <c r="I10" s="10">
        <v>4</v>
      </c>
      <c r="J10" s="20">
        <v>7.2999999999999995E-2</v>
      </c>
      <c r="K10" s="20">
        <v>7.2999999999999995E-2</v>
      </c>
      <c r="L10" s="20">
        <f t="shared" si="3"/>
        <v>7.2999999999999995E-2</v>
      </c>
      <c r="M10" s="26">
        <f t="shared" si="2"/>
        <v>4.0566017544281188</v>
      </c>
    </row>
    <row r="11" spans="1:13" x14ac:dyDescent="0.2">
      <c r="B11" s="34"/>
      <c r="C11" s="34"/>
      <c r="D11" s="34"/>
      <c r="E11" s="35"/>
      <c r="F11" s="34"/>
      <c r="G11" s="36"/>
      <c r="H11" s="37"/>
      <c r="I11" s="10">
        <v>5</v>
      </c>
      <c r="J11" s="20">
        <v>9.1999999999999998E-2</v>
      </c>
      <c r="K11" s="20">
        <v>9.1999999999999998E-2</v>
      </c>
      <c r="L11" s="20">
        <f t="shared" si="3"/>
        <v>9.1999999999999998E-2</v>
      </c>
      <c r="M11" s="26">
        <f t="shared" si="2"/>
        <v>5.1357761746988206</v>
      </c>
    </row>
    <row r="12" spans="1:13" x14ac:dyDescent="0.2">
      <c r="B12" s="34"/>
      <c r="C12" s="34"/>
      <c r="D12" s="34"/>
      <c r="E12" s="35"/>
      <c r="F12" s="34"/>
      <c r="G12" s="36"/>
      <c r="H12" s="37"/>
      <c r="I12" s="10">
        <v>10</v>
      </c>
      <c r="J12" s="20">
        <v>0.18099999999999999</v>
      </c>
      <c r="K12" s="20">
        <v>0.184</v>
      </c>
      <c r="L12" s="20">
        <f t="shared" si="3"/>
        <v>0.1825</v>
      </c>
      <c r="M12" s="26">
        <f t="shared" si="2"/>
        <v>10.27605433440927</v>
      </c>
    </row>
    <row r="13" spans="1:13" x14ac:dyDescent="0.2">
      <c r="B13" s="34"/>
      <c r="C13" s="34"/>
      <c r="D13" s="34"/>
      <c r="E13" s="35"/>
      <c r="F13" s="34"/>
      <c r="G13" s="36"/>
      <c r="H13" s="37"/>
      <c r="I13" s="10">
        <v>20</v>
      </c>
      <c r="J13" s="20">
        <v>0.36099999999999999</v>
      </c>
      <c r="K13" s="20">
        <v>0.35199999999999998</v>
      </c>
      <c r="L13" s="20">
        <f t="shared" si="3"/>
        <v>0.35649999999999998</v>
      </c>
      <c r="M13" s="26">
        <f t="shared" si="2"/>
        <v>20.159020077940962</v>
      </c>
    </row>
    <row r="14" spans="1:13" x14ac:dyDescent="0.2">
      <c r="B14" s="34"/>
      <c r="C14" s="34"/>
      <c r="D14" s="34"/>
      <c r="E14" s="35"/>
      <c r="F14" s="34"/>
      <c r="G14" s="36"/>
      <c r="H14" s="37"/>
      <c r="I14" s="10">
        <v>25</v>
      </c>
      <c r="J14" s="20">
        <v>0.434</v>
      </c>
      <c r="K14" s="20">
        <v>0.44</v>
      </c>
      <c r="L14" s="20">
        <f t="shared" si="3"/>
        <v>0.437</v>
      </c>
      <c r="M14" s="26">
        <f t="shared" si="2"/>
        <v>24.731311700666833</v>
      </c>
    </row>
    <row r="15" spans="1:13" x14ac:dyDescent="0.2">
      <c r="B15" s="34"/>
      <c r="C15" s="34"/>
      <c r="D15" s="34"/>
      <c r="E15" s="35"/>
      <c r="F15" s="34"/>
      <c r="G15" s="36"/>
      <c r="H15" s="37"/>
      <c r="I15" s="10"/>
      <c r="J15" s="21" t="s">
        <v>20</v>
      </c>
      <c r="K15" s="11" t="s">
        <v>18</v>
      </c>
      <c r="L15" s="22">
        <f>SLOPE(L4:L14,I4:I14)</f>
        <v>1.7606051110101373E-2</v>
      </c>
      <c r="M15" s="12"/>
    </row>
    <row r="16" spans="1:13" x14ac:dyDescent="0.2">
      <c r="B16" s="34"/>
      <c r="C16" s="34"/>
      <c r="D16" s="34"/>
      <c r="E16" s="35"/>
      <c r="F16" s="34"/>
      <c r="G16" s="36"/>
      <c r="H16" s="37"/>
      <c r="I16" s="13"/>
      <c r="J16" s="23" t="s">
        <v>21</v>
      </c>
      <c r="K16" s="14" t="s">
        <v>19</v>
      </c>
      <c r="L16" s="24">
        <f>INTERCEPT(L4:L14,I4:I14)</f>
        <v>1.5792621782116378E-3</v>
      </c>
      <c r="M16" s="15"/>
    </row>
    <row r="17" spans="2:8" x14ac:dyDescent="0.2">
      <c r="B17" s="34"/>
      <c r="C17" s="34"/>
      <c r="D17" s="34"/>
      <c r="E17" s="35"/>
      <c r="F17" s="34"/>
      <c r="G17" s="36"/>
      <c r="H17" s="37"/>
    </row>
    <row r="18" spans="2:8" x14ac:dyDescent="0.2">
      <c r="B18" s="34"/>
      <c r="C18" s="34"/>
      <c r="D18" s="34"/>
      <c r="E18" s="35"/>
      <c r="F18" s="34"/>
      <c r="G18" s="36"/>
      <c r="H18" s="37"/>
    </row>
    <row r="19" spans="2:8" x14ac:dyDescent="0.2">
      <c r="B19" s="34"/>
      <c r="C19" s="34"/>
      <c r="D19" s="34"/>
      <c r="E19" s="35"/>
      <c r="F19" s="34"/>
      <c r="G19" s="36"/>
      <c r="H19" s="37"/>
    </row>
    <row r="20" spans="2:8" x14ac:dyDescent="0.2">
      <c r="B20" s="34"/>
      <c r="C20" s="34"/>
      <c r="D20" s="34"/>
      <c r="E20" s="35"/>
      <c r="F20" s="34"/>
      <c r="G20" s="36"/>
      <c r="H20" s="37"/>
    </row>
    <row r="21" spans="2:8" x14ac:dyDescent="0.2">
      <c r="B21" s="34"/>
      <c r="C21" s="34"/>
      <c r="D21" s="34"/>
      <c r="E21" s="35"/>
      <c r="F21" s="34"/>
      <c r="G21" s="36"/>
      <c r="H21" s="37"/>
    </row>
    <row r="22" spans="2:8" x14ac:dyDescent="0.2">
      <c r="B22" s="38"/>
      <c r="C22" s="38"/>
      <c r="D22" s="34"/>
      <c r="E22" s="35"/>
      <c r="F22" s="34"/>
      <c r="G22" s="36"/>
      <c r="H22" s="37"/>
    </row>
    <row r="23" spans="2:8" x14ac:dyDescent="0.2">
      <c r="B23" s="34"/>
      <c r="C23" s="34"/>
      <c r="D23" s="34"/>
      <c r="E23" s="35"/>
      <c r="F23" s="34"/>
      <c r="G23" s="36"/>
      <c r="H23" s="37"/>
    </row>
    <row r="24" spans="2:8" x14ac:dyDescent="0.2">
      <c r="B24" s="34"/>
      <c r="C24" s="34"/>
      <c r="D24" s="34"/>
      <c r="E24" s="35"/>
      <c r="F24" s="34"/>
      <c r="G24" s="36"/>
      <c r="H24" s="37"/>
    </row>
    <row r="25" spans="2:8" x14ac:dyDescent="0.2">
      <c r="B25" s="34"/>
      <c r="C25" s="34"/>
      <c r="D25" s="34"/>
      <c r="E25" s="35"/>
      <c r="F25" s="34"/>
      <c r="G25" s="36"/>
      <c r="H25" s="37"/>
    </row>
    <row r="26" spans="2:8" x14ac:dyDescent="0.2">
      <c r="B26" s="34"/>
      <c r="C26" s="34"/>
      <c r="D26" s="34"/>
      <c r="E26" s="35"/>
      <c r="F26" s="34"/>
      <c r="G26" s="36"/>
      <c r="H26" s="37"/>
    </row>
    <row r="27" spans="2:8" x14ac:dyDescent="0.2">
      <c r="B27" s="34"/>
      <c r="C27" s="34"/>
      <c r="D27" s="34"/>
      <c r="E27" s="35"/>
      <c r="F27" s="34"/>
      <c r="G27" s="36"/>
      <c r="H27" s="37"/>
    </row>
    <row r="28" spans="2:8" x14ac:dyDescent="0.2">
      <c r="B28" s="34"/>
      <c r="C28" s="34"/>
      <c r="D28" s="34"/>
      <c r="E28" s="35"/>
      <c r="F28" s="34"/>
      <c r="G28" s="36"/>
      <c r="H28" s="37"/>
    </row>
    <row r="29" spans="2:8" x14ac:dyDescent="0.2">
      <c r="B29" s="34"/>
      <c r="C29" s="34"/>
      <c r="D29" s="34"/>
      <c r="E29" s="35"/>
      <c r="F29" s="34"/>
      <c r="G29" s="36"/>
      <c r="H29" s="37"/>
    </row>
    <row r="30" spans="2:8" x14ac:dyDescent="0.2">
      <c r="B30" s="34"/>
      <c r="C30" s="34"/>
      <c r="D30" s="34"/>
      <c r="E30" s="35"/>
      <c r="F30" s="34"/>
      <c r="G30" s="36"/>
      <c r="H30" s="37"/>
    </row>
    <row r="31" spans="2:8" x14ac:dyDescent="0.2">
      <c r="B31" s="34"/>
      <c r="C31" s="34"/>
      <c r="D31" s="34"/>
      <c r="E31" s="35"/>
      <c r="F31" s="34"/>
      <c r="G31" s="36"/>
      <c r="H31" s="37"/>
    </row>
    <row r="32" spans="2:8" x14ac:dyDescent="0.2">
      <c r="B32" s="34"/>
      <c r="C32" s="34"/>
      <c r="D32" s="34"/>
      <c r="E32" s="35"/>
      <c r="F32" s="34"/>
      <c r="G32" s="36"/>
      <c r="H32" s="37"/>
    </row>
    <row r="33" spans="2:8" x14ac:dyDescent="0.2">
      <c r="B33" s="34"/>
      <c r="C33" s="34"/>
      <c r="D33" s="34"/>
      <c r="E33" s="35"/>
      <c r="F33" s="34"/>
      <c r="G33" s="36"/>
      <c r="H33" s="37"/>
    </row>
    <row r="34" spans="2:8" x14ac:dyDescent="0.2">
      <c r="B34" s="34"/>
      <c r="C34" s="34"/>
      <c r="D34" s="34"/>
      <c r="E34" s="35"/>
      <c r="F34" s="34"/>
      <c r="G34" s="36"/>
      <c r="H34" s="37"/>
    </row>
    <row r="35" spans="2:8" x14ac:dyDescent="0.2">
      <c r="B35" s="34"/>
      <c r="C35" s="34"/>
      <c r="D35" s="34"/>
      <c r="E35" s="35"/>
      <c r="F35" s="34"/>
      <c r="G35" s="36"/>
      <c r="H35" s="37"/>
    </row>
    <row r="36" spans="2:8" x14ac:dyDescent="0.2">
      <c r="B36" s="34"/>
      <c r="C36" s="34"/>
      <c r="D36" s="34"/>
      <c r="E36" s="35"/>
      <c r="F36" s="34"/>
      <c r="G36" s="36"/>
      <c r="H36" s="37"/>
    </row>
    <row r="37" spans="2:8" x14ac:dyDescent="0.2">
      <c r="B37" s="34"/>
      <c r="C37" s="34"/>
      <c r="D37" s="34"/>
      <c r="E37" s="35"/>
      <c r="F37" s="34"/>
      <c r="G37" s="36"/>
      <c r="H37" s="37"/>
    </row>
    <row r="38" spans="2:8" x14ac:dyDescent="0.2">
      <c r="B38" s="34"/>
      <c r="C38" s="34"/>
      <c r="D38" s="34"/>
      <c r="E38" s="35"/>
      <c r="F38" s="34"/>
      <c r="G38" s="36"/>
      <c r="H38" s="37"/>
    </row>
    <row r="39" spans="2:8" x14ac:dyDescent="0.2">
      <c r="B39" s="30"/>
      <c r="C39" s="30"/>
      <c r="D39" s="30"/>
      <c r="E39" s="31"/>
      <c r="F39" s="30"/>
      <c r="G39" s="32"/>
      <c r="H39" s="33"/>
    </row>
    <row r="40" spans="2:8" x14ac:dyDescent="0.2">
      <c r="D40" s="30"/>
      <c r="E40" s="31"/>
      <c r="F40" s="30"/>
      <c r="G40" s="32"/>
      <c r="H40" s="33"/>
    </row>
    <row r="41" spans="2:8" x14ac:dyDescent="0.2">
      <c r="F41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CEC0-A5B6-AA4D-AB01-7E33C5FD3774}">
  <dimension ref="A1:B3"/>
  <sheetViews>
    <sheetView workbookViewId="0">
      <selection activeCell="B2" sqref="B2:B3"/>
    </sheetView>
  </sheetViews>
  <sheetFormatPr baseColWidth="10" defaultRowHeight="16" x14ac:dyDescent="0.2"/>
  <cols>
    <col min="2" max="2" width="16.83203125" bestFit="1" customWidth="1"/>
  </cols>
  <sheetData>
    <row r="1" spans="1:2" x14ac:dyDescent="0.2">
      <c r="A1" s="2" t="s">
        <v>0</v>
      </c>
      <c r="B1" s="3" t="s">
        <v>39</v>
      </c>
    </row>
    <row r="2" spans="1:2" x14ac:dyDescent="0.2">
      <c r="A2" s="1">
        <f>'R format Alle parametre'!A2</f>
        <v>45550</v>
      </c>
      <c r="B2" s="51">
        <v>21.78</v>
      </c>
    </row>
    <row r="3" spans="1:2" x14ac:dyDescent="0.2">
      <c r="A3" s="1">
        <f>'R format Alle parametre'!A3</f>
        <v>45565</v>
      </c>
      <c r="B3" s="51">
        <v>21.02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7FA3-B621-A74B-881C-D7209345E2EC}">
  <dimension ref="A1:B3"/>
  <sheetViews>
    <sheetView workbookViewId="0">
      <selection activeCell="D3" sqref="C3:D8"/>
    </sheetView>
  </sheetViews>
  <sheetFormatPr baseColWidth="10" defaultRowHeight="16" x14ac:dyDescent="0.2"/>
  <cols>
    <col min="2" max="2" width="20.83203125" bestFit="1" customWidth="1"/>
  </cols>
  <sheetData>
    <row r="1" spans="1:2" x14ac:dyDescent="0.2">
      <c r="A1" s="2" t="s">
        <v>0</v>
      </c>
      <c r="B1" s="3" t="s">
        <v>40</v>
      </c>
    </row>
    <row r="2" spans="1:2" x14ac:dyDescent="0.2">
      <c r="A2" s="1">
        <f>'R format Alle parametre'!A2</f>
        <v>45550</v>
      </c>
      <c r="B2" s="7">
        <v>1.7000000000000001E-2</v>
      </c>
    </row>
    <row r="3" spans="1:2" x14ac:dyDescent="0.2">
      <c r="A3" s="1">
        <f>'R format Alle parametre'!A3</f>
        <v>45565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3211-B5F6-724B-9891-6120E7143264}">
  <dimension ref="A1:M41"/>
  <sheetViews>
    <sheetView topLeftCell="C1" zoomScale="106" workbookViewId="0">
      <selection activeCell="G19" sqref="G19"/>
    </sheetView>
  </sheetViews>
  <sheetFormatPr baseColWidth="10" defaultColWidth="10.6640625" defaultRowHeight="16" x14ac:dyDescent="0.2"/>
  <cols>
    <col min="1" max="1" width="12.83203125" bestFit="1" customWidth="1"/>
    <col min="2" max="3" width="11" style="7" bestFit="1" customWidth="1"/>
    <col min="4" max="4" width="12" style="7" bestFit="1" customWidth="1"/>
    <col min="5" max="5" width="12.1640625" bestFit="1" customWidth="1"/>
    <col min="6" max="6" width="11" style="7" bestFit="1" customWidth="1"/>
    <col min="7" max="7" width="12.33203125" style="4" bestFit="1" customWidth="1"/>
    <col min="11" max="12" width="12.1640625" bestFit="1" customWidth="1"/>
    <col min="13" max="13" width="12" bestFit="1" customWidth="1"/>
  </cols>
  <sheetData>
    <row r="1" spans="1:13" x14ac:dyDescent="0.2">
      <c r="A1" s="2" t="s">
        <v>0</v>
      </c>
      <c r="B1" s="3" t="s">
        <v>4</v>
      </c>
      <c r="C1" s="3" t="s">
        <v>5</v>
      </c>
      <c r="D1" s="3" t="s">
        <v>17</v>
      </c>
      <c r="E1" s="3" t="s">
        <v>6</v>
      </c>
      <c r="F1" s="3" t="s">
        <v>15</v>
      </c>
      <c r="G1" s="3" t="s">
        <v>27</v>
      </c>
      <c r="H1" s="37"/>
    </row>
    <row r="2" spans="1:13" x14ac:dyDescent="0.2">
      <c r="A2" s="1">
        <f>'R format Alle parametre'!A2</f>
        <v>45550</v>
      </c>
      <c r="B2" s="7">
        <v>5.0000000000000001E-3</v>
      </c>
      <c r="C2" s="7">
        <v>4.0000000000000001E-3</v>
      </c>
      <c r="D2" s="28">
        <f>AVERAGE(B2:C2)</f>
        <v>4.5000000000000005E-3</v>
      </c>
      <c r="E2" s="29">
        <f>((D2-$L$16)/$L$15)*F2</f>
        <v>9.7042019697433757E-2</v>
      </c>
      <c r="F2" s="7">
        <v>1</v>
      </c>
      <c r="G2" s="27">
        <f>E2*30.9/1000</f>
        <v>2.998598408650703E-3</v>
      </c>
      <c r="H2" s="37"/>
      <c r="I2" s="9" t="s">
        <v>23</v>
      </c>
      <c r="J2" s="16" t="s">
        <v>13</v>
      </c>
      <c r="K2" s="16"/>
      <c r="L2" s="16"/>
      <c r="M2" s="17"/>
    </row>
    <row r="3" spans="1:13" x14ac:dyDescent="0.2">
      <c r="A3" s="1">
        <f>'R format Alle parametre'!A3</f>
        <v>45565</v>
      </c>
      <c r="B3" s="7">
        <v>3.0000000000000001E-3</v>
      </c>
      <c r="C3" s="7">
        <v>4.0000000000000001E-3</v>
      </c>
      <c r="D3" s="7">
        <f t="shared" ref="D3" si="0">AVERAGE(B3:C3)</f>
        <v>3.5000000000000001E-3</v>
      </c>
      <c r="E3" s="29">
        <f>((D3-$L$16)/$L$15)*F3</f>
        <v>4.4011169025190026E-2</v>
      </c>
      <c r="F3" s="7">
        <v>1</v>
      </c>
      <c r="G3" s="27">
        <f t="shared" ref="G3" si="1">E3*30.9/1000</f>
        <v>1.3599451228783717E-3</v>
      </c>
      <c r="H3" s="37"/>
      <c r="I3" s="10"/>
      <c r="J3" s="18" t="s">
        <v>4</v>
      </c>
      <c r="K3" s="18" t="s">
        <v>5</v>
      </c>
      <c r="L3" s="18" t="s">
        <v>14</v>
      </c>
      <c r="M3" s="19" t="s">
        <v>16</v>
      </c>
    </row>
    <row r="4" spans="1:13" x14ac:dyDescent="0.2">
      <c r="A4" s="1">
        <f>'R format Alle parametre'!A4</f>
        <v>0</v>
      </c>
      <c r="B4" s="30"/>
      <c r="C4" s="30"/>
      <c r="D4" s="30"/>
      <c r="E4" s="31"/>
      <c r="F4" s="30"/>
      <c r="G4" s="32"/>
      <c r="H4" s="37"/>
      <c r="I4" s="10">
        <v>0</v>
      </c>
      <c r="J4" s="20">
        <v>1E-3</v>
      </c>
      <c r="K4" s="20">
        <v>1E-3</v>
      </c>
      <c r="L4" s="20">
        <f>AVERAGE(J4:K4)</f>
        <v>1E-3</v>
      </c>
      <c r="M4" s="25">
        <f t="shared" ref="M4:M14" si="2">(L4-$L$16)/$L$15</f>
        <v>-8.8565957655419247E-2</v>
      </c>
    </row>
    <row r="5" spans="1:13" x14ac:dyDescent="0.2">
      <c r="A5" s="1">
        <f>'R format Alle parametre'!A5</f>
        <v>0</v>
      </c>
      <c r="B5" s="30"/>
      <c r="C5" s="30"/>
      <c r="D5" s="30"/>
      <c r="E5" s="31"/>
      <c r="F5" s="30"/>
      <c r="G5" s="32"/>
      <c r="H5" s="37"/>
      <c r="I5" s="10">
        <v>0.25</v>
      </c>
      <c r="J5" s="20">
        <v>5.0000000000000001E-3</v>
      </c>
      <c r="K5" s="20">
        <v>5.0000000000000001E-3</v>
      </c>
      <c r="L5" s="20">
        <f t="shared" ref="L5:L14" si="3">AVERAGE(J5:K5)</f>
        <v>5.0000000000000001E-3</v>
      </c>
      <c r="M5" s="25">
        <f t="shared" si="2"/>
        <v>0.12355744503355559</v>
      </c>
    </row>
    <row r="6" spans="1:13" x14ac:dyDescent="0.2">
      <c r="A6" s="1">
        <f>'R format Alle parametre'!A6</f>
        <v>0</v>
      </c>
      <c r="B6" s="34"/>
      <c r="C6" s="34"/>
      <c r="D6" s="34"/>
      <c r="E6" s="35"/>
      <c r="F6" s="34"/>
      <c r="G6" s="36"/>
      <c r="H6" s="37"/>
      <c r="I6" s="10">
        <v>0.5</v>
      </c>
      <c r="J6" s="20">
        <v>0.01</v>
      </c>
      <c r="K6" s="20">
        <v>1.0999999999999999E-2</v>
      </c>
      <c r="L6" s="20">
        <f t="shared" si="3"/>
        <v>1.0499999999999999E-2</v>
      </c>
      <c r="M6" s="25">
        <f t="shared" si="2"/>
        <v>0.41522712373089593</v>
      </c>
    </row>
    <row r="7" spans="1:13" x14ac:dyDescent="0.2">
      <c r="A7" s="1">
        <f>'R format Alle parametre'!A7</f>
        <v>0</v>
      </c>
      <c r="B7" s="34"/>
      <c r="C7" s="34"/>
      <c r="D7" s="34"/>
      <c r="E7" s="35"/>
      <c r="F7" s="34"/>
      <c r="G7" s="36"/>
      <c r="H7" s="37"/>
      <c r="I7" s="10">
        <v>1</v>
      </c>
      <c r="J7" s="20">
        <v>0.02</v>
      </c>
      <c r="K7" s="20">
        <v>0.02</v>
      </c>
      <c r="L7" s="20">
        <f t="shared" si="3"/>
        <v>0.02</v>
      </c>
      <c r="M7" s="26">
        <f t="shared" si="2"/>
        <v>0.91902020511721128</v>
      </c>
    </row>
    <row r="8" spans="1:13" x14ac:dyDescent="0.2">
      <c r="A8" s="1">
        <f>'R format Alle parametre'!A8</f>
        <v>0</v>
      </c>
      <c r="B8" s="34"/>
      <c r="C8" s="34"/>
      <c r="D8" s="34"/>
      <c r="E8" s="35"/>
      <c r="F8" s="34"/>
      <c r="G8" s="36"/>
      <c r="H8" s="37"/>
      <c r="I8" s="10">
        <v>2</v>
      </c>
      <c r="J8" s="20">
        <v>3.9E-2</v>
      </c>
      <c r="K8" s="20">
        <v>0.04</v>
      </c>
      <c r="L8" s="20">
        <f t="shared" si="3"/>
        <v>3.95E-2</v>
      </c>
      <c r="M8" s="26">
        <f t="shared" si="2"/>
        <v>1.9531217932259635</v>
      </c>
    </row>
    <row r="9" spans="1:13" x14ac:dyDescent="0.2">
      <c r="A9" s="1">
        <f>'R format Alle parametre'!A9</f>
        <v>0</v>
      </c>
      <c r="B9" s="34"/>
      <c r="C9" s="34"/>
      <c r="D9" s="34"/>
      <c r="E9" s="35"/>
      <c r="F9" s="34"/>
      <c r="G9" s="36"/>
      <c r="H9" s="37"/>
      <c r="I9" s="10">
        <v>3</v>
      </c>
      <c r="J9" s="20">
        <v>0.06</v>
      </c>
      <c r="K9" s="20">
        <v>0.06</v>
      </c>
      <c r="L9" s="20">
        <f t="shared" si="3"/>
        <v>0.06</v>
      </c>
      <c r="M9" s="26">
        <f t="shared" si="2"/>
        <v>3.0402542320069594</v>
      </c>
    </row>
    <row r="10" spans="1:13" x14ac:dyDescent="0.2">
      <c r="B10" s="34"/>
      <c r="C10" s="34"/>
      <c r="D10" s="34"/>
      <c r="E10" s="35"/>
      <c r="F10" s="34"/>
      <c r="G10" s="36"/>
      <c r="H10" s="37"/>
      <c r="I10" s="10">
        <v>4</v>
      </c>
      <c r="J10" s="20">
        <v>7.9000000000000001E-2</v>
      </c>
      <c r="K10" s="20">
        <v>0.08</v>
      </c>
      <c r="L10" s="20">
        <f t="shared" si="3"/>
        <v>7.9500000000000001E-2</v>
      </c>
      <c r="M10" s="26">
        <f t="shared" si="2"/>
        <v>4.074355820115712</v>
      </c>
    </row>
    <row r="11" spans="1:13" x14ac:dyDescent="0.2">
      <c r="B11" s="34"/>
      <c r="C11" s="34"/>
      <c r="D11" s="34"/>
      <c r="E11" s="35"/>
      <c r="F11" s="34"/>
      <c r="G11" s="36"/>
      <c r="H11" s="37"/>
      <c r="I11" s="10">
        <v>5</v>
      </c>
      <c r="J11" s="20">
        <v>0.1</v>
      </c>
      <c r="K11" s="20">
        <v>0.10100000000000001</v>
      </c>
      <c r="L11" s="20">
        <f t="shared" si="3"/>
        <v>0.10050000000000001</v>
      </c>
      <c r="M11" s="26">
        <f t="shared" si="2"/>
        <v>5.1880036842328296</v>
      </c>
    </row>
    <row r="12" spans="1:13" x14ac:dyDescent="0.2">
      <c r="B12" s="34"/>
      <c r="C12" s="34"/>
      <c r="D12" s="34"/>
      <c r="E12" s="35"/>
      <c r="F12" s="34"/>
      <c r="G12" s="36"/>
      <c r="H12" s="37"/>
      <c r="I12" s="10">
        <v>10</v>
      </c>
      <c r="J12" s="20">
        <v>0.19600000000000001</v>
      </c>
      <c r="K12" s="20">
        <v>0.19600000000000001</v>
      </c>
      <c r="L12" s="20">
        <f t="shared" si="3"/>
        <v>0.19600000000000001</v>
      </c>
      <c r="M12" s="26">
        <f t="shared" si="2"/>
        <v>10.252449923432103</v>
      </c>
    </row>
    <row r="13" spans="1:13" x14ac:dyDescent="0.2">
      <c r="B13" s="34"/>
      <c r="C13" s="34"/>
      <c r="D13" s="34"/>
      <c r="E13" s="35"/>
      <c r="F13" s="34"/>
      <c r="G13" s="36"/>
      <c r="H13" s="37"/>
      <c r="I13" s="10">
        <v>20</v>
      </c>
      <c r="J13" s="20">
        <v>0.38200000000000001</v>
      </c>
      <c r="K13" s="20">
        <v>0.38100000000000001</v>
      </c>
      <c r="L13" s="20">
        <f t="shared" si="3"/>
        <v>0.38150000000000001</v>
      </c>
      <c r="M13" s="26">
        <f t="shared" si="2"/>
        <v>20.089672723133312</v>
      </c>
    </row>
    <row r="14" spans="1:13" x14ac:dyDescent="0.2">
      <c r="B14" s="34"/>
      <c r="C14" s="34"/>
      <c r="D14" s="34"/>
      <c r="E14" s="35"/>
      <c r="F14" s="34"/>
      <c r="G14" s="36"/>
      <c r="H14" s="37"/>
      <c r="I14" s="10">
        <v>25</v>
      </c>
      <c r="J14" s="20">
        <v>0.47099999999999997</v>
      </c>
      <c r="K14" s="20">
        <v>0.46899999999999997</v>
      </c>
      <c r="L14" s="20">
        <f t="shared" si="3"/>
        <v>0.47</v>
      </c>
      <c r="M14" s="26">
        <f t="shared" si="2"/>
        <v>24.782903007626878</v>
      </c>
    </row>
    <row r="15" spans="1:13" x14ac:dyDescent="0.2">
      <c r="B15" s="34"/>
      <c r="C15" s="34"/>
      <c r="D15" s="34"/>
      <c r="E15" s="35"/>
      <c r="F15" s="34"/>
      <c r="G15" s="36"/>
      <c r="H15" s="37"/>
      <c r="I15" s="10"/>
      <c r="J15" s="21" t="s">
        <v>20</v>
      </c>
      <c r="K15" s="11" t="s">
        <v>18</v>
      </c>
      <c r="L15" s="22">
        <f>SLOPE(L4:L14,I4:I14)</f>
        <v>1.8856948122150319E-2</v>
      </c>
      <c r="M15" s="12"/>
    </row>
    <row r="16" spans="1:13" x14ac:dyDescent="0.2">
      <c r="B16" s="34"/>
      <c r="C16" s="34"/>
      <c r="D16" s="34"/>
      <c r="E16" s="35"/>
      <c r="F16" s="34"/>
      <c r="G16" s="36"/>
      <c r="H16" s="37"/>
      <c r="I16" s="13"/>
      <c r="J16" s="23" t="s">
        <v>21</v>
      </c>
      <c r="K16" s="14" t="s">
        <v>19</v>
      </c>
      <c r="L16" s="24">
        <f>INTERCEPT(L4:L14,I4:I14)</f>
        <v>2.6700836688968027E-3</v>
      </c>
      <c r="M16" s="15"/>
    </row>
    <row r="17" spans="2:7" x14ac:dyDescent="0.2">
      <c r="B17" s="34"/>
      <c r="C17" s="34"/>
      <c r="D17" s="34"/>
      <c r="E17" s="35"/>
      <c r="F17" s="34"/>
      <c r="G17" s="36"/>
    </row>
    <row r="18" spans="2:7" x14ac:dyDescent="0.2">
      <c r="B18" s="34"/>
      <c r="C18" s="34"/>
      <c r="D18" s="34"/>
      <c r="E18" s="35"/>
      <c r="F18" s="34"/>
      <c r="G18" s="36"/>
    </row>
    <row r="19" spans="2:7" x14ac:dyDescent="0.2">
      <c r="B19" s="34"/>
      <c r="C19" s="34"/>
      <c r="D19" s="34"/>
      <c r="E19" s="35"/>
      <c r="F19" s="34"/>
      <c r="G19" s="36"/>
    </row>
    <row r="20" spans="2:7" x14ac:dyDescent="0.2">
      <c r="B20" s="34"/>
      <c r="C20" s="34"/>
      <c r="D20" s="34"/>
      <c r="E20" s="35"/>
      <c r="F20" s="34"/>
      <c r="G20" s="36"/>
    </row>
    <row r="21" spans="2:7" x14ac:dyDescent="0.2">
      <c r="B21" s="34"/>
      <c r="C21" s="34"/>
      <c r="D21" s="34"/>
      <c r="E21" s="35"/>
      <c r="F21" s="34"/>
      <c r="G21" s="36"/>
    </row>
    <row r="22" spans="2:7" x14ac:dyDescent="0.2">
      <c r="B22" s="38"/>
      <c r="C22" s="38"/>
      <c r="D22" s="34"/>
      <c r="E22" s="35"/>
      <c r="F22" s="34"/>
      <c r="G22" s="36"/>
    </row>
    <row r="23" spans="2:7" x14ac:dyDescent="0.2">
      <c r="B23" s="34"/>
      <c r="C23" s="34"/>
      <c r="D23" s="34"/>
      <c r="E23" s="35"/>
      <c r="F23" s="34"/>
      <c r="G23" s="36"/>
    </row>
    <row r="24" spans="2:7" x14ac:dyDescent="0.2">
      <c r="B24" s="34"/>
      <c r="C24" s="34"/>
      <c r="D24" s="34"/>
      <c r="E24" s="35"/>
      <c r="F24" s="34"/>
      <c r="G24" s="36"/>
    </row>
    <row r="25" spans="2:7" x14ac:dyDescent="0.2">
      <c r="B25" s="34"/>
      <c r="C25" s="34"/>
      <c r="D25" s="34"/>
      <c r="E25" s="35"/>
      <c r="F25" s="34"/>
      <c r="G25" s="36"/>
    </row>
    <row r="26" spans="2:7" x14ac:dyDescent="0.2">
      <c r="B26" s="34"/>
      <c r="C26" s="34"/>
      <c r="D26" s="34"/>
      <c r="E26" s="35"/>
      <c r="F26" s="34"/>
      <c r="G26" s="36"/>
    </row>
    <row r="27" spans="2:7" x14ac:dyDescent="0.2">
      <c r="B27" s="34"/>
      <c r="C27" s="34"/>
      <c r="D27" s="34"/>
      <c r="E27" s="35"/>
      <c r="F27" s="34"/>
      <c r="G27" s="36"/>
    </row>
    <row r="28" spans="2:7" x14ac:dyDescent="0.2">
      <c r="B28" s="34"/>
      <c r="C28" s="34"/>
      <c r="D28" s="34"/>
      <c r="E28" s="35"/>
      <c r="F28" s="34"/>
      <c r="G28" s="36"/>
    </row>
    <row r="29" spans="2:7" x14ac:dyDescent="0.2">
      <c r="B29" s="34"/>
      <c r="C29" s="34"/>
      <c r="D29" s="34"/>
      <c r="E29" s="35"/>
      <c r="F29" s="34"/>
      <c r="G29" s="36"/>
    </row>
    <row r="30" spans="2:7" x14ac:dyDescent="0.2">
      <c r="B30" s="34"/>
      <c r="C30" s="34"/>
      <c r="D30" s="34"/>
      <c r="E30" s="35"/>
      <c r="F30" s="34"/>
      <c r="G30" s="36"/>
    </row>
    <row r="31" spans="2:7" x14ac:dyDescent="0.2">
      <c r="B31" s="34"/>
      <c r="C31" s="34"/>
      <c r="D31" s="34"/>
      <c r="E31" s="35"/>
      <c r="F31" s="34"/>
      <c r="G31" s="36"/>
    </row>
    <row r="32" spans="2:7" x14ac:dyDescent="0.2">
      <c r="B32" s="34"/>
      <c r="C32" s="34"/>
      <c r="D32" s="34"/>
      <c r="E32" s="35"/>
      <c r="F32" s="34"/>
      <c r="G32" s="36"/>
    </row>
    <row r="33" spans="2:8" x14ac:dyDescent="0.2">
      <c r="B33" s="34"/>
      <c r="C33" s="34"/>
      <c r="D33" s="34"/>
      <c r="E33" s="35"/>
      <c r="F33" s="34"/>
      <c r="G33" s="36"/>
      <c r="H33" s="37"/>
    </row>
    <row r="34" spans="2:8" x14ac:dyDescent="0.2">
      <c r="B34" s="34"/>
      <c r="C34" s="34"/>
      <c r="D34" s="34"/>
      <c r="E34" s="35"/>
      <c r="F34" s="34"/>
      <c r="G34" s="36"/>
      <c r="H34" s="37"/>
    </row>
    <row r="35" spans="2:8" x14ac:dyDescent="0.2">
      <c r="B35" s="34"/>
      <c r="C35" s="34"/>
      <c r="D35" s="34"/>
      <c r="E35" s="35"/>
      <c r="F35" s="34"/>
      <c r="G35" s="36"/>
      <c r="H35" s="37"/>
    </row>
    <row r="36" spans="2:8" x14ac:dyDescent="0.2">
      <c r="B36" s="34"/>
      <c r="C36" s="34"/>
      <c r="D36" s="34"/>
      <c r="E36" s="35"/>
      <c r="F36" s="34"/>
      <c r="G36" s="36"/>
      <c r="H36" s="37"/>
    </row>
    <row r="37" spans="2:8" x14ac:dyDescent="0.2">
      <c r="B37" s="34"/>
      <c r="C37" s="34"/>
      <c r="D37" s="34"/>
      <c r="E37" s="35"/>
      <c r="F37" s="34"/>
      <c r="G37" s="36"/>
      <c r="H37" s="37"/>
    </row>
    <row r="38" spans="2:8" x14ac:dyDescent="0.2">
      <c r="B38" s="34"/>
      <c r="C38" s="34"/>
      <c r="D38" s="34"/>
      <c r="E38" s="35"/>
      <c r="F38" s="34"/>
      <c r="G38" s="36"/>
      <c r="H38" s="37"/>
    </row>
    <row r="39" spans="2:8" x14ac:dyDescent="0.2">
      <c r="B39" s="30"/>
      <c r="C39" s="30"/>
      <c r="D39" s="30"/>
      <c r="E39" s="31"/>
      <c r="F39" s="30"/>
      <c r="G39" s="32"/>
      <c r="H39" s="33"/>
    </row>
    <row r="40" spans="2:8" x14ac:dyDescent="0.2">
      <c r="D40" s="30"/>
      <c r="E40" s="31"/>
      <c r="F40" s="30"/>
      <c r="G40" s="32"/>
      <c r="H40" s="33"/>
    </row>
    <row r="41" spans="2:8" x14ac:dyDescent="0.2">
      <c r="F41" s="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8352-4356-D74C-A896-505C0AFC4EBB}">
  <dimension ref="A1:T10"/>
  <sheetViews>
    <sheetView workbookViewId="0">
      <selection activeCell="K16" sqref="K16"/>
    </sheetView>
  </sheetViews>
  <sheetFormatPr baseColWidth="10" defaultColWidth="10.6640625" defaultRowHeight="16" x14ac:dyDescent="0.2"/>
  <cols>
    <col min="1" max="1" width="12.83203125" bestFit="1" customWidth="1"/>
    <col min="2" max="2" width="10.6640625" style="7"/>
    <col min="3" max="3" width="12.6640625" style="7" bestFit="1" customWidth="1"/>
    <col min="4" max="6" width="10.6640625" style="7"/>
    <col min="7" max="7" width="12" style="7" bestFit="1" customWidth="1"/>
    <col min="8" max="8" width="10.6640625" style="7"/>
    <col min="9" max="9" width="12.6640625" style="7" bestFit="1" customWidth="1"/>
    <col min="10" max="12" width="10.6640625" style="7"/>
    <col min="13" max="13" width="12" style="7" bestFit="1" customWidth="1"/>
    <col min="14" max="14" width="10.6640625" style="7"/>
    <col min="15" max="15" width="12.6640625" style="7" bestFit="1" customWidth="1"/>
    <col min="16" max="19" width="10.6640625" style="7"/>
    <col min="20" max="20" width="12.1640625" style="4" bestFit="1" customWidth="1"/>
  </cols>
  <sheetData>
    <row r="1" spans="1:20" x14ac:dyDescent="0.2">
      <c r="A1" s="39"/>
      <c r="B1" s="53" t="s">
        <v>7</v>
      </c>
      <c r="C1" s="54"/>
      <c r="D1" s="54"/>
      <c r="E1" s="54"/>
      <c r="F1" s="54"/>
      <c r="G1" s="55"/>
      <c r="H1" s="53" t="s">
        <v>8</v>
      </c>
      <c r="I1" s="54"/>
      <c r="J1" s="54"/>
      <c r="K1" s="54"/>
      <c r="L1" s="54"/>
      <c r="M1" s="55"/>
      <c r="N1" s="53" t="s">
        <v>9</v>
      </c>
      <c r="O1" s="54"/>
      <c r="P1" s="54"/>
      <c r="Q1" s="54"/>
      <c r="R1" s="54"/>
      <c r="S1" s="55"/>
    </row>
    <row r="2" spans="1:20" x14ac:dyDescent="0.2">
      <c r="A2" s="40" t="s">
        <v>0</v>
      </c>
      <c r="B2" s="41" t="s">
        <v>37</v>
      </c>
      <c r="C2" s="41" t="s">
        <v>38</v>
      </c>
      <c r="D2" s="41" t="s">
        <v>10</v>
      </c>
      <c r="E2" s="41" t="s">
        <v>11</v>
      </c>
      <c r="F2" s="41" t="s">
        <v>36</v>
      </c>
      <c r="G2" s="41" t="s">
        <v>12</v>
      </c>
      <c r="H2" s="41" t="s">
        <v>37</v>
      </c>
      <c r="I2" s="41" t="s">
        <v>38</v>
      </c>
      <c r="J2" s="41" t="s">
        <v>10</v>
      </c>
      <c r="K2" s="41" t="s">
        <v>11</v>
      </c>
      <c r="L2" s="41" t="s">
        <v>36</v>
      </c>
      <c r="M2" s="41" t="s">
        <v>12</v>
      </c>
      <c r="N2" s="41" t="s">
        <v>37</v>
      </c>
      <c r="O2" s="41" t="s">
        <v>38</v>
      </c>
      <c r="P2" s="41" t="s">
        <v>10</v>
      </c>
      <c r="Q2" s="41" t="s">
        <v>11</v>
      </c>
      <c r="R2" s="41" t="s">
        <v>36</v>
      </c>
      <c r="S2" s="41" t="s">
        <v>12</v>
      </c>
      <c r="T2" s="42" t="s">
        <v>28</v>
      </c>
    </row>
    <row r="3" spans="1:20" x14ac:dyDescent="0.2">
      <c r="A3" s="1">
        <f>'R format Alle parametre'!A2</f>
        <v>45550</v>
      </c>
      <c r="B3" s="7">
        <v>0.25</v>
      </c>
      <c r="C3" s="7">
        <v>6</v>
      </c>
      <c r="D3" s="7">
        <v>3.2000000000000001E-2</v>
      </c>
      <c r="E3" s="7">
        <v>1E-3</v>
      </c>
      <c r="F3" s="7">
        <f>D3-E3</f>
        <v>3.1E-2</v>
      </c>
      <c r="G3" s="47">
        <f>(10000*C3*F3)/(83.4*B3*10)</f>
        <v>8.9208633093525176</v>
      </c>
      <c r="H3" s="7">
        <v>0.25</v>
      </c>
      <c r="I3" s="7">
        <v>6</v>
      </c>
      <c r="J3" s="7">
        <v>0.03</v>
      </c>
      <c r="K3" s="7">
        <v>1E-3</v>
      </c>
      <c r="L3" s="7">
        <f>J3-K3</f>
        <v>2.8999999999999998E-2</v>
      </c>
      <c r="M3" s="47">
        <f>(10000*I3*L3)/(83.4*H3*10)</f>
        <v>8.3453237410071939</v>
      </c>
      <c r="N3" s="7">
        <v>0.25</v>
      </c>
      <c r="O3" s="7">
        <v>6</v>
      </c>
      <c r="P3" s="7">
        <v>2.9000000000000001E-2</v>
      </c>
      <c r="Q3" s="7">
        <v>1E-3</v>
      </c>
      <c r="R3" s="7">
        <f>P3-Q3</f>
        <v>2.8000000000000001E-2</v>
      </c>
      <c r="S3" s="47">
        <f>(10000*O3*R3)/(83.4*N3*10)</f>
        <v>8.057553956834532</v>
      </c>
      <c r="T3" s="47">
        <f>AVERAGE(G3,M3,S3)</f>
        <v>8.4412470023980806</v>
      </c>
    </row>
    <row r="4" spans="1:20" x14ac:dyDescent="0.2">
      <c r="A4" s="1">
        <f>'R format Alle parametre'!A3</f>
        <v>45565</v>
      </c>
      <c r="B4" s="7">
        <v>0.1</v>
      </c>
      <c r="C4" s="7">
        <v>6</v>
      </c>
      <c r="D4" s="7">
        <v>1.7000000000000001E-2</v>
      </c>
      <c r="E4" s="7">
        <v>1E-3</v>
      </c>
      <c r="F4" s="7">
        <f>D4-E4</f>
        <v>1.6E-2</v>
      </c>
      <c r="G4" s="47">
        <f>(10000*C4*F4)/(83.4*B4*10)</f>
        <v>11.510791366906473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7">
        <f>G4</f>
        <v>11.510791366906473</v>
      </c>
    </row>
    <row r="5" spans="1:20" x14ac:dyDescent="0.2">
      <c r="A5" s="1">
        <f>'R format Alle parametre'!A4</f>
        <v>0</v>
      </c>
      <c r="T5" s="47" t="e">
        <f>AVERAGE(G5,M5,S5)</f>
        <v>#DIV/0!</v>
      </c>
    </row>
    <row r="6" spans="1:20" x14ac:dyDescent="0.2">
      <c r="A6" s="1">
        <f>'R format Alle parametre'!A5</f>
        <v>0</v>
      </c>
      <c r="T6" s="47" t="e">
        <f t="shared" ref="T6:T10" si="0">AVERAGE(G6,M6,S6)</f>
        <v>#DIV/0!</v>
      </c>
    </row>
    <row r="7" spans="1:20" x14ac:dyDescent="0.2">
      <c r="A7" s="1">
        <f>'R format Alle parametre'!A6</f>
        <v>0</v>
      </c>
      <c r="T7" s="47" t="e">
        <f t="shared" si="0"/>
        <v>#DIV/0!</v>
      </c>
    </row>
    <row r="8" spans="1:20" x14ac:dyDescent="0.2">
      <c r="A8" s="1">
        <f>'R format Alle parametre'!A7</f>
        <v>0</v>
      </c>
      <c r="T8" s="47" t="e">
        <f t="shared" si="0"/>
        <v>#DIV/0!</v>
      </c>
    </row>
    <row r="9" spans="1:20" x14ac:dyDescent="0.2">
      <c r="A9" s="1">
        <f>'R format Alle parametre'!A8</f>
        <v>0</v>
      </c>
      <c r="T9" s="47" t="e">
        <f t="shared" si="0"/>
        <v>#DIV/0!</v>
      </c>
    </row>
    <row r="10" spans="1:20" x14ac:dyDescent="0.2">
      <c r="A10" s="1">
        <f>'R format Alle parametre'!A9</f>
        <v>0</v>
      </c>
      <c r="T10" s="47" t="e">
        <f t="shared" si="0"/>
        <v>#DIV/0!</v>
      </c>
    </row>
  </sheetData>
  <mergeCells count="3">
    <mergeCell ref="B1:G1"/>
    <mergeCell ref="H1:M1"/>
    <mergeCell ref="N1:S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D346-A0C1-2D4D-8283-42B5EC5D8EE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AFE1-27E0-6743-A69D-58344969B7D3}">
  <dimension ref="A1"/>
  <sheetViews>
    <sheetView workbookViewId="0">
      <selection activeCell="J30" sqref="J30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78AD2C1F9F8B4FB76B92D307FABDDB" ma:contentTypeVersion="12" ma:contentTypeDescription="Opret et nyt dokument." ma:contentTypeScope="" ma:versionID="8a22a468010c837caf49b67268a510d1">
  <xsd:schema xmlns:xsd="http://www.w3.org/2001/XMLSchema" xmlns:xs="http://www.w3.org/2001/XMLSchema" xmlns:p="http://schemas.microsoft.com/office/2006/metadata/properties" xmlns:ns2="4de05bb6-80b2-4b80-8f12-dac234166d01" xmlns:ns3="b2bd2442-1130-4b14-9256-ed56d6ae61c1" targetNamespace="http://schemas.microsoft.com/office/2006/metadata/properties" ma:root="true" ma:fieldsID="1d38a057cc5cea52ea371081e21e389a" ns2:_="" ns3:_="">
    <xsd:import namespace="4de05bb6-80b2-4b80-8f12-dac234166d01"/>
    <xsd:import namespace="b2bd2442-1130-4b14-9256-ed56d6ae6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05bb6-80b2-4b80-8f12-dac234166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ledmærker" ma:readOnly="false" ma:fieldId="{5cf76f15-5ced-4ddc-b409-7134ff3c332f}" ma:taxonomyMulti="true" ma:sspId="f9553f63-5966-4a09-978d-72b299aea1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d2442-1130-4b14-9256-ed56d6ae61c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b67eaaa-3118-4cd3-bfbf-e35070d60662}" ma:internalName="TaxCatchAll" ma:showField="CatchAllData" ma:web="b2bd2442-1130-4b14-9256-ed56d6ae61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bd2442-1130-4b14-9256-ed56d6ae61c1" xsi:nil="true"/>
    <lcf76f155ced4ddcb4097134ff3c332f xmlns="4de05bb6-80b2-4b80-8f12-dac234166d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86D12A-FDC2-4523-A2C9-65AB861AC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e05bb6-80b2-4b80-8f12-dac234166d01"/>
    <ds:schemaRef ds:uri="b2bd2442-1130-4b14-9256-ed56d6ae6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A8913D-77A9-4D16-B538-82300CDC2E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A40501-741B-46A2-823D-AD38D5FC7BE5}">
  <ds:schemaRefs>
    <ds:schemaRef ds:uri="4de05bb6-80b2-4b80-8f12-dac234166d01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b2bd2442-1130-4b14-9256-ed56d6ae61c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R format Alle parametre</vt:lpstr>
      <vt:lpstr>TP</vt:lpstr>
      <vt:lpstr>TN</vt:lpstr>
      <vt:lpstr>DIN eller…. </vt:lpstr>
      <vt:lpstr>SRP</vt:lpstr>
      <vt:lpstr>Klo a</vt:lpstr>
      <vt:lpstr>pH</vt:lpstr>
      <vt:lpstr>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Ditte Røhmann Polauke</dc:creator>
  <cp:lastModifiedBy>Emma Ditte Røhmann Polauke</cp:lastModifiedBy>
  <dcterms:created xsi:type="dcterms:W3CDTF">2024-10-24T08:22:54Z</dcterms:created>
  <dcterms:modified xsi:type="dcterms:W3CDTF">2024-11-01T14:40:22Z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0x0101005D78AD2C1F9F8B4FB76B92D307FABDDB</vt:lpwstr>
  </property>
  <property fmtid="{D5CDD505-2E9C-101B-9397-08002B2CF9AE}" pid="3" name="MediaServiceImageTags">
    <vt:lpwstr/>
  </property>
</Properties>
</file>