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Praktikum-I\01 - Studium proudění viskózní kapaliny trubicemi kruhového průřezu\"/>
    </mc:Choice>
  </mc:AlternateContent>
  <xr:revisionPtr revIDLastSave="0" documentId="13_ncr:1_{E32E4662-917F-42AB-ACE9-0DCDFE6C1CA5}" xr6:coauthVersionLast="47" xr6:coauthVersionMax="47" xr10:uidLastSave="{00000000-0000-0000-0000-000000000000}"/>
  <bookViews>
    <workbookView xWindow="-108" yWindow="-108" windowWidth="23256" windowHeight="12456" xr2:uid="{B1A6E543-93D1-4E69-87E0-7B5E6B6C9A7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4" i="1"/>
  <c r="O64" i="1"/>
  <c r="O65" i="1"/>
  <c r="O66" i="1"/>
  <c r="O67" i="1"/>
  <c r="O68" i="1"/>
  <c r="O69" i="1"/>
  <c r="O70" i="1"/>
  <c r="O63" i="1"/>
  <c r="O86" i="1"/>
  <c r="O87" i="1"/>
  <c r="O88" i="1"/>
  <c r="O89" i="1"/>
  <c r="O90" i="1"/>
  <c r="O91" i="1"/>
  <c r="O92" i="1"/>
  <c r="O93" i="1"/>
  <c r="O94" i="1"/>
  <c r="O95" i="1"/>
  <c r="O85" i="1"/>
  <c r="M85" i="1"/>
  <c r="M86" i="1"/>
  <c r="M87" i="1"/>
  <c r="M88" i="1"/>
  <c r="M89" i="1"/>
  <c r="M90" i="1"/>
  <c r="M91" i="1"/>
  <c r="M92" i="1"/>
  <c r="M93" i="1"/>
  <c r="M94" i="1"/>
  <c r="M95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4" i="1"/>
  <c r="M64" i="1"/>
  <c r="M65" i="1"/>
  <c r="M66" i="1"/>
  <c r="M67" i="1"/>
  <c r="M68" i="1"/>
  <c r="M69" i="1"/>
  <c r="M70" i="1"/>
  <c r="M63" i="1"/>
  <c r="N85" i="1"/>
  <c r="L85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4" i="1"/>
  <c r="L63" i="1"/>
  <c r="N63" i="1" s="1"/>
  <c r="G24" i="1"/>
  <c r="J24" i="1" s="1"/>
  <c r="H86" i="1"/>
  <c r="L86" i="1" s="1"/>
  <c r="H87" i="1"/>
  <c r="J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H85" i="1"/>
  <c r="H64" i="1"/>
  <c r="J64" i="1" s="1"/>
  <c r="H65" i="1"/>
  <c r="J65" i="1" s="1"/>
  <c r="H66" i="1"/>
  <c r="H67" i="1"/>
  <c r="J67" i="1" s="1"/>
  <c r="H68" i="1"/>
  <c r="H69" i="1"/>
  <c r="J69" i="1" s="1"/>
  <c r="H70" i="1"/>
  <c r="J70" i="1" s="1"/>
  <c r="H63" i="1"/>
  <c r="J63" i="1" s="1"/>
  <c r="G25" i="1"/>
  <c r="J25" i="1" s="1"/>
  <c r="G26" i="1"/>
  <c r="J26" i="1" s="1"/>
  <c r="G27" i="1"/>
  <c r="I27" i="1" s="1"/>
  <c r="G28" i="1"/>
  <c r="J28" i="1" s="1"/>
  <c r="G29" i="1"/>
  <c r="J29" i="1" s="1"/>
  <c r="G30" i="1"/>
  <c r="J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J36" i="1" s="1"/>
  <c r="G37" i="1"/>
  <c r="J37" i="1" s="1"/>
  <c r="G38" i="1"/>
  <c r="I38" i="1" s="1"/>
  <c r="G39" i="1"/>
  <c r="I39" i="1" s="1"/>
  <c r="G40" i="1"/>
  <c r="I40" i="1" s="1"/>
  <c r="G41" i="1"/>
  <c r="J41" i="1" s="1"/>
  <c r="G42" i="1"/>
  <c r="I42" i="1" s="1"/>
  <c r="G43" i="1"/>
  <c r="J43" i="1" s="1"/>
  <c r="G44" i="1"/>
  <c r="J44" i="1" s="1"/>
  <c r="G45" i="1"/>
  <c r="J45" i="1" s="1"/>
  <c r="I30" i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86" i="1"/>
  <c r="G87" i="1"/>
  <c r="G88" i="1"/>
  <c r="G89" i="1"/>
  <c r="G90" i="1"/>
  <c r="I90" i="1" s="1"/>
  <c r="G91" i="1"/>
  <c r="G92" i="1"/>
  <c r="G93" i="1"/>
  <c r="G94" i="1"/>
  <c r="G95" i="1"/>
  <c r="G85" i="1"/>
  <c r="I8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25" i="1"/>
  <c r="H25" i="1" s="1"/>
  <c r="F24" i="1"/>
  <c r="H24" i="1" s="1"/>
  <c r="L64" i="1" l="1"/>
  <c r="N64" i="1" s="1"/>
  <c r="L70" i="1"/>
  <c r="N70" i="1" s="1"/>
  <c r="N92" i="1"/>
  <c r="L69" i="1"/>
  <c r="N91" i="1"/>
  <c r="K66" i="1"/>
  <c r="L68" i="1"/>
  <c r="N68" i="1" s="1"/>
  <c r="N90" i="1"/>
  <c r="L67" i="1"/>
  <c r="N67" i="1" s="1"/>
  <c r="N86" i="1"/>
  <c r="N89" i="1"/>
  <c r="L66" i="1"/>
  <c r="N66" i="1" s="1"/>
  <c r="N94" i="1"/>
  <c r="N93" i="1"/>
  <c r="N88" i="1"/>
  <c r="L95" i="1"/>
  <c r="N95" i="1" s="1"/>
  <c r="L87" i="1"/>
  <c r="N87" i="1" s="1"/>
  <c r="L65" i="1"/>
  <c r="N65" i="1" s="1"/>
  <c r="J93" i="1"/>
  <c r="J92" i="1"/>
  <c r="J91" i="1"/>
  <c r="I29" i="1"/>
  <c r="K69" i="1"/>
  <c r="J68" i="1"/>
  <c r="K68" i="1"/>
  <c r="I24" i="1"/>
  <c r="K67" i="1"/>
  <c r="I25" i="1"/>
  <c r="J89" i="1"/>
  <c r="I91" i="1"/>
  <c r="K65" i="1"/>
  <c r="I45" i="1"/>
  <c r="I92" i="1"/>
  <c r="K64" i="1"/>
  <c r="I41" i="1"/>
  <c r="I95" i="1"/>
  <c r="K63" i="1"/>
  <c r="I37" i="1"/>
  <c r="K70" i="1"/>
  <c r="I89" i="1"/>
  <c r="I44" i="1"/>
  <c r="I28" i="1"/>
  <c r="I88" i="1"/>
  <c r="J95" i="1"/>
  <c r="I43" i="1"/>
  <c r="I26" i="1"/>
  <c r="I87" i="1"/>
  <c r="J94" i="1"/>
  <c r="J86" i="1"/>
  <c r="J33" i="1"/>
  <c r="I86" i="1"/>
  <c r="J85" i="1"/>
  <c r="J40" i="1"/>
  <c r="J32" i="1"/>
  <c r="N69" i="1"/>
  <c r="J39" i="1"/>
  <c r="J31" i="1"/>
  <c r="J38" i="1"/>
  <c r="I94" i="1"/>
  <c r="J66" i="1"/>
  <c r="I36" i="1"/>
  <c r="I93" i="1"/>
  <c r="J90" i="1"/>
  <c r="J88" i="1"/>
  <c r="J35" i="1"/>
  <c r="J27" i="1"/>
  <c r="J42" i="1"/>
  <c r="J34" i="1"/>
</calcChain>
</file>

<file path=xl/sharedStrings.xml><?xml version="1.0" encoding="utf-8"?>
<sst xmlns="http://schemas.openxmlformats.org/spreadsheetml/2006/main" count="73" uniqueCount="44">
  <si>
    <t>vnitřní průměr</t>
  </si>
  <si>
    <t>vnitřní průměr - 2r</t>
  </si>
  <si>
    <t>délka - l</t>
  </si>
  <si>
    <t>20,2 cm</t>
  </si>
  <si>
    <t>0,31 cm</t>
  </si>
  <si>
    <t>0,3 cm</t>
  </si>
  <si>
    <t>laboratorní podmínky</t>
  </si>
  <si>
    <t>teplota</t>
  </si>
  <si>
    <t>22,9 °C</t>
  </si>
  <si>
    <t>vlhkost</t>
  </si>
  <si>
    <t>34,7 %RH</t>
  </si>
  <si>
    <t>tlak</t>
  </si>
  <si>
    <t>977,2 hPa</t>
  </si>
  <si>
    <t>Trubice C</t>
  </si>
  <si>
    <t>měřění průtoku</t>
  </si>
  <si>
    <t>čas - s</t>
  </si>
  <si>
    <t>objem - ml</t>
  </si>
  <si>
    <t>15 - laminární</t>
  </si>
  <si>
    <t>Trubice A</t>
  </si>
  <si>
    <t>0,21 cm</t>
  </si>
  <si>
    <t>délka</t>
  </si>
  <si>
    <t>25,1 cm</t>
  </si>
  <si>
    <t>výška manometru - cm</t>
  </si>
  <si>
    <t>celé laminární</t>
  </si>
  <si>
    <t>Trubice B</t>
  </si>
  <si>
    <t>vnitřní průměr - cm</t>
  </si>
  <si>
    <t>délka - cm</t>
  </si>
  <si>
    <t>12 laminární, 13 už se hldina mění</t>
  </si>
  <si>
    <t>Objemový průtok</t>
  </si>
  <si>
    <t>teplota (°C) a hustota vody (kg*m^-3)</t>
  </si>
  <si>
    <t>hodnota manometru - výška - cm</t>
  </si>
  <si>
    <t>hodnota manometru - výška - m</t>
  </si>
  <si>
    <t>úbytek tlaku</t>
  </si>
  <si>
    <t>objem - l</t>
  </si>
  <si>
    <t>výška manometru - m</t>
  </si>
  <si>
    <t>Úbytek tlaku</t>
  </si>
  <si>
    <t>Gravitační zrychlení</t>
  </si>
  <si>
    <t>chyba x</t>
  </si>
  <si>
    <t>chyba y</t>
  </si>
  <si>
    <t>Re</t>
  </si>
  <si>
    <t>k</t>
  </si>
  <si>
    <t>v</t>
  </si>
  <si>
    <t>k lam</t>
  </si>
  <si>
    <t>k 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</si>
</sst>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192843498113032"/>
          <c:y val="0.17171296296296298"/>
          <c:w val="0.8324046032707450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List1!$F$24:$F$45</c:f>
              <c:numCache>
                <c:formatCode>0</c:formatCode>
                <c:ptCount val="22"/>
                <c:pt idx="0">
                  <c:v>2251.3767534000003</c:v>
                </c:pt>
                <c:pt idx="1">
                  <c:v>2153.4908076000002</c:v>
                </c:pt>
                <c:pt idx="2">
                  <c:v>2055.6048618</c:v>
                </c:pt>
                <c:pt idx="3">
                  <c:v>1957.7189160000003</c:v>
                </c:pt>
                <c:pt idx="4">
                  <c:v>1859.8329702000001</c:v>
                </c:pt>
                <c:pt idx="5">
                  <c:v>1761.9470243999999</c:v>
                </c:pt>
                <c:pt idx="6">
                  <c:v>1664.0610786000002</c:v>
                </c:pt>
                <c:pt idx="7">
                  <c:v>1566.1751328</c:v>
                </c:pt>
                <c:pt idx="8">
                  <c:v>1468.2891870000001</c:v>
                </c:pt>
                <c:pt idx="9">
                  <c:v>1370.4032412000001</c:v>
                </c:pt>
                <c:pt idx="10">
                  <c:v>1272.5172954000002</c:v>
                </c:pt>
                <c:pt idx="11">
                  <c:v>1174.6313496</c:v>
                </c:pt>
                <c:pt idx="12">
                  <c:v>1076.7454038000001</c:v>
                </c:pt>
                <c:pt idx="13">
                  <c:v>978.85945800000013</c:v>
                </c:pt>
                <c:pt idx="14">
                  <c:v>880.97351219999996</c:v>
                </c:pt>
                <c:pt idx="15">
                  <c:v>783.08756640000001</c:v>
                </c:pt>
                <c:pt idx="16">
                  <c:v>685.20162060000007</c:v>
                </c:pt>
                <c:pt idx="17">
                  <c:v>587.31567480000001</c:v>
                </c:pt>
                <c:pt idx="18">
                  <c:v>489.42972900000007</c:v>
                </c:pt>
                <c:pt idx="19">
                  <c:v>391.54378320000001</c:v>
                </c:pt>
                <c:pt idx="20">
                  <c:v>293.65783740000001</c:v>
                </c:pt>
                <c:pt idx="21">
                  <c:v>195.7718916</c:v>
                </c:pt>
              </c:numCache>
            </c:numRef>
          </c:xVal>
          <c:yVal>
            <c:numRef>
              <c:f>List1!$G$24:$G$45</c:f>
              <c:numCache>
                <c:formatCode>0.0000</c:formatCode>
                <c:ptCount val="22"/>
                <c:pt idx="0">
                  <c:v>9.6525096525096536</c:v>
                </c:pt>
                <c:pt idx="1">
                  <c:v>9.3023255813953494</c:v>
                </c:pt>
                <c:pt idx="2">
                  <c:v>9.263547938860583</c:v>
                </c:pt>
                <c:pt idx="3">
                  <c:v>8.9365504915102782</c:v>
                </c:pt>
                <c:pt idx="4">
                  <c:v>8.5689802913453299</c:v>
                </c:pt>
                <c:pt idx="5">
                  <c:v>8.3998320033599327</c:v>
                </c:pt>
                <c:pt idx="6">
                  <c:v>8.1300813008130071</c:v>
                </c:pt>
                <c:pt idx="7">
                  <c:v>7.939658594680429</c:v>
                </c:pt>
                <c:pt idx="8">
                  <c:v>7.4321813452248238</c:v>
                </c:pt>
                <c:pt idx="9">
                  <c:v>7.4156470152020777</c:v>
                </c:pt>
                <c:pt idx="10">
                  <c:v>7.1123755334281649</c:v>
                </c:pt>
                <c:pt idx="11">
                  <c:v>7.1428571428571432</c:v>
                </c:pt>
                <c:pt idx="12">
                  <c:v>7.0397747272087292</c:v>
                </c:pt>
                <c:pt idx="13">
                  <c:v>6.8728522336769755</c:v>
                </c:pt>
                <c:pt idx="14">
                  <c:v>6.844626967830254</c:v>
                </c:pt>
                <c:pt idx="15">
                  <c:v>6.4453754431195618</c:v>
                </c:pt>
                <c:pt idx="16">
                  <c:v>5.98086124401914</c:v>
                </c:pt>
                <c:pt idx="17">
                  <c:v>5.2938062466913713</c:v>
                </c:pt>
                <c:pt idx="18">
                  <c:v>4.6849379245725</c:v>
                </c:pt>
                <c:pt idx="19">
                  <c:v>3.9169604386995696</c:v>
                </c:pt>
                <c:pt idx="20">
                  <c:v>2.8649190660363848</c:v>
                </c:pt>
                <c:pt idx="21">
                  <c:v>1.8900018900018902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6-4C9B-A7B6-C25B7F6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43088"/>
        <c:axId val="632343440"/>
      </c:scatterChart>
      <c:valAx>
        <c:axId val="6323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43440"/>
        <c:crosses val="autoZero"/>
        <c:crossBetween val="midCat"/>
      </c:valAx>
      <c:valAx>
        <c:axId val="632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List1!$G$85:$G$95</c:f>
              <c:numCache>
                <c:formatCode>0</c:formatCode>
                <c:ptCount val="11"/>
                <c:pt idx="0">
                  <c:v>685.20162060000007</c:v>
                </c:pt>
                <c:pt idx="1">
                  <c:v>783.08756640000001</c:v>
                </c:pt>
                <c:pt idx="2">
                  <c:v>880.97351219999996</c:v>
                </c:pt>
                <c:pt idx="3">
                  <c:v>978.85945800000013</c:v>
                </c:pt>
                <c:pt idx="4">
                  <c:v>1076.7454038000001</c:v>
                </c:pt>
                <c:pt idx="5">
                  <c:v>1174.6313496</c:v>
                </c:pt>
                <c:pt idx="6">
                  <c:v>1272.5172954000002</c:v>
                </c:pt>
                <c:pt idx="7">
                  <c:v>1370.4032412000001</c:v>
                </c:pt>
                <c:pt idx="8">
                  <c:v>1468.2891870000001</c:v>
                </c:pt>
                <c:pt idx="9">
                  <c:v>1566.1751328</c:v>
                </c:pt>
                <c:pt idx="10">
                  <c:v>1664.0610786000002</c:v>
                </c:pt>
              </c:numCache>
            </c:numRef>
          </c:xVal>
          <c:yVal>
            <c:numRef>
              <c:f>List1!$H$85:$H$95</c:f>
              <c:numCache>
                <c:formatCode>0.0</c:formatCode>
                <c:ptCount val="11"/>
                <c:pt idx="0">
                  <c:v>4.3121581825830875</c:v>
                </c:pt>
                <c:pt idx="1">
                  <c:v>4.8133364639586746</c:v>
                </c:pt>
                <c:pt idx="2">
                  <c:v>5.1751592356687901</c:v>
                </c:pt>
                <c:pt idx="3">
                  <c:v>5.8139534883720936</c:v>
                </c:pt>
                <c:pt idx="4">
                  <c:v>5.9575704736995068</c:v>
                </c:pt>
                <c:pt idx="5">
                  <c:v>6.4182842830306823</c:v>
                </c:pt>
                <c:pt idx="6">
                  <c:v>6.666666666666667</c:v>
                </c:pt>
                <c:pt idx="7">
                  <c:v>7.2727272727272725</c:v>
                </c:pt>
                <c:pt idx="8">
                  <c:v>7.575757575757577</c:v>
                </c:pt>
                <c:pt idx="9">
                  <c:v>7.837620578778135</c:v>
                </c:pt>
                <c:pt idx="10">
                  <c:v>7.9494496534855283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45B4-AC16-C22C8CA3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5264"/>
        <c:axId val="632365616"/>
      </c:scatterChart>
      <c:valAx>
        <c:axId val="632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65616"/>
        <c:crosses val="autoZero"/>
        <c:crossBetween val="midCat"/>
      </c:valAx>
      <c:valAx>
        <c:axId val="632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List1!$G$63:$G$70</c:f>
              <c:numCache>
                <c:formatCode>0</c:formatCode>
                <c:ptCount val="8"/>
                <c:pt idx="0">
                  <c:v>1076.7454038000001</c:v>
                </c:pt>
                <c:pt idx="1">
                  <c:v>1174.6313496</c:v>
                </c:pt>
                <c:pt idx="2">
                  <c:v>1370.4032412000001</c:v>
                </c:pt>
                <c:pt idx="3">
                  <c:v>1468.2891870000001</c:v>
                </c:pt>
                <c:pt idx="4">
                  <c:v>1566.1751328</c:v>
                </c:pt>
                <c:pt idx="5">
                  <c:v>1664.0610786000002</c:v>
                </c:pt>
                <c:pt idx="6">
                  <c:v>1761.9470243999999</c:v>
                </c:pt>
                <c:pt idx="7">
                  <c:v>1957.7189160000003</c:v>
                </c:pt>
              </c:numCache>
            </c:numRef>
          </c:xVal>
          <c:yVal>
            <c:numRef>
              <c:f>List1!$H$63:$H$70</c:f>
              <c:numCache>
                <c:formatCode>0.0</c:formatCode>
                <c:ptCount val="8"/>
                <c:pt idx="0">
                  <c:v>1.9988007195682589</c:v>
                </c:pt>
                <c:pt idx="1">
                  <c:v>2.2782095952827661</c:v>
                </c:pt>
                <c:pt idx="2">
                  <c:v>2.7374760470845878</c:v>
                </c:pt>
                <c:pt idx="3">
                  <c:v>2.9276985743380854</c:v>
                </c:pt>
                <c:pt idx="4">
                  <c:v>3.2381866154953234</c:v>
                </c:pt>
                <c:pt idx="5">
                  <c:v>3.2954358213873789</c:v>
                </c:pt>
                <c:pt idx="6">
                  <c:v>3.4971148802238154</c:v>
                </c:pt>
                <c:pt idx="7">
                  <c:v>3.515468059461631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D-4CDD-8AD3-A0A96B76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84272"/>
        <c:axId val="632378992"/>
      </c:scatterChart>
      <c:valAx>
        <c:axId val="6323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78992"/>
        <c:crosses val="autoZero"/>
        <c:crossBetween val="midCat"/>
      </c:valAx>
      <c:valAx>
        <c:axId val="632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26</xdr:row>
      <xdr:rowOff>19050</xdr:rowOff>
    </xdr:from>
    <xdr:to>
      <xdr:col>23</xdr:col>
      <xdr:colOff>175260</xdr:colOff>
      <xdr:row>41</xdr:row>
      <xdr:rowOff>19050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612060B-D31A-6918-40E6-F65E342F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472440</xdr:colOff>
      <xdr:row>82</xdr:row>
      <xdr:rowOff>125730</xdr:rowOff>
    </xdr:from>
    <xdr:to>
      <xdr:col>25</xdr:col>
      <xdr:colOff>220980</xdr:colOff>
      <xdr:row>97</xdr:row>
      <xdr:rowOff>125730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D5944700-108A-86B4-B35F-F07DA43D7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61</xdr:row>
      <xdr:rowOff>179070</xdr:rowOff>
    </xdr:from>
    <xdr:to>
      <xdr:col>24</xdr:col>
      <xdr:colOff>457200</xdr:colOff>
      <xdr:row>74</xdr:row>
      <xdr:rowOff>179070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A7AD12B-9C64-2373-BA70-2AF92833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C100-0B7B-4E7A-ACB3-E0BE1AF0BA32}">
  <sheetPr>
    <pageSetUpPr fitToPage="1"/>
  </sheetPr>
  <dimension ref="B2:O95"/>
  <sheetViews>
    <sheetView tabSelected="1" topLeftCell="C1" zoomScaleNormal="100" workbookViewId="0">
      <selection activeCell="J58" sqref="J58"/>
    </sheetView>
  </sheetViews>
  <sheetFormatPr defaultRowHeight="14.4" x14ac:dyDescent="0.3"/>
  <cols>
    <col min="1" max="1" width="8.5546875" customWidth="1"/>
    <col min="2" max="3" width="29.5546875" customWidth="1"/>
    <col min="4" max="4" width="12.88671875" customWidth="1"/>
    <col min="5" max="5" width="15" customWidth="1"/>
    <col min="6" max="6" width="12.109375" customWidth="1"/>
    <col min="7" max="7" width="17" customWidth="1"/>
    <col min="8" max="8" width="17.33203125" customWidth="1"/>
    <col min="9" max="9" width="16.21875" customWidth="1"/>
    <col min="10" max="11" width="19.21875" customWidth="1"/>
    <col min="12" max="12" width="13.5546875" customWidth="1"/>
    <col min="13" max="13" width="21.33203125" customWidth="1"/>
  </cols>
  <sheetData>
    <row r="2" spans="2:4" x14ac:dyDescent="0.3">
      <c r="B2" t="s">
        <v>13</v>
      </c>
    </row>
    <row r="3" spans="2:4" x14ac:dyDescent="0.3">
      <c r="B3" t="s">
        <v>17</v>
      </c>
    </row>
    <row r="5" spans="2:4" x14ac:dyDescent="0.3">
      <c r="B5" t="s">
        <v>1</v>
      </c>
      <c r="D5" t="s">
        <v>4</v>
      </c>
    </row>
    <row r="6" spans="2:4" x14ac:dyDescent="0.3">
      <c r="D6" t="s">
        <v>5</v>
      </c>
    </row>
    <row r="7" spans="2:4" x14ac:dyDescent="0.3">
      <c r="D7" t="s">
        <v>5</v>
      </c>
    </row>
    <row r="9" spans="2:4" x14ac:dyDescent="0.3">
      <c r="B9" t="s">
        <v>2</v>
      </c>
      <c r="D9" t="s">
        <v>3</v>
      </c>
    </row>
    <row r="10" spans="2:4" x14ac:dyDescent="0.3">
      <c r="D10" t="s">
        <v>3</v>
      </c>
    </row>
    <row r="11" spans="2:4" x14ac:dyDescent="0.3">
      <c r="D11" t="s">
        <v>3</v>
      </c>
    </row>
    <row r="13" spans="2:4" x14ac:dyDescent="0.3">
      <c r="B13" t="s">
        <v>6</v>
      </c>
    </row>
    <row r="14" spans="2:4" x14ac:dyDescent="0.3">
      <c r="B14" t="s">
        <v>7</v>
      </c>
      <c r="D14" t="s">
        <v>8</v>
      </c>
    </row>
    <row r="15" spans="2:4" x14ac:dyDescent="0.3">
      <c r="B15" t="s">
        <v>9</v>
      </c>
      <c r="D15" t="s">
        <v>10</v>
      </c>
    </row>
    <row r="16" spans="2:4" x14ac:dyDescent="0.3">
      <c r="B16" t="s">
        <v>11</v>
      </c>
      <c r="D16" t="s">
        <v>12</v>
      </c>
    </row>
    <row r="18" spans="2:13" x14ac:dyDescent="0.3">
      <c r="B18" t="s">
        <v>29</v>
      </c>
      <c r="D18">
        <v>21.8</v>
      </c>
      <c r="E18">
        <v>997.81799999999998</v>
      </c>
      <c r="G18">
        <v>9.81</v>
      </c>
      <c r="H18" t="s">
        <v>36</v>
      </c>
    </row>
    <row r="19" spans="2:13" x14ac:dyDescent="0.3">
      <c r="D19">
        <v>22.1</v>
      </c>
    </row>
    <row r="20" spans="2:13" x14ac:dyDescent="0.3">
      <c r="D20">
        <v>22.2</v>
      </c>
    </row>
    <row r="22" spans="2:13" x14ac:dyDescent="0.3">
      <c r="B22" t="s">
        <v>14</v>
      </c>
    </row>
    <row r="23" spans="2:13" x14ac:dyDescent="0.3">
      <c r="B23" t="s">
        <v>30</v>
      </c>
      <c r="C23" t="s">
        <v>31</v>
      </c>
      <c r="D23" t="s">
        <v>33</v>
      </c>
      <c r="E23" t="s">
        <v>15</v>
      </c>
      <c r="F23" t="s">
        <v>32</v>
      </c>
      <c r="G23" t="s">
        <v>28</v>
      </c>
      <c r="H23" t="s">
        <v>37</v>
      </c>
      <c r="I23" t="s">
        <v>38</v>
      </c>
      <c r="J23" t="s">
        <v>39</v>
      </c>
      <c r="K23" t="s">
        <v>40</v>
      </c>
      <c r="L23" t="s">
        <v>42</v>
      </c>
      <c r="M23" t="s">
        <v>43</v>
      </c>
    </row>
    <row r="24" spans="2:13" x14ac:dyDescent="0.3">
      <c r="B24" s="2">
        <v>23</v>
      </c>
      <c r="C24" s="1">
        <v>0.23</v>
      </c>
      <c r="D24">
        <v>0.2</v>
      </c>
      <c r="E24" s="4">
        <v>20.72</v>
      </c>
      <c r="F24" s="5">
        <f t="shared" ref="F24:F45" si="0">C24*$E$18*$G$18</f>
        <v>2251.3767534000003</v>
      </c>
      <c r="G24" s="3">
        <f>D24/E24*1000</f>
        <v>9.6525096525096536</v>
      </c>
      <c r="H24" s="1">
        <f t="shared" ref="H24:H36" si="1">F24*SQRT(((0.002*0.002)/(C24*C24))+1/(997*997))</f>
        <v>19.706993232865138</v>
      </c>
      <c r="I24" s="1">
        <f>G24*SQRT(((0.01*0.01)/(D24*D24))+((0.2*0.2)/(E24*E24)))</f>
        <v>0.49153655105487631</v>
      </c>
      <c r="J24" s="4">
        <f>G24*997/950*3.14*1.4</f>
        <v>44.53172119487909</v>
      </c>
      <c r="K24" s="6">
        <f>F24*2*POWER(0.0013,5)*PI()*PI()/(997*(G24*G24/POWER(10,12))*0.25)</f>
        <v>7.1052444471937848E-3</v>
      </c>
      <c r="L24" s="1">
        <f>16/J24</f>
        <v>0.35929444384107739</v>
      </c>
      <c r="M24" s="6">
        <f>0.133/J24^(1/4)</f>
        <v>5.1485421269843047E-2</v>
      </c>
    </row>
    <row r="25" spans="2:13" x14ac:dyDescent="0.3">
      <c r="B25" s="2">
        <v>22</v>
      </c>
      <c r="C25" s="1">
        <v>0.22</v>
      </c>
      <c r="D25">
        <v>0.2</v>
      </c>
      <c r="E25" s="4">
        <v>21.5</v>
      </c>
      <c r="F25" s="5">
        <f t="shared" si="0"/>
        <v>2153.4908076000002</v>
      </c>
      <c r="G25" s="3">
        <f t="shared" ref="G25:G45" si="2">D25/E25*1000</f>
        <v>9.3023255813953494</v>
      </c>
      <c r="H25" s="1">
        <f t="shared" si="1"/>
        <v>19.69598458865763</v>
      </c>
      <c r="I25" s="1">
        <f t="shared" ref="I25:I45" si="3">G25*SQRT(((0.01*0.01)/(D25*D25))+((0.2*0.2)/(E25*E25)))</f>
        <v>0.47309740894816737</v>
      </c>
      <c r="J25" s="4">
        <f t="shared" ref="J25:J45" si="4">G25*997/950*3.14*1.4</f>
        <v>42.91615177478581</v>
      </c>
      <c r="K25" s="6">
        <f t="shared" ref="K25:K45" si="5">F25*2*POWER(0.0013,5)*PI()*PI()/(997*(G25*G25/POWER(10,12))*0.25)</f>
        <v>7.3176441506124902E-3</v>
      </c>
      <c r="L25" s="1">
        <f t="shared" ref="L25:L45" si="6">16/J25</f>
        <v>0.37282000688142675</v>
      </c>
      <c r="M25" s="6">
        <f t="shared" ref="M25:M45" si="7">0.133/J25^(1/4)</f>
        <v>5.1963266988385062E-2</v>
      </c>
    </row>
    <row r="26" spans="2:13" x14ac:dyDescent="0.3">
      <c r="B26" s="2">
        <v>21</v>
      </c>
      <c r="C26" s="1">
        <v>0.21</v>
      </c>
      <c r="D26">
        <v>0.2</v>
      </c>
      <c r="E26" s="4">
        <v>21.59</v>
      </c>
      <c r="F26" s="5">
        <f t="shared" si="0"/>
        <v>2055.6048618</v>
      </c>
      <c r="G26" s="3">
        <f t="shared" si="2"/>
        <v>9.263547938860583</v>
      </c>
      <c r="H26" s="1">
        <f t="shared" si="1"/>
        <v>19.685459465535562</v>
      </c>
      <c r="I26" s="1">
        <f t="shared" si="3"/>
        <v>0.47105968517764851</v>
      </c>
      <c r="J26" s="4">
        <f t="shared" si="4"/>
        <v>42.737251651593084</v>
      </c>
      <c r="K26" s="6">
        <f t="shared" si="5"/>
        <v>7.0436256308002744E-3</v>
      </c>
      <c r="L26" s="1">
        <f t="shared" si="6"/>
        <v>0.37438064877069793</v>
      </c>
      <c r="M26" s="6">
        <f t="shared" si="7"/>
        <v>5.201756199515236E-2</v>
      </c>
    </row>
    <row r="27" spans="2:13" x14ac:dyDescent="0.3">
      <c r="B27" s="2">
        <v>20</v>
      </c>
      <c r="C27" s="1">
        <v>0.2</v>
      </c>
      <c r="D27">
        <v>0.2</v>
      </c>
      <c r="E27" s="4">
        <v>22.38</v>
      </c>
      <c r="F27" s="5">
        <f t="shared" si="0"/>
        <v>1957.7189160000003</v>
      </c>
      <c r="G27" s="3">
        <f t="shared" si="2"/>
        <v>8.9365504915102782</v>
      </c>
      <c r="H27" s="1">
        <f t="shared" si="1"/>
        <v>19.675418639459902</v>
      </c>
      <c r="I27" s="1">
        <f t="shared" si="3"/>
        <v>0.4539083226052173</v>
      </c>
      <c r="J27" s="4">
        <f t="shared" si="4"/>
        <v>41.22865340294436</v>
      </c>
      <c r="K27" s="6">
        <f t="shared" si="5"/>
        <v>7.2081173054919807E-3</v>
      </c>
      <c r="L27" s="1">
        <f t="shared" si="6"/>
        <v>0.38807961646541078</v>
      </c>
      <c r="M27" s="6">
        <f t="shared" si="7"/>
        <v>5.2487012436335918E-2</v>
      </c>
    </row>
    <row r="28" spans="2:13" x14ac:dyDescent="0.3">
      <c r="B28" s="2">
        <v>19</v>
      </c>
      <c r="C28" s="1">
        <v>0.19</v>
      </c>
      <c r="D28">
        <v>0.2</v>
      </c>
      <c r="E28" s="4">
        <v>23.34</v>
      </c>
      <c r="F28" s="5">
        <f t="shared" si="0"/>
        <v>1859.8329702000001</v>
      </c>
      <c r="G28" s="3">
        <f t="shared" si="2"/>
        <v>8.5689802913453299</v>
      </c>
      <c r="H28" s="1">
        <f t="shared" si="1"/>
        <v>19.665862852235257</v>
      </c>
      <c r="I28" s="1">
        <f t="shared" si="3"/>
        <v>0.43469546186539387</v>
      </c>
      <c r="J28" s="4">
        <f t="shared" si="4"/>
        <v>39.532873314391374</v>
      </c>
      <c r="K28" s="6">
        <f t="shared" si="5"/>
        <v>7.447782581957281E-3</v>
      </c>
      <c r="L28" s="1">
        <f t="shared" si="6"/>
        <v>0.40472646328430245</v>
      </c>
      <c r="M28" s="6">
        <f t="shared" si="7"/>
        <v>5.3041041818972345E-2</v>
      </c>
    </row>
    <row r="29" spans="2:13" x14ac:dyDescent="0.3">
      <c r="B29" s="2">
        <v>18</v>
      </c>
      <c r="C29" s="1">
        <v>0.18</v>
      </c>
      <c r="D29">
        <v>0.2</v>
      </c>
      <c r="E29" s="4">
        <v>23.81</v>
      </c>
      <c r="F29" s="5">
        <f t="shared" si="0"/>
        <v>1761.9470243999999</v>
      </c>
      <c r="G29" s="3">
        <f t="shared" si="2"/>
        <v>8.3998320033599327</v>
      </c>
      <c r="H29" s="1">
        <f t="shared" si="1"/>
        <v>19.656792811239708</v>
      </c>
      <c r="I29" s="1">
        <f t="shared" si="3"/>
        <v>0.42587704743799043</v>
      </c>
      <c r="J29" s="4">
        <f t="shared" si="4"/>
        <v>38.752510002431535</v>
      </c>
      <c r="K29" s="6">
        <f t="shared" si="5"/>
        <v>7.3428216819858214E-3</v>
      </c>
      <c r="L29" s="1">
        <f t="shared" si="6"/>
        <v>0.41287648203938471</v>
      </c>
      <c r="M29" s="6">
        <f t="shared" si="7"/>
        <v>5.3306072018564299E-2</v>
      </c>
    </row>
    <row r="30" spans="2:13" x14ac:dyDescent="0.3">
      <c r="B30" s="2">
        <v>17</v>
      </c>
      <c r="C30" s="1">
        <v>0.17</v>
      </c>
      <c r="D30">
        <v>0.2</v>
      </c>
      <c r="E30" s="4">
        <v>24.6</v>
      </c>
      <c r="F30" s="5">
        <f t="shared" si="0"/>
        <v>1664.0610786000002</v>
      </c>
      <c r="G30" s="3">
        <f t="shared" si="2"/>
        <v>8.1300813008130071</v>
      </c>
      <c r="H30" s="1">
        <f t="shared" si="1"/>
        <v>19.648209189166359</v>
      </c>
      <c r="I30" s="1">
        <f t="shared" si="3"/>
        <v>0.41184284604756671</v>
      </c>
      <c r="J30" s="4">
        <f t="shared" si="4"/>
        <v>37.50801882755669</v>
      </c>
      <c r="K30" s="6">
        <f t="shared" si="5"/>
        <v>7.4027114490524742E-3</v>
      </c>
      <c r="L30" s="1">
        <f t="shared" si="6"/>
        <v>0.42657544973409772</v>
      </c>
      <c r="M30" s="6">
        <f t="shared" si="7"/>
        <v>5.3742839624330442E-2</v>
      </c>
    </row>
    <row r="31" spans="2:13" x14ac:dyDescent="0.3">
      <c r="B31" s="2">
        <v>16</v>
      </c>
      <c r="C31" s="1">
        <v>0.16</v>
      </c>
      <c r="D31">
        <v>0.2</v>
      </c>
      <c r="E31" s="4">
        <v>25.19</v>
      </c>
      <c r="F31" s="5">
        <f t="shared" si="0"/>
        <v>1566.1751328</v>
      </c>
      <c r="G31" s="3">
        <f t="shared" si="2"/>
        <v>7.939658594680429</v>
      </c>
      <c r="H31" s="1">
        <f t="shared" si="1"/>
        <v>19.640112623776769</v>
      </c>
      <c r="I31" s="1">
        <f t="shared" si="3"/>
        <v>0.40195678680851121</v>
      </c>
      <c r="J31" s="4">
        <f t="shared" si="4"/>
        <v>36.629506278598441</v>
      </c>
      <c r="K31" s="6">
        <f t="shared" si="5"/>
        <v>7.3054673374580246E-3</v>
      </c>
      <c r="L31" s="1">
        <f t="shared" si="6"/>
        <v>0.43680632434154149</v>
      </c>
      <c r="M31" s="6">
        <f t="shared" si="7"/>
        <v>5.4062219903270967E-2</v>
      </c>
    </row>
    <row r="32" spans="2:13" x14ac:dyDescent="0.3">
      <c r="B32" s="2">
        <v>15</v>
      </c>
      <c r="C32" s="1">
        <v>0.15</v>
      </c>
      <c r="D32">
        <v>0.2</v>
      </c>
      <c r="E32" s="4">
        <v>26.91</v>
      </c>
      <c r="F32" s="5">
        <f t="shared" si="0"/>
        <v>1468.2891870000001</v>
      </c>
      <c r="G32" s="3">
        <f t="shared" si="2"/>
        <v>7.4321813452248238</v>
      </c>
      <c r="H32" s="1">
        <f t="shared" si="1"/>
        <v>19.632503717666474</v>
      </c>
      <c r="I32" s="1">
        <f t="shared" si="3"/>
        <v>0.37569197534902382</v>
      </c>
      <c r="J32" s="4">
        <f t="shared" si="4"/>
        <v>34.288266932660527</v>
      </c>
      <c r="K32" s="6">
        <f t="shared" si="5"/>
        <v>7.8161041960895048E-3</v>
      </c>
      <c r="L32" s="1">
        <f t="shared" si="6"/>
        <v>0.46663192489205557</v>
      </c>
      <c r="M32" s="6">
        <f t="shared" si="7"/>
        <v>5.4962345433870359E-2</v>
      </c>
    </row>
    <row r="33" spans="2:13" x14ac:dyDescent="0.3">
      <c r="B33" s="2">
        <v>14</v>
      </c>
      <c r="C33" s="1">
        <v>0.14000000000000001</v>
      </c>
      <c r="D33">
        <v>0.2</v>
      </c>
      <c r="E33" s="4">
        <v>26.97</v>
      </c>
      <c r="F33" s="5">
        <f t="shared" si="0"/>
        <v>1370.4032412000001</v>
      </c>
      <c r="G33" s="3">
        <f t="shared" si="2"/>
        <v>7.4156470152020777</v>
      </c>
      <c r="H33" s="1">
        <f t="shared" si="1"/>
        <v>19.625383038042798</v>
      </c>
      <c r="I33" s="1">
        <f t="shared" si="3"/>
        <v>0.37483816771246586</v>
      </c>
      <c r="J33" s="4">
        <f t="shared" si="4"/>
        <v>34.211986027359835</v>
      </c>
      <c r="K33" s="6">
        <f t="shared" si="5"/>
        <v>7.3275976433582243E-3</v>
      </c>
      <c r="L33" s="1">
        <f t="shared" si="6"/>
        <v>0.46767235281823633</v>
      </c>
      <c r="M33" s="6">
        <f t="shared" si="7"/>
        <v>5.4992956609998998E-2</v>
      </c>
    </row>
    <row r="34" spans="2:13" x14ac:dyDescent="0.3">
      <c r="B34" s="2">
        <v>13</v>
      </c>
      <c r="C34" s="1">
        <v>0.13</v>
      </c>
      <c r="D34">
        <v>0.2</v>
      </c>
      <c r="E34" s="4">
        <v>28.12</v>
      </c>
      <c r="F34" s="5">
        <f t="shared" si="0"/>
        <v>1272.5172954000002</v>
      </c>
      <c r="G34" s="3">
        <f t="shared" si="2"/>
        <v>7.1123755334281649</v>
      </c>
      <c r="H34" s="1">
        <f t="shared" si="1"/>
        <v>19.618751116515192</v>
      </c>
      <c r="I34" s="1">
        <f t="shared" si="3"/>
        <v>0.35919861658448315</v>
      </c>
      <c r="J34" s="4">
        <f t="shared" si="4"/>
        <v>32.812847196226691</v>
      </c>
      <c r="K34" s="6">
        <f t="shared" si="5"/>
        <v>7.3968305658119885E-3</v>
      </c>
      <c r="L34" s="1">
        <f t="shared" si="6"/>
        <v>0.48761388807003364</v>
      </c>
      <c r="M34" s="6">
        <f t="shared" si="7"/>
        <v>5.5570033928350221E-2</v>
      </c>
    </row>
    <row r="35" spans="2:13" x14ac:dyDescent="0.3">
      <c r="B35" s="2">
        <v>12</v>
      </c>
      <c r="C35" s="1">
        <v>0.12</v>
      </c>
      <c r="D35">
        <v>0.2</v>
      </c>
      <c r="E35" s="4">
        <v>28</v>
      </c>
      <c r="F35" s="5">
        <f t="shared" si="0"/>
        <v>1174.6313496</v>
      </c>
      <c r="G35" s="3">
        <f t="shared" si="2"/>
        <v>7.1428571428571432</v>
      </c>
      <c r="H35" s="1">
        <f t="shared" si="1"/>
        <v>19.612608448898172</v>
      </c>
      <c r="I35" s="1">
        <f t="shared" si="3"/>
        <v>0.36076876591150381</v>
      </c>
      <c r="J35" s="4">
        <f t="shared" si="4"/>
        <v>32.953473684210529</v>
      </c>
      <c r="K35" s="6">
        <f t="shared" si="5"/>
        <v>6.769693315203531E-3</v>
      </c>
      <c r="L35" s="1">
        <f t="shared" si="6"/>
        <v>0.48553303221767208</v>
      </c>
      <c r="M35" s="6">
        <f t="shared" si="7"/>
        <v>5.5510653575774276E-2</v>
      </c>
    </row>
    <row r="36" spans="2:13" x14ac:dyDescent="0.3">
      <c r="B36" s="2">
        <v>11</v>
      </c>
      <c r="C36" s="1">
        <v>0.11</v>
      </c>
      <c r="D36">
        <v>0.2</v>
      </c>
      <c r="E36" s="4">
        <v>28.41</v>
      </c>
      <c r="F36" s="5">
        <f t="shared" si="0"/>
        <v>1076.7454038000001</v>
      </c>
      <c r="G36" s="3">
        <f t="shared" si="2"/>
        <v>7.0397747272087292</v>
      </c>
      <c r="H36" s="1">
        <f t="shared" si="1"/>
        <v>19.606955495027162</v>
      </c>
      <c r="I36" s="1">
        <f t="shared" si="3"/>
        <v>0.35546041739024525</v>
      </c>
      <c r="J36" s="4">
        <f t="shared" si="4"/>
        <v>32.477904370218049</v>
      </c>
      <c r="K36" s="6">
        <f t="shared" si="5"/>
        <v>6.3886167871930492E-3</v>
      </c>
      <c r="L36" s="1">
        <f t="shared" si="6"/>
        <v>0.49264262304657375</v>
      </c>
      <c r="M36" s="6">
        <f t="shared" si="7"/>
        <v>5.5712755821324941E-2</v>
      </c>
    </row>
    <row r="37" spans="2:13" x14ac:dyDescent="0.3">
      <c r="B37" s="2">
        <v>10</v>
      </c>
      <c r="C37" s="1">
        <v>0.1</v>
      </c>
      <c r="D37">
        <v>0.2</v>
      </c>
      <c r="E37" s="4">
        <v>29.1</v>
      </c>
      <c r="F37" s="5">
        <f t="shared" si="0"/>
        <v>978.85945800000013</v>
      </c>
      <c r="G37" s="3">
        <f t="shared" si="2"/>
        <v>6.8728522336769755</v>
      </c>
      <c r="H37" s="1">
        <f>F37*SQRT(((0.002*0.002)/(C37*C37))+1/(997*997))</f>
        <v>19.601792678587277</v>
      </c>
      <c r="I37" s="1">
        <f t="shared" si="3"/>
        <v>0.34687388702916222</v>
      </c>
      <c r="J37" s="4">
        <f t="shared" si="4"/>
        <v>31.707809730511844</v>
      </c>
      <c r="K37" s="6">
        <f t="shared" si="5"/>
        <v>6.0933715946508331E-3</v>
      </c>
      <c r="L37" s="1">
        <f t="shared" si="6"/>
        <v>0.50460754419765219</v>
      </c>
      <c r="M37" s="6">
        <f t="shared" si="7"/>
        <v>5.6047994854615535E-2</v>
      </c>
    </row>
    <row r="38" spans="2:13" x14ac:dyDescent="0.3">
      <c r="B38" s="2">
        <v>9</v>
      </c>
      <c r="C38" s="1">
        <v>0.09</v>
      </c>
      <c r="D38">
        <v>0.2</v>
      </c>
      <c r="E38" s="4">
        <v>29.22</v>
      </c>
      <c r="F38" s="5">
        <f t="shared" si="0"/>
        <v>880.97351219999996</v>
      </c>
      <c r="G38" s="3">
        <f t="shared" si="2"/>
        <v>6.844626967830254</v>
      </c>
      <c r="H38" s="1">
        <f t="shared" ref="H38:H44" si="8">F38*SQRT(((0.0005*0.0005)/(C38*C38))+1/(997*997))</f>
        <v>4.9734231689347759</v>
      </c>
      <c r="I38" s="1">
        <f t="shared" si="3"/>
        <v>0.34542309849002101</v>
      </c>
      <c r="J38" s="4">
        <f t="shared" si="4"/>
        <v>31.577592852768472</v>
      </c>
      <c r="K38" s="6">
        <f t="shared" si="5"/>
        <v>5.529356841146001E-3</v>
      </c>
      <c r="L38" s="1">
        <f t="shared" si="6"/>
        <v>0.50668840005001359</v>
      </c>
      <c r="M38" s="6">
        <f t="shared" si="7"/>
        <v>5.6105687154201188E-2</v>
      </c>
    </row>
    <row r="39" spans="2:13" x14ac:dyDescent="0.3">
      <c r="B39" s="2">
        <v>8</v>
      </c>
      <c r="C39" s="1">
        <v>0.08</v>
      </c>
      <c r="D39">
        <v>0.2</v>
      </c>
      <c r="E39" s="4">
        <v>31.03</v>
      </c>
      <c r="F39" s="5">
        <f t="shared" si="0"/>
        <v>783.08756640000001</v>
      </c>
      <c r="G39" s="3">
        <f t="shared" si="2"/>
        <v>6.4453754431195618</v>
      </c>
      <c r="H39" s="1">
        <f t="shared" si="8"/>
        <v>4.9569212299526084</v>
      </c>
      <c r="I39" s="1">
        <f t="shared" si="3"/>
        <v>0.32493533373015265</v>
      </c>
      <c r="J39" s="4">
        <f t="shared" si="4"/>
        <v>29.735651406957608</v>
      </c>
      <c r="K39" s="6">
        <f t="shared" si="5"/>
        <v>5.5427491481299792E-3</v>
      </c>
      <c r="L39" s="1">
        <f t="shared" si="6"/>
        <v>0.53807464248979886</v>
      </c>
      <c r="M39" s="6">
        <f t="shared" si="7"/>
        <v>5.6955055153584754E-2</v>
      </c>
    </row>
    <row r="40" spans="2:13" x14ac:dyDescent="0.3">
      <c r="B40" s="2">
        <v>7</v>
      </c>
      <c r="C40" s="1">
        <v>7.0000000000000007E-2</v>
      </c>
      <c r="D40">
        <v>0.2</v>
      </c>
      <c r="E40" s="4">
        <v>33.44</v>
      </c>
      <c r="F40" s="5">
        <f t="shared" si="0"/>
        <v>685.20162060000007</v>
      </c>
      <c r="G40" s="3">
        <f t="shared" si="2"/>
        <v>5.98086124401914</v>
      </c>
      <c r="H40" s="1">
        <f t="shared" si="8"/>
        <v>4.9423149392537162</v>
      </c>
      <c r="I40" s="1">
        <f t="shared" si="3"/>
        <v>0.30117485970165397</v>
      </c>
      <c r="J40" s="4">
        <f t="shared" si="4"/>
        <v>27.592621505917908</v>
      </c>
      <c r="K40" s="6">
        <f t="shared" si="5"/>
        <v>5.6325137847886737E-3</v>
      </c>
      <c r="L40" s="1">
        <f t="shared" si="6"/>
        <v>0.57986516419139122</v>
      </c>
      <c r="M40" s="6">
        <f t="shared" si="7"/>
        <v>5.8030110835038007E-2</v>
      </c>
    </row>
    <row r="41" spans="2:13" x14ac:dyDescent="0.3">
      <c r="B41" s="2">
        <v>6</v>
      </c>
      <c r="C41" s="1">
        <v>0.06</v>
      </c>
      <c r="D41">
        <v>0.2</v>
      </c>
      <c r="E41" s="4">
        <v>37.78</v>
      </c>
      <c r="F41" s="5">
        <f t="shared" si="0"/>
        <v>587.31567480000001</v>
      </c>
      <c r="G41" s="3">
        <f t="shared" si="2"/>
        <v>5.2938062466913713</v>
      </c>
      <c r="H41" s="1">
        <f t="shared" si="8"/>
        <v>4.9296211470805709</v>
      </c>
      <c r="I41" s="1">
        <f t="shared" si="3"/>
        <v>0.26616973452051146</v>
      </c>
      <c r="J41" s="4">
        <f t="shared" si="4"/>
        <v>24.42290267755148</v>
      </c>
      <c r="K41" s="6">
        <f t="shared" si="5"/>
        <v>6.1623568418878519E-3</v>
      </c>
      <c r="L41" s="1">
        <f t="shared" si="6"/>
        <v>0.65512278418513037</v>
      </c>
      <c r="M41" s="6">
        <f t="shared" si="7"/>
        <v>5.9827701927406877E-2</v>
      </c>
    </row>
    <row r="42" spans="2:13" x14ac:dyDescent="0.3">
      <c r="B42" s="2">
        <v>5</v>
      </c>
      <c r="C42" s="1">
        <v>0.05</v>
      </c>
      <c r="D42">
        <v>0.2</v>
      </c>
      <c r="E42" s="4">
        <v>42.69</v>
      </c>
      <c r="F42" s="5">
        <f t="shared" si="0"/>
        <v>489.42972900000007</v>
      </c>
      <c r="G42" s="3">
        <f t="shared" si="2"/>
        <v>4.6849379245725</v>
      </c>
      <c r="H42" s="1">
        <f t="shared" si="8"/>
        <v>4.9188546598649756</v>
      </c>
      <c r="I42" s="1">
        <f t="shared" si="3"/>
        <v>0.2352729294627014</v>
      </c>
      <c r="J42" s="4">
        <f t="shared" si="4"/>
        <v>21.613897005338369</v>
      </c>
      <c r="K42" s="6">
        <f t="shared" si="5"/>
        <v>6.5568311455971471E-3</v>
      </c>
      <c r="L42" s="1">
        <f t="shared" si="6"/>
        <v>0.74026446947758628</v>
      </c>
      <c r="M42" s="6">
        <f t="shared" si="7"/>
        <v>6.1683409582369411E-2</v>
      </c>
    </row>
    <row r="43" spans="2:13" x14ac:dyDescent="0.3">
      <c r="B43" s="2">
        <v>4</v>
      </c>
      <c r="C43" s="1">
        <v>0.04</v>
      </c>
      <c r="D43">
        <v>0.2</v>
      </c>
      <c r="E43" s="4">
        <v>51.06</v>
      </c>
      <c r="F43" s="5">
        <f t="shared" si="0"/>
        <v>391.54378320000001</v>
      </c>
      <c r="G43" s="3">
        <f t="shared" si="2"/>
        <v>3.9169604386995696</v>
      </c>
      <c r="H43" s="1">
        <f t="shared" si="8"/>
        <v>4.9100281559441923</v>
      </c>
      <c r="I43" s="1">
        <f t="shared" si="3"/>
        <v>0.19644806547436106</v>
      </c>
      <c r="J43" s="4">
        <f t="shared" si="4"/>
        <v>18.070843383429196</v>
      </c>
      <c r="K43" s="6">
        <f t="shared" si="5"/>
        <v>7.504008166168947E-3</v>
      </c>
      <c r="L43" s="1">
        <f t="shared" si="6"/>
        <v>0.88540416517979781</v>
      </c>
      <c r="M43" s="6">
        <f t="shared" si="7"/>
        <v>6.4507028319614926E-2</v>
      </c>
    </row>
    <row r="44" spans="2:13" x14ac:dyDescent="0.3">
      <c r="B44" s="2">
        <v>3</v>
      </c>
      <c r="C44" s="1">
        <v>0.03</v>
      </c>
      <c r="D44">
        <v>0.2</v>
      </c>
      <c r="E44" s="4">
        <v>69.81</v>
      </c>
      <c r="F44" s="5">
        <f t="shared" si="0"/>
        <v>293.65783740000001</v>
      </c>
      <c r="G44" s="3">
        <f t="shared" si="2"/>
        <v>2.8649190660363848</v>
      </c>
      <c r="H44" s="1">
        <f t="shared" si="8"/>
        <v>4.9031521122245429</v>
      </c>
      <c r="I44" s="1">
        <f t="shared" si="3"/>
        <v>0.14348090633309035</v>
      </c>
      <c r="J44" s="4">
        <f t="shared" si="4"/>
        <v>13.217264907003219</v>
      </c>
      <c r="K44" s="6">
        <f t="shared" si="5"/>
        <v>1.0520302228393355E-2</v>
      </c>
      <c r="L44" s="1">
        <f t="shared" si="6"/>
        <v>1.2105378921112746</v>
      </c>
      <c r="M44" s="6">
        <f t="shared" si="7"/>
        <v>6.9753538291135411E-2</v>
      </c>
    </row>
    <row r="45" spans="2:13" x14ac:dyDescent="0.3">
      <c r="B45" s="2">
        <v>2</v>
      </c>
      <c r="C45" s="1">
        <v>0.02</v>
      </c>
      <c r="D45">
        <v>0.2</v>
      </c>
      <c r="E45" s="4">
        <v>105.82</v>
      </c>
      <c r="F45" s="5">
        <f t="shared" si="0"/>
        <v>195.7718916</v>
      </c>
      <c r="G45" s="3">
        <f t="shared" si="2"/>
        <v>1.8900018900018902</v>
      </c>
      <c r="H45" s="1">
        <f>F45*SQRT(((0.0005*0.0005)/(C45*C45))+1/(997*997))</f>
        <v>4.8982347427636812</v>
      </c>
      <c r="I45" s="1">
        <f t="shared" si="3"/>
        <v>9.4567583293518248E-2</v>
      </c>
      <c r="J45" s="4">
        <f t="shared" si="4"/>
        <v>8.7194978563399612</v>
      </c>
      <c r="K45" s="6">
        <f t="shared" si="5"/>
        <v>1.6115255512496197E-2</v>
      </c>
      <c r="L45" s="1">
        <f t="shared" si="6"/>
        <v>1.8349680524740739</v>
      </c>
      <c r="M45" s="6">
        <f t="shared" si="7"/>
        <v>7.7397827790263704E-2</v>
      </c>
    </row>
    <row r="51" spans="2:15" x14ac:dyDescent="0.3">
      <c r="B51" t="s">
        <v>18</v>
      </c>
    </row>
    <row r="52" spans="2:15" x14ac:dyDescent="0.3">
      <c r="B52" t="s">
        <v>23</v>
      </c>
    </row>
    <row r="54" spans="2:15" x14ac:dyDescent="0.3">
      <c r="B54" t="s">
        <v>0</v>
      </c>
      <c r="D54" t="s">
        <v>19</v>
      </c>
    </row>
    <row r="55" spans="2:15" x14ac:dyDescent="0.3">
      <c r="D55" t="s">
        <v>19</v>
      </c>
    </row>
    <row r="56" spans="2:15" x14ac:dyDescent="0.3">
      <c r="D56" t="s">
        <v>19</v>
      </c>
    </row>
    <row r="58" spans="2:15" x14ac:dyDescent="0.3">
      <c r="B58" t="s">
        <v>20</v>
      </c>
      <c r="D58" t="s">
        <v>21</v>
      </c>
    </row>
    <row r="59" spans="2:15" x14ac:dyDescent="0.3">
      <c r="D59" t="s">
        <v>21</v>
      </c>
    </row>
    <row r="60" spans="2:15" x14ac:dyDescent="0.3">
      <c r="D60" t="s">
        <v>21</v>
      </c>
    </row>
    <row r="62" spans="2:15" x14ac:dyDescent="0.3">
      <c r="B62" t="s">
        <v>22</v>
      </c>
      <c r="C62" t="s">
        <v>34</v>
      </c>
      <c r="D62" t="s">
        <v>15</v>
      </c>
      <c r="E62" t="s">
        <v>16</v>
      </c>
      <c r="F62" t="s">
        <v>33</v>
      </c>
      <c r="G62" t="s">
        <v>35</v>
      </c>
      <c r="H62" t="s">
        <v>28</v>
      </c>
      <c r="I62" t="s">
        <v>37</v>
      </c>
      <c r="J62" t="s">
        <v>38</v>
      </c>
      <c r="K62" t="s">
        <v>41</v>
      </c>
      <c r="L62" t="s">
        <v>39</v>
      </c>
      <c r="M62" t="s">
        <v>40</v>
      </c>
      <c r="N62" t="s">
        <v>42</v>
      </c>
      <c r="O62" t="s">
        <v>43</v>
      </c>
    </row>
    <row r="63" spans="2:15" x14ac:dyDescent="0.3">
      <c r="B63">
        <v>11</v>
      </c>
      <c r="C63">
        <v>0.11</v>
      </c>
      <c r="D63" s="4">
        <v>100.06</v>
      </c>
      <c r="E63">
        <v>200</v>
      </c>
      <c r="F63">
        <v>0.2</v>
      </c>
      <c r="G63" s="2">
        <f t="shared" ref="G63:G70" si="9">C63*$E$18*$G$18</f>
        <v>1076.7454038000001</v>
      </c>
      <c r="H63" s="4">
        <f>F63/D63*1000</f>
        <v>1.9988007195682589</v>
      </c>
      <c r="I63" s="4">
        <f>G63*SQRT(((0.0005*0.0005)/(C63*C63))+1/(997*997))</f>
        <v>5.0120369452404976</v>
      </c>
      <c r="J63" s="1">
        <f>H63*SQRT(((0.002*0.002)/(F63*F63))+((0.2*0.2)/(D63*D63)))</f>
        <v>2.038337776683765E-2</v>
      </c>
      <c r="K63" s="1">
        <f>H63/3.14*0.0011*0.0011</f>
        <v>7.7023849384636732E-7</v>
      </c>
      <c r="L63" s="3">
        <f>H63*997/950*3.14*1.1</f>
        <v>7.2454169603501075</v>
      </c>
      <c r="M63" s="6">
        <f>G63*2*POWER(0.0013,5)*PI()*PI()/(997*(H63*H63/POWER(10,12))*0.25)</f>
        <v>7.9247463038887203E-2</v>
      </c>
      <c r="N63">
        <f t="shared" ref="N63:N70" si="10">16/L63</f>
        <v>2.2082925092591026</v>
      </c>
      <c r="O63">
        <f>0.133/L63^(1/4)</f>
        <v>8.1065449492467953E-2</v>
      </c>
    </row>
    <row r="64" spans="2:15" x14ac:dyDescent="0.3">
      <c r="B64">
        <v>12</v>
      </c>
      <c r="C64">
        <v>0.12</v>
      </c>
      <c r="D64" s="4">
        <v>37.31</v>
      </c>
      <c r="E64">
        <v>85</v>
      </c>
      <c r="F64">
        <v>8.5000000000000006E-2</v>
      </c>
      <c r="G64" s="2">
        <f t="shared" si="9"/>
        <v>1174.6313496</v>
      </c>
      <c r="H64" s="4">
        <f t="shared" ref="H64:H70" si="11">F64/D64*1000</f>
        <v>2.2782095952827661</v>
      </c>
      <c r="I64" s="4">
        <f t="shared" ref="I64:I70" si="12">G64*SQRT(((0.0005*0.0005)/(C64*C64))+1/(997*997))</f>
        <v>5.0341057523925556</v>
      </c>
      <c r="J64" s="1">
        <f t="shared" ref="J64:J70" si="13">H64*SQRT(((0.002*0.002)/(F64*F64))+((0.2*0.2)/(D64*D64)))</f>
        <v>5.4978446935997037E-2</v>
      </c>
      <c r="K64" s="1">
        <f t="shared" ref="K64:K70" si="14">H64/3.14*0.0011*0.0011</f>
        <v>8.7790879308667118E-7</v>
      </c>
      <c r="L64" s="3">
        <f t="shared" ref="L64:L70" si="15">H64*997/950*3.14*1.1</f>
        <v>8.2582411939793214</v>
      </c>
      <c r="M64" s="6">
        <f t="shared" ref="M64:M70" si="16">G64*2*POWER(0.0013,5)*PI()*PI()/(997*(H64*H64/POWER(10,12))*0.25)</f>
        <v>6.6546553779337589E-2</v>
      </c>
      <c r="N64">
        <f t="shared" si="10"/>
        <v>1.9374585488814271</v>
      </c>
      <c r="O64">
        <f t="shared" ref="O64:O70" si="17">0.133/L64^(1/4)</f>
        <v>7.8456648170411744E-2</v>
      </c>
    </row>
    <row r="65" spans="2:15" x14ac:dyDescent="0.3">
      <c r="B65">
        <v>14</v>
      </c>
      <c r="C65">
        <v>0.14000000000000001</v>
      </c>
      <c r="D65" s="4">
        <v>36.53</v>
      </c>
      <c r="E65">
        <v>100</v>
      </c>
      <c r="F65">
        <v>0.1</v>
      </c>
      <c r="G65" s="2">
        <f t="shared" si="9"/>
        <v>1370.4032412000001</v>
      </c>
      <c r="H65" s="4">
        <f t="shared" si="11"/>
        <v>2.7374760470845878</v>
      </c>
      <c r="I65" s="4">
        <f t="shared" si="12"/>
        <v>5.083647307433691</v>
      </c>
      <c r="J65" s="1">
        <f t="shared" si="13"/>
        <v>5.6763867951748655E-2</v>
      </c>
      <c r="K65" s="1">
        <f t="shared" si="14"/>
        <v>1.0548872665517043E-6</v>
      </c>
      <c r="L65" s="3">
        <f t="shared" si="15"/>
        <v>9.9230279366634502</v>
      </c>
      <c r="M65" s="6">
        <f t="shared" si="16"/>
        <v>5.3772355001572542E-2</v>
      </c>
      <c r="N65">
        <f t="shared" si="10"/>
        <v>1.6124110606283237</v>
      </c>
      <c r="O65">
        <f t="shared" si="17"/>
        <v>7.4936013844184829E-2</v>
      </c>
    </row>
    <row r="66" spans="2:15" x14ac:dyDescent="0.3">
      <c r="B66">
        <v>15</v>
      </c>
      <c r="C66">
        <v>0.15</v>
      </c>
      <c r="D66" s="4">
        <v>39.28</v>
      </c>
      <c r="E66">
        <v>115</v>
      </c>
      <c r="F66">
        <v>0.115</v>
      </c>
      <c r="G66" s="2">
        <f t="shared" si="9"/>
        <v>1468.2891870000001</v>
      </c>
      <c r="H66" s="4">
        <f t="shared" si="11"/>
        <v>2.9276985743380854</v>
      </c>
      <c r="I66" s="4">
        <f t="shared" si="12"/>
        <v>5.1110676752189175</v>
      </c>
      <c r="J66" s="1">
        <f t="shared" si="13"/>
        <v>5.3053772825702394E-2</v>
      </c>
      <c r="K66" s="1">
        <f t="shared" si="14"/>
        <v>1.1281895780092622E-6</v>
      </c>
      <c r="L66" s="3">
        <f t="shared" si="15"/>
        <v>10.612562171722587</v>
      </c>
      <c r="M66" s="6">
        <f t="shared" si="16"/>
        <v>5.0369798514643183E-2</v>
      </c>
      <c r="N66">
        <f t="shared" si="10"/>
        <v>1.5076472336371667</v>
      </c>
      <c r="O66">
        <f t="shared" si="17"/>
        <v>7.3687967727878695E-2</v>
      </c>
    </row>
    <row r="67" spans="2:15" x14ac:dyDescent="0.3">
      <c r="B67">
        <v>16</v>
      </c>
      <c r="C67">
        <v>0.16</v>
      </c>
      <c r="D67" s="4">
        <v>41.69</v>
      </c>
      <c r="E67">
        <v>135</v>
      </c>
      <c r="F67">
        <v>0.13500000000000001</v>
      </c>
      <c r="G67" s="2">
        <f t="shared" si="9"/>
        <v>1566.1751328</v>
      </c>
      <c r="H67" s="4">
        <f t="shared" si="11"/>
        <v>3.2381866154953234</v>
      </c>
      <c r="I67" s="4">
        <f t="shared" si="12"/>
        <v>5.1402173525168671</v>
      </c>
      <c r="J67" s="1">
        <f t="shared" si="13"/>
        <v>5.0425641995793503E-2</v>
      </c>
      <c r="K67" s="1">
        <f t="shared" si="14"/>
        <v>1.2478362435507459E-6</v>
      </c>
      <c r="L67" s="3">
        <f t="shared" si="15"/>
        <v>11.738044716011668</v>
      </c>
      <c r="M67" s="6">
        <f t="shared" si="16"/>
        <v>4.3918541890834391E-2</v>
      </c>
      <c r="N67">
        <f t="shared" si="10"/>
        <v>1.3630890311888717</v>
      </c>
      <c r="O67">
        <f t="shared" si="17"/>
        <v>7.1854289773325836E-2</v>
      </c>
    </row>
    <row r="68" spans="2:15" x14ac:dyDescent="0.3">
      <c r="B68">
        <v>17</v>
      </c>
      <c r="C68">
        <v>0.17</v>
      </c>
      <c r="D68" s="4">
        <v>60.69</v>
      </c>
      <c r="E68">
        <v>200</v>
      </c>
      <c r="F68">
        <v>0.2</v>
      </c>
      <c r="G68" s="2">
        <f t="shared" si="9"/>
        <v>1664.0610786000002</v>
      </c>
      <c r="H68" s="4">
        <f t="shared" si="11"/>
        <v>3.2954358213873789</v>
      </c>
      <c r="I68" s="4">
        <f t="shared" si="12"/>
        <v>5.17106709468377</v>
      </c>
      <c r="J68" s="1">
        <f t="shared" si="13"/>
        <v>3.469765256658567E-2</v>
      </c>
      <c r="K68" s="1">
        <f t="shared" si="14"/>
        <v>1.2698972432734806E-6</v>
      </c>
      <c r="L68" s="3">
        <f t="shared" si="15"/>
        <v>11.945566337990307</v>
      </c>
      <c r="M68" s="6">
        <f t="shared" si="16"/>
        <v>4.5056233319273158E-2</v>
      </c>
      <c r="N68">
        <f t="shared" si="10"/>
        <v>1.3394090784222961</v>
      </c>
      <c r="O68">
        <f t="shared" si="17"/>
        <v>7.1540167864720519E-2</v>
      </c>
    </row>
    <row r="69" spans="2:15" x14ac:dyDescent="0.3">
      <c r="B69">
        <v>18</v>
      </c>
      <c r="C69">
        <v>0.18</v>
      </c>
      <c r="D69" s="4">
        <v>57.19</v>
      </c>
      <c r="E69">
        <v>200</v>
      </c>
      <c r="F69">
        <v>0.2</v>
      </c>
      <c r="G69" s="2">
        <f t="shared" si="9"/>
        <v>1761.9470243999999</v>
      </c>
      <c r="H69" s="4">
        <f t="shared" si="11"/>
        <v>3.4971148802238154</v>
      </c>
      <c r="I69" s="4">
        <f t="shared" si="12"/>
        <v>5.2035866650306595</v>
      </c>
      <c r="J69" s="1">
        <f t="shared" si="13"/>
        <v>3.7047936001596019E-2</v>
      </c>
      <c r="K69" s="1">
        <f t="shared" si="14"/>
        <v>1.3476143328251009E-6</v>
      </c>
      <c r="L69" s="3">
        <f t="shared" si="15"/>
        <v>12.676629149372822</v>
      </c>
      <c r="M69" s="6">
        <f t="shared" si="16"/>
        <v>4.2362773324423959E-2</v>
      </c>
      <c r="N69">
        <f t="shared" si="10"/>
        <v>1.2621651869331212</v>
      </c>
      <c r="O69">
        <f t="shared" si="17"/>
        <v>7.0485647659383255E-2</v>
      </c>
    </row>
    <row r="70" spans="2:15" x14ac:dyDescent="0.3">
      <c r="B70">
        <v>20</v>
      </c>
      <c r="C70">
        <v>0.2</v>
      </c>
      <c r="D70" s="4">
        <v>49.78</v>
      </c>
      <c r="E70">
        <v>175</v>
      </c>
      <c r="F70">
        <v>0.17499999999999999</v>
      </c>
      <c r="G70" s="2">
        <f t="shared" si="9"/>
        <v>1957.7189160000003</v>
      </c>
      <c r="H70" s="4">
        <f t="shared" si="11"/>
        <v>3.515468059461631</v>
      </c>
      <c r="I70" s="4">
        <f t="shared" si="12"/>
        <v>5.2735101397917097</v>
      </c>
      <c r="J70" s="1">
        <f t="shared" si="13"/>
        <v>4.2587103192195233E-2</v>
      </c>
      <c r="K70" s="1">
        <f t="shared" si="14"/>
        <v>1.3546867362893548E-6</v>
      </c>
      <c r="L70" s="3">
        <f t="shared" si="15"/>
        <v>12.743157260366667</v>
      </c>
      <c r="M70" s="6">
        <f t="shared" si="16"/>
        <v>4.6579557651619634E-2</v>
      </c>
      <c r="N70">
        <f t="shared" si="10"/>
        <v>1.25557581006731</v>
      </c>
      <c r="O70">
        <f t="shared" si="17"/>
        <v>7.0393471022303103E-2</v>
      </c>
    </row>
    <row r="73" spans="2:15" x14ac:dyDescent="0.3">
      <c r="B73" t="s">
        <v>24</v>
      </c>
    </row>
    <row r="74" spans="2:15" x14ac:dyDescent="0.3">
      <c r="B74" t="s">
        <v>27</v>
      </c>
    </row>
    <row r="76" spans="2:15" x14ac:dyDescent="0.3">
      <c r="B76" t="s">
        <v>25</v>
      </c>
      <c r="D76">
        <v>0.27</v>
      </c>
    </row>
    <row r="77" spans="2:15" x14ac:dyDescent="0.3">
      <c r="D77">
        <v>0.25</v>
      </c>
    </row>
    <row r="78" spans="2:15" x14ac:dyDescent="0.3">
      <c r="D78">
        <v>0.27</v>
      </c>
    </row>
    <row r="80" spans="2:15" x14ac:dyDescent="0.3">
      <c r="B80" t="s">
        <v>26</v>
      </c>
      <c r="D80">
        <v>25</v>
      </c>
    </row>
    <row r="81" spans="2:15" x14ac:dyDescent="0.3">
      <c r="D81">
        <v>25</v>
      </c>
    </row>
    <row r="82" spans="2:15" x14ac:dyDescent="0.3">
      <c r="D82">
        <v>25</v>
      </c>
    </row>
    <row r="84" spans="2:15" x14ac:dyDescent="0.3">
      <c r="B84" t="s">
        <v>22</v>
      </c>
      <c r="C84" t="s">
        <v>34</v>
      </c>
      <c r="D84" t="s">
        <v>15</v>
      </c>
      <c r="E84" t="s">
        <v>16</v>
      </c>
      <c r="F84" t="s">
        <v>33</v>
      </c>
      <c r="G84" t="s">
        <v>35</v>
      </c>
      <c r="H84" t="s">
        <v>28</v>
      </c>
      <c r="I84" t="s">
        <v>37</v>
      </c>
      <c r="J84" t="s">
        <v>38</v>
      </c>
      <c r="L84" t="s">
        <v>39</v>
      </c>
      <c r="M84" t="s">
        <v>40</v>
      </c>
      <c r="N84" t="s">
        <v>42</v>
      </c>
      <c r="O84" t="s">
        <v>43</v>
      </c>
    </row>
    <row r="85" spans="2:15" x14ac:dyDescent="0.3">
      <c r="B85">
        <v>7</v>
      </c>
      <c r="C85">
        <v>7.0000000000000007E-2</v>
      </c>
      <c r="D85" s="4">
        <v>47.54</v>
      </c>
      <c r="E85">
        <v>205</v>
      </c>
      <c r="F85">
        <v>0.20499999999999999</v>
      </c>
      <c r="G85" s="2">
        <f t="shared" ref="G85:G95" si="18">C85*$E$18*$G$18</f>
        <v>685.20162060000007</v>
      </c>
      <c r="H85" s="4">
        <f>F85/D85*1000</f>
        <v>4.3121581825830875</v>
      </c>
      <c r="I85" s="4">
        <f>G85*SQRT(((0.0005*0.0005)/(C85*C85))+1/(997*997))</f>
        <v>4.9423149392537162</v>
      </c>
      <c r="J85" s="1">
        <f>H85*SQRT(((0.002*0.002)/(F85*F85))+((0.2*0.2)/(D85*D85)))</f>
        <v>4.5814555115788233E-2</v>
      </c>
      <c r="K85" s="1"/>
      <c r="L85" s="3">
        <f>H85*997/950*3.14*1.3</f>
        <v>18.473076854947635</v>
      </c>
      <c r="M85" s="6">
        <f>G85*2*POWER(0.0013,5)*PI()*PI()/(997*(H85*H85/POWER(10,12))*0.25)</f>
        <v>1.0835285267085245E-2</v>
      </c>
      <c r="N85">
        <f t="shared" ref="N85:N95" si="19">16/L85</f>
        <v>0.86612534152450771</v>
      </c>
      <c r="O85">
        <f>0.133/L85^(1/4)</f>
        <v>6.4152979542872177E-2</v>
      </c>
    </row>
    <row r="86" spans="2:15" x14ac:dyDescent="0.3">
      <c r="B86">
        <v>8</v>
      </c>
      <c r="C86">
        <v>0.08</v>
      </c>
      <c r="D86" s="4">
        <v>42.59</v>
      </c>
      <c r="E86">
        <v>205</v>
      </c>
      <c r="F86">
        <v>0.20499999999999999</v>
      </c>
      <c r="G86" s="2">
        <f t="shared" si="18"/>
        <v>783.08756640000001</v>
      </c>
      <c r="H86" s="4">
        <f t="shared" ref="H86:H95" si="20">F86/D86*1000</f>
        <v>4.8133364639586746</v>
      </c>
      <c r="I86" s="4">
        <f t="shared" ref="I86:I90" si="21">G86*SQRT(((0.0005*0.0005)/(C86*C86))+1/(997*997))</f>
        <v>4.9569212299526084</v>
      </c>
      <c r="J86" s="1">
        <f t="shared" ref="J86:J95" si="22">H86*SQRT(((0.002*0.002)/(F86*F86))+((0.2*0.2)/(D86*D86)))</f>
        <v>5.2116070974400283E-2</v>
      </c>
      <c r="K86" s="1"/>
      <c r="L86" s="3">
        <f t="shared" ref="L86:L95" si="23">H86*997/950*3.14*1.3</f>
        <v>20.62010034478071</v>
      </c>
      <c r="M86" s="6">
        <f t="shared" ref="M86:M95" si="24">G86*2*POWER(0.0013,5)*PI()*PI()/(997*(H86*H86/POWER(10,12))*0.25)</f>
        <v>9.9386917723605916E-3</v>
      </c>
      <c r="N86">
        <f t="shared" si="19"/>
        <v>0.77594190777300787</v>
      </c>
      <c r="O86">
        <f t="shared" ref="O86:O95" si="25">0.133/L86^(1/4)</f>
        <v>6.2413558909161573E-2</v>
      </c>
    </row>
    <row r="87" spans="2:15" x14ac:dyDescent="0.3">
      <c r="B87">
        <v>9</v>
      </c>
      <c r="C87">
        <v>0.09</v>
      </c>
      <c r="D87" s="4">
        <v>37.68</v>
      </c>
      <c r="E87">
        <v>195</v>
      </c>
      <c r="F87">
        <v>0.19500000000000001</v>
      </c>
      <c r="G87" s="2">
        <f t="shared" si="18"/>
        <v>880.97351219999996</v>
      </c>
      <c r="H87" s="4">
        <f t="shared" si="20"/>
        <v>5.1751592356687901</v>
      </c>
      <c r="I87" s="4">
        <f t="shared" si="21"/>
        <v>4.9734231689347759</v>
      </c>
      <c r="J87" s="1">
        <f t="shared" si="22"/>
        <v>5.9765198817982867E-2</v>
      </c>
      <c r="K87" s="1"/>
      <c r="L87" s="3">
        <f t="shared" si="23"/>
        <v>22.17013157894737</v>
      </c>
      <c r="M87" s="6">
        <f t="shared" si="24"/>
        <v>9.6722330458515714E-3</v>
      </c>
      <c r="N87">
        <f t="shared" si="19"/>
        <v>0.72169170232591262</v>
      </c>
      <c r="O87">
        <f t="shared" si="25"/>
        <v>6.1292815792951469E-2</v>
      </c>
    </row>
    <row r="88" spans="2:15" x14ac:dyDescent="0.3">
      <c r="B88">
        <v>10</v>
      </c>
      <c r="C88">
        <v>0.1</v>
      </c>
      <c r="D88" s="4">
        <v>34.4</v>
      </c>
      <c r="E88">
        <v>200</v>
      </c>
      <c r="F88">
        <v>0.2</v>
      </c>
      <c r="G88" s="2">
        <f t="shared" si="18"/>
        <v>978.85945800000013</v>
      </c>
      <c r="H88" s="4">
        <f t="shared" si="20"/>
        <v>5.8139534883720936</v>
      </c>
      <c r="I88" s="4">
        <f t="shared" si="21"/>
        <v>4.991801956287679</v>
      </c>
      <c r="J88" s="1">
        <f t="shared" si="22"/>
        <v>6.7251650164661378E-2</v>
      </c>
      <c r="K88" s="1"/>
      <c r="L88" s="3">
        <f t="shared" si="23"/>
        <v>24.906695226438192</v>
      </c>
      <c r="M88" s="6">
        <f t="shared" si="24"/>
        <v>8.5150768298036267E-3</v>
      </c>
      <c r="N88">
        <f t="shared" si="19"/>
        <v>0.64239755031876611</v>
      </c>
      <c r="O88">
        <f t="shared" si="25"/>
        <v>5.953503514576642E-2</v>
      </c>
    </row>
    <row r="89" spans="2:15" x14ac:dyDescent="0.3">
      <c r="B89">
        <v>11</v>
      </c>
      <c r="C89">
        <v>0.11</v>
      </c>
      <c r="D89" s="4">
        <v>34.409999999999997</v>
      </c>
      <c r="E89">
        <v>205</v>
      </c>
      <c r="F89">
        <v>0.20499999999999999</v>
      </c>
      <c r="G89" s="2">
        <f t="shared" si="18"/>
        <v>1076.7454038000001</v>
      </c>
      <c r="H89" s="4">
        <f t="shared" si="20"/>
        <v>5.9575704736995068</v>
      </c>
      <c r="I89" s="4">
        <f t="shared" si="21"/>
        <v>5.0120369452404976</v>
      </c>
      <c r="J89" s="1">
        <f t="shared" si="22"/>
        <v>6.765551199652696E-2</v>
      </c>
      <c r="K89" s="1"/>
      <c r="L89" s="3">
        <f t="shared" si="23"/>
        <v>25.521943437495224</v>
      </c>
      <c r="M89" s="6">
        <f t="shared" si="24"/>
        <v>8.9204340206817129E-3</v>
      </c>
      <c r="N89">
        <f t="shared" si="19"/>
        <v>0.62691150613921554</v>
      </c>
      <c r="O89">
        <f t="shared" si="25"/>
        <v>5.9172947879172579E-2</v>
      </c>
    </row>
    <row r="90" spans="2:15" x14ac:dyDescent="0.3">
      <c r="B90">
        <v>12</v>
      </c>
      <c r="C90">
        <v>0.12</v>
      </c>
      <c r="D90" s="4">
        <v>31.94</v>
      </c>
      <c r="E90">
        <v>205</v>
      </c>
      <c r="F90">
        <v>0.20499999999999999</v>
      </c>
      <c r="G90" s="2">
        <f t="shared" si="18"/>
        <v>1174.6313496</v>
      </c>
      <c r="H90" s="4">
        <f t="shared" si="20"/>
        <v>6.4182842830306823</v>
      </c>
      <c r="I90" s="4">
        <f t="shared" si="21"/>
        <v>5.0341057523925556</v>
      </c>
      <c r="J90" s="1">
        <f t="shared" si="22"/>
        <v>7.4405283994178978E-2</v>
      </c>
      <c r="K90" s="1"/>
      <c r="L90" s="3">
        <f t="shared" si="23"/>
        <v>27.495619088422369</v>
      </c>
      <c r="M90" s="6">
        <f t="shared" si="24"/>
        <v>8.3844585989073205E-3</v>
      </c>
      <c r="N90">
        <f t="shared" si="19"/>
        <v>0.58191088364099242</v>
      </c>
      <c r="O90">
        <f t="shared" si="25"/>
        <v>5.8081224698165235E-2</v>
      </c>
    </row>
    <row r="91" spans="2:15" x14ac:dyDescent="0.3">
      <c r="B91">
        <v>13</v>
      </c>
      <c r="C91">
        <v>0.13</v>
      </c>
      <c r="D91" s="4">
        <v>34.5</v>
      </c>
      <c r="E91">
        <v>230</v>
      </c>
      <c r="F91">
        <v>0.23</v>
      </c>
      <c r="G91" s="2">
        <f t="shared" si="18"/>
        <v>1272.5172954000002</v>
      </c>
      <c r="H91" s="4">
        <f t="shared" si="20"/>
        <v>6.666666666666667</v>
      </c>
      <c r="I91" s="4">
        <f>G91*SQRT(((0.002*0.002)/(C91*C91))+1/(997*997))</f>
        <v>19.618751116515192</v>
      </c>
      <c r="J91" s="1">
        <f t="shared" si="22"/>
        <v>6.9672488414763076E-2</v>
      </c>
      <c r="K91" s="1"/>
      <c r="L91" s="3">
        <f t="shared" si="23"/>
        <v>28.559677192982459</v>
      </c>
      <c r="M91" s="6">
        <f t="shared" si="24"/>
        <v>8.4189425794941857E-3</v>
      </c>
      <c r="N91">
        <f t="shared" si="19"/>
        <v>0.56023042178962157</v>
      </c>
      <c r="O91">
        <f t="shared" si="25"/>
        <v>5.75325094377548E-2</v>
      </c>
    </row>
    <row r="92" spans="2:15" x14ac:dyDescent="0.3">
      <c r="B92">
        <v>14</v>
      </c>
      <c r="C92">
        <v>0.14000000000000001</v>
      </c>
      <c r="D92" s="4">
        <v>27.5</v>
      </c>
      <c r="E92">
        <v>200</v>
      </c>
      <c r="F92">
        <v>0.2</v>
      </c>
      <c r="G92" s="2">
        <f t="shared" si="18"/>
        <v>1370.4032412000001</v>
      </c>
      <c r="H92" s="4">
        <f t="shared" si="20"/>
        <v>7.2727272727272725</v>
      </c>
      <c r="I92" s="4">
        <f t="shared" ref="I92:I95" si="26">G92*SQRT(((0.002*0.002)/(C92*C92))+1/(997*997))</f>
        <v>19.625383038042798</v>
      </c>
      <c r="J92" s="1">
        <f t="shared" si="22"/>
        <v>8.9927077743705397E-2</v>
      </c>
      <c r="K92" s="1"/>
      <c r="L92" s="3">
        <f t="shared" si="23"/>
        <v>31.156011483253593</v>
      </c>
      <c r="M92" s="6">
        <f t="shared" si="24"/>
        <v>7.6184234667004049E-3</v>
      </c>
      <c r="N92">
        <f t="shared" si="19"/>
        <v>0.5135445533071531</v>
      </c>
      <c r="O92">
        <f t="shared" si="25"/>
        <v>5.6294527352488723E-2</v>
      </c>
    </row>
    <row r="93" spans="2:15" x14ac:dyDescent="0.3">
      <c r="B93">
        <v>15</v>
      </c>
      <c r="C93">
        <v>0.15</v>
      </c>
      <c r="D93" s="4">
        <v>26.4</v>
      </c>
      <c r="E93">
        <v>200</v>
      </c>
      <c r="F93">
        <v>0.2</v>
      </c>
      <c r="G93" s="2">
        <f t="shared" si="18"/>
        <v>1468.2891870000001</v>
      </c>
      <c r="H93" s="4">
        <f t="shared" si="20"/>
        <v>7.575757575757577</v>
      </c>
      <c r="I93" s="4">
        <f t="shared" si="26"/>
        <v>19.632503717666474</v>
      </c>
      <c r="J93" s="1">
        <f t="shared" si="22"/>
        <v>9.5042431333721103E-2</v>
      </c>
      <c r="K93" s="1"/>
      <c r="L93" s="3">
        <f t="shared" si="23"/>
        <v>32.454178628389158</v>
      </c>
      <c r="M93" s="6">
        <f t="shared" si="24"/>
        <v>7.522649000261881E-3</v>
      </c>
      <c r="N93">
        <f t="shared" si="19"/>
        <v>0.49300277117486702</v>
      </c>
      <c r="O93">
        <f t="shared" si="25"/>
        <v>5.5722935282794053E-2</v>
      </c>
    </row>
    <row r="94" spans="2:15" x14ac:dyDescent="0.3">
      <c r="B94">
        <v>16</v>
      </c>
      <c r="C94">
        <v>0.16</v>
      </c>
      <c r="D94" s="4">
        <v>24.88</v>
      </c>
      <c r="E94">
        <v>195</v>
      </c>
      <c r="F94">
        <v>0.19500000000000001</v>
      </c>
      <c r="G94" s="2">
        <f t="shared" si="18"/>
        <v>1566.1751328</v>
      </c>
      <c r="H94" s="4">
        <f t="shared" si="20"/>
        <v>7.837620578778135</v>
      </c>
      <c r="I94" s="4">
        <f t="shared" si="26"/>
        <v>19.640112623776769</v>
      </c>
      <c r="J94" s="1">
        <f t="shared" si="22"/>
        <v>0.10213379076398868</v>
      </c>
      <c r="K94" s="1"/>
      <c r="L94" s="3">
        <f t="shared" si="23"/>
        <v>33.575987053646983</v>
      </c>
      <c r="M94" s="6">
        <f t="shared" si="24"/>
        <v>7.4969253949374965E-3</v>
      </c>
      <c r="N94">
        <f t="shared" si="19"/>
        <v>0.4765310391154115</v>
      </c>
      <c r="O94">
        <f t="shared" si="25"/>
        <v>5.5251547171498931E-2</v>
      </c>
    </row>
    <row r="95" spans="2:15" x14ac:dyDescent="0.3">
      <c r="B95">
        <v>17</v>
      </c>
      <c r="C95">
        <v>0.17</v>
      </c>
      <c r="D95" s="4">
        <v>24.53</v>
      </c>
      <c r="E95">
        <v>195</v>
      </c>
      <c r="F95">
        <v>0.19500000000000001</v>
      </c>
      <c r="G95" s="2">
        <f t="shared" si="18"/>
        <v>1664.0610786000002</v>
      </c>
      <c r="H95" s="4">
        <f t="shared" si="20"/>
        <v>7.9494496534855283</v>
      </c>
      <c r="I95" s="4">
        <f t="shared" si="26"/>
        <v>19.648209189166359</v>
      </c>
      <c r="J95" s="1">
        <f t="shared" si="22"/>
        <v>0.10415597968888007</v>
      </c>
      <c r="K95" s="1"/>
      <c r="L95" s="3">
        <f t="shared" si="23"/>
        <v>34.055057394811939</v>
      </c>
      <c r="M95" s="6">
        <f t="shared" si="24"/>
        <v>7.7429503083721657E-3</v>
      </c>
      <c r="N95">
        <f t="shared" si="19"/>
        <v>0.46982742723074938</v>
      </c>
      <c r="O95">
        <f t="shared" si="25"/>
        <v>5.5056200495298843E-2</v>
      </c>
    </row>
  </sheetData>
  <phoneticPr fontId="1" type="noConversion"/>
  <pageMargins left="0.70866141732283472" right="0.70866141732283472" top="0.78740157480314965" bottom="0.78740157480314965" header="0.31496062992125984" footer="0.31496062992125984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2024-02-26T14:43:32Z</cp:lastPrinted>
  <dcterms:created xsi:type="dcterms:W3CDTF">2024-02-26T11:25:35Z</dcterms:created>
  <dcterms:modified xsi:type="dcterms:W3CDTF">2024-03-03T12:20:29Z</dcterms:modified>
</cp:coreProperties>
</file>