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ocuments\Praktikum-I\4 - Závislost povrchového napětí na koncentraci povrchově aktivní látky\"/>
    </mc:Choice>
  </mc:AlternateContent>
  <xr:revisionPtr revIDLastSave="0" documentId="13_ncr:1_{E2D16314-2E33-4AAB-8556-C48827529011}" xr6:coauthVersionLast="47" xr6:coauthVersionMax="47" xr10:uidLastSave="{00000000-0000-0000-0000-000000000000}"/>
  <bookViews>
    <workbookView xWindow="-108" yWindow="-108" windowWidth="23256" windowHeight="12456" xr2:uid="{E046E8B8-C16B-45FA-8E82-8072ADF8473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T11" i="1"/>
  <c r="U11" i="1" s="1"/>
  <c r="V11" i="1" s="1"/>
  <c r="W33" i="1"/>
  <c r="W32" i="1"/>
  <c r="W29" i="1"/>
  <c r="W28" i="1"/>
  <c r="W25" i="1"/>
  <c r="W24" i="1"/>
  <c r="W21" i="1"/>
  <c r="W20" i="1"/>
  <c r="W17" i="1"/>
  <c r="W16" i="1"/>
  <c r="W15" i="1"/>
  <c r="W19" i="1"/>
  <c r="W23" i="1"/>
  <c r="W27" i="1"/>
  <c r="W31" i="1"/>
  <c r="V27" i="1"/>
  <c r="V31" i="1"/>
  <c r="V23" i="1"/>
  <c r="V19" i="1"/>
  <c r="V15" i="1"/>
  <c r="U31" i="1"/>
  <c r="U27" i="1"/>
  <c r="U23" i="1"/>
  <c r="U19" i="1"/>
  <c r="U15" i="1"/>
  <c r="T33" i="1"/>
  <c r="T32" i="1"/>
  <c r="T31" i="1"/>
  <c r="T29" i="1"/>
  <c r="T28" i="1"/>
  <c r="T27" i="1"/>
  <c r="T25" i="1"/>
  <c r="T24" i="1"/>
  <c r="T23" i="1"/>
  <c r="T21" i="1"/>
  <c r="T20" i="1"/>
  <c r="T19" i="1"/>
  <c r="T17" i="1"/>
  <c r="T16" i="1"/>
  <c r="T15" i="1"/>
  <c r="T13" i="1"/>
  <c r="T12" i="1"/>
  <c r="P36" i="1"/>
  <c r="P37" i="1"/>
  <c r="P38" i="1"/>
  <c r="P39" i="1"/>
  <c r="P40" i="1"/>
  <c r="P35" i="1"/>
  <c r="O36" i="1"/>
  <c r="O37" i="1"/>
  <c r="O38" i="1"/>
  <c r="O39" i="1"/>
  <c r="O40" i="1"/>
  <c r="O35" i="1"/>
  <c r="N40" i="1"/>
  <c r="N39" i="1"/>
  <c r="N38" i="1"/>
  <c r="N37" i="1"/>
  <c r="N36" i="1"/>
  <c r="N35" i="1"/>
  <c r="R12" i="1"/>
  <c r="R13" i="1"/>
  <c r="R15" i="1"/>
  <c r="R16" i="1"/>
  <c r="R17" i="1"/>
  <c r="R19" i="1"/>
  <c r="R20" i="1"/>
  <c r="R21" i="1"/>
  <c r="R23" i="1"/>
  <c r="R24" i="1"/>
  <c r="R25" i="1"/>
  <c r="R27" i="1"/>
  <c r="R28" i="1"/>
  <c r="R29" i="1"/>
  <c r="R31" i="1"/>
  <c r="R32" i="1"/>
  <c r="R33" i="1"/>
  <c r="R11" i="1"/>
  <c r="Q27" i="1"/>
  <c r="Q32" i="1"/>
  <c r="Q11" i="1"/>
  <c r="C38" i="1"/>
  <c r="F27" i="1"/>
  <c r="G27" i="1" s="1"/>
  <c r="H27" i="1" s="1"/>
  <c r="I27" i="1" s="1"/>
  <c r="J27" i="1" s="1"/>
  <c r="F28" i="1"/>
  <c r="G28" i="1" s="1"/>
  <c r="H28" i="1" s="1"/>
  <c r="I28" i="1" s="1"/>
  <c r="J28" i="1" s="1"/>
  <c r="F29" i="1"/>
  <c r="G29" i="1" s="1"/>
  <c r="H29" i="1" s="1"/>
  <c r="I29" i="1" s="1"/>
  <c r="J29" i="1" s="1"/>
  <c r="F31" i="1"/>
  <c r="G31" i="1" s="1"/>
  <c r="H31" i="1" s="1"/>
  <c r="I31" i="1" s="1"/>
  <c r="J31" i="1" s="1"/>
  <c r="F32" i="1"/>
  <c r="G32" i="1" s="1"/>
  <c r="H32" i="1" s="1"/>
  <c r="I32" i="1" s="1"/>
  <c r="J32" i="1" s="1"/>
  <c r="F33" i="1"/>
  <c r="G33" i="1" s="1"/>
  <c r="H33" i="1" s="1"/>
  <c r="I33" i="1" s="1"/>
  <c r="J33" i="1" s="1"/>
  <c r="G12" i="1"/>
  <c r="H12" i="1" s="1"/>
  <c r="F12" i="1"/>
  <c r="F13" i="1"/>
  <c r="G13" i="1" s="1"/>
  <c r="H13" i="1" s="1"/>
  <c r="I13" i="1" s="1"/>
  <c r="J13" i="1" s="1"/>
  <c r="F15" i="1"/>
  <c r="G15" i="1" s="1"/>
  <c r="H15" i="1" s="1"/>
  <c r="I15" i="1" s="1"/>
  <c r="J15" i="1" s="1"/>
  <c r="F16" i="1"/>
  <c r="G16" i="1" s="1"/>
  <c r="H16" i="1" s="1"/>
  <c r="I16" i="1" s="1"/>
  <c r="J16" i="1" s="1"/>
  <c r="F17" i="1"/>
  <c r="G17" i="1" s="1"/>
  <c r="H17" i="1" s="1"/>
  <c r="I17" i="1" s="1"/>
  <c r="J17" i="1" s="1"/>
  <c r="F19" i="1"/>
  <c r="G19" i="1" s="1"/>
  <c r="H19" i="1" s="1"/>
  <c r="I19" i="1" s="1"/>
  <c r="J19" i="1" s="1"/>
  <c r="F20" i="1"/>
  <c r="G20" i="1" s="1"/>
  <c r="H20" i="1" s="1"/>
  <c r="I20" i="1" s="1"/>
  <c r="J20" i="1" s="1"/>
  <c r="F21" i="1"/>
  <c r="G21" i="1" s="1"/>
  <c r="H21" i="1" s="1"/>
  <c r="I21" i="1" s="1"/>
  <c r="J21" i="1" s="1"/>
  <c r="F23" i="1"/>
  <c r="G23" i="1" s="1"/>
  <c r="H23" i="1" s="1"/>
  <c r="I23" i="1" s="1"/>
  <c r="J23" i="1" s="1"/>
  <c r="F24" i="1"/>
  <c r="G24" i="1" s="1"/>
  <c r="H24" i="1" s="1"/>
  <c r="I24" i="1" s="1"/>
  <c r="J24" i="1" s="1"/>
  <c r="F25" i="1"/>
  <c r="G25" i="1" s="1"/>
  <c r="H25" i="1" s="1"/>
  <c r="I25" i="1" s="1"/>
  <c r="J25" i="1" s="1"/>
  <c r="F11" i="1"/>
  <c r="G11" i="1" s="1"/>
  <c r="H11" i="1" s="1"/>
  <c r="I11" i="1" s="1"/>
  <c r="J11" i="1" s="1"/>
  <c r="W13" i="1" l="1"/>
  <c r="W12" i="1"/>
  <c r="W11" i="1"/>
  <c r="I12" i="1"/>
  <c r="J12" i="1" s="1"/>
  <c r="Q12" i="1"/>
  <c r="Q33" i="1"/>
  <c r="Q25" i="1"/>
  <c r="Q17" i="1"/>
  <c r="Q24" i="1"/>
  <c r="Q16" i="1"/>
  <c r="L15" i="1"/>
  <c r="Q31" i="1"/>
  <c r="Q23" i="1"/>
  <c r="Q15" i="1"/>
  <c r="L23" i="1"/>
  <c r="L31" i="1"/>
  <c r="L27" i="1"/>
  <c r="Q29" i="1"/>
  <c r="Q21" i="1"/>
  <c r="Q13" i="1"/>
  <c r="Q19" i="1"/>
  <c r="Q28" i="1"/>
  <c r="Q20" i="1"/>
  <c r="L11" i="1"/>
  <c r="L19" i="1"/>
</calcChain>
</file>

<file path=xl/sharedStrings.xml><?xml version="1.0" encoding="utf-8"?>
<sst xmlns="http://schemas.openxmlformats.org/spreadsheetml/2006/main" count="37" uniqueCount="34">
  <si>
    <t>Laboratorní podmínky</t>
  </si>
  <si>
    <t>Odhad vyvážení</t>
  </si>
  <si>
    <t>92 mg</t>
  </si>
  <si>
    <t>m1</t>
  </si>
  <si>
    <t>m2</t>
  </si>
  <si>
    <t>m0</t>
  </si>
  <si>
    <t>0,79 mm</t>
  </si>
  <si>
    <t>Šířka rámečku</t>
  </si>
  <si>
    <t>2,1 cm</t>
  </si>
  <si>
    <t>2,075 cm</t>
  </si>
  <si>
    <t>P0</t>
  </si>
  <si>
    <t>m0 / mg</t>
  </si>
  <si>
    <t>Sigma / N*m^-1</t>
  </si>
  <si>
    <t>Destilovná voda</t>
  </si>
  <si>
    <t>Líh</t>
  </si>
  <si>
    <t>50/50 V/L</t>
  </si>
  <si>
    <t>Aritmetický průměr</t>
  </si>
  <si>
    <t>75/25 V/L</t>
  </si>
  <si>
    <t>Hmotnost piknometru se vzorkem / g</t>
  </si>
  <si>
    <t>Teplota / °C</t>
  </si>
  <si>
    <t>87,5/12,5</t>
  </si>
  <si>
    <t>93,75/6,25</t>
  </si>
  <si>
    <t>Vztlaková síla / mg</t>
  </si>
  <si>
    <t>Vody</t>
  </si>
  <si>
    <t>Lihu</t>
  </si>
  <si>
    <t>Vlhkost / %RH</t>
  </si>
  <si>
    <t>Tlak / hPa</t>
  </si>
  <si>
    <t>Průměry rámečku</t>
  </si>
  <si>
    <t>Chyba napětí</t>
  </si>
  <si>
    <t>Sigma / 10^-3 N*m^-1</t>
  </si>
  <si>
    <t>Napětí s korekcí</t>
  </si>
  <si>
    <t>Hmotnost piknometru / g</t>
  </si>
  <si>
    <t>Arit. Prům.</t>
  </si>
  <si>
    <t>Chyba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</si>
</sst>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F96E-3CC2-4E47-AD67-B178D7198D37}">
  <dimension ref="B3:W41"/>
  <sheetViews>
    <sheetView tabSelected="1" topLeftCell="A12" workbookViewId="0">
      <selection activeCell="B40" sqref="B40"/>
    </sheetView>
  </sheetViews>
  <sheetFormatPr defaultRowHeight="14.4" x14ac:dyDescent="0.3"/>
  <cols>
    <col min="2" max="2" width="17.88671875" customWidth="1"/>
    <col min="3" max="3" width="12.5546875" customWidth="1"/>
    <col min="8" max="8" width="9.5546875" bestFit="1" customWidth="1"/>
    <col min="9" max="9" width="14.109375" customWidth="1"/>
    <col min="10" max="10" width="18.33203125" customWidth="1"/>
    <col min="12" max="12" width="17.5546875" customWidth="1"/>
    <col min="14" max="14" width="29.77734375" customWidth="1"/>
    <col min="15" max="15" width="10.77734375" customWidth="1"/>
    <col min="17" max="17" width="11.5546875" customWidth="1"/>
    <col min="20" max="20" width="13.88671875" customWidth="1"/>
  </cols>
  <sheetData>
    <row r="3" spans="2:23" x14ac:dyDescent="0.3">
      <c r="B3" t="s">
        <v>0</v>
      </c>
      <c r="G3" t="s">
        <v>27</v>
      </c>
      <c r="K3" t="s">
        <v>7</v>
      </c>
      <c r="N3" t="s">
        <v>31</v>
      </c>
    </row>
    <row r="4" spans="2:23" x14ac:dyDescent="0.3">
      <c r="B4" t="s">
        <v>19</v>
      </c>
      <c r="C4" t="s">
        <v>25</v>
      </c>
      <c r="D4" t="s">
        <v>26</v>
      </c>
      <c r="G4" t="s">
        <v>6</v>
      </c>
      <c r="H4" t="s">
        <v>6</v>
      </c>
      <c r="I4" t="s">
        <v>6</v>
      </c>
      <c r="K4" t="s">
        <v>8</v>
      </c>
      <c r="L4" t="s">
        <v>9</v>
      </c>
      <c r="N4">
        <v>24.63</v>
      </c>
    </row>
    <row r="5" spans="2:23" x14ac:dyDescent="0.3">
      <c r="B5">
        <v>24</v>
      </c>
      <c r="C5">
        <v>42</v>
      </c>
      <c r="D5">
        <v>989.2</v>
      </c>
    </row>
    <row r="7" spans="2:23" x14ac:dyDescent="0.3">
      <c r="B7" t="s">
        <v>1</v>
      </c>
    </row>
    <row r="8" spans="2:23" x14ac:dyDescent="0.3">
      <c r="B8" t="s">
        <v>2</v>
      </c>
    </row>
    <row r="10" spans="2:23" x14ac:dyDescent="0.3">
      <c r="B10" t="s">
        <v>13</v>
      </c>
      <c r="D10" t="s">
        <v>3</v>
      </c>
      <c r="E10" t="s">
        <v>4</v>
      </c>
      <c r="F10" t="s">
        <v>11</v>
      </c>
      <c r="G10" t="s">
        <v>5</v>
      </c>
      <c r="H10" t="s">
        <v>10</v>
      </c>
      <c r="I10" t="s">
        <v>12</v>
      </c>
      <c r="J10" t="s">
        <v>29</v>
      </c>
      <c r="L10" t="s">
        <v>16</v>
      </c>
      <c r="N10" t="s">
        <v>18</v>
      </c>
      <c r="O10" t="s">
        <v>19</v>
      </c>
      <c r="Q10" t="s">
        <v>28</v>
      </c>
      <c r="T10" t="s">
        <v>30</v>
      </c>
      <c r="U10" t="s">
        <v>32</v>
      </c>
      <c r="W10" t="s">
        <v>33</v>
      </c>
    </row>
    <row r="11" spans="2:23" x14ac:dyDescent="0.3">
      <c r="D11">
        <v>80</v>
      </c>
      <c r="E11">
        <v>410</v>
      </c>
      <c r="F11">
        <f>E11-D11</f>
        <v>330</v>
      </c>
      <c r="G11">
        <f>F11*0.000001</f>
        <v>3.3E-4</v>
      </c>
      <c r="H11" s="1">
        <f>G11*9.81</f>
        <v>3.2373000000000002E-3</v>
      </c>
      <c r="I11">
        <f>H11/(2*0.02)</f>
        <v>8.0932500000000004E-2</v>
      </c>
      <c r="J11" s="3">
        <f>I11*1000</f>
        <v>80.932500000000005</v>
      </c>
      <c r="L11" s="3">
        <f>(J11+J12+J13)/3</f>
        <v>83.221499999999992</v>
      </c>
      <c r="N11">
        <v>49.33</v>
      </c>
      <c r="O11">
        <v>23.4</v>
      </c>
      <c r="Q11" s="1">
        <f>1/2 * SQRT(((0.02085*0.02085*0.00003*0.00003)+(H11*H11*0.00014*0.00014))/(0.02085^4))</f>
        <v>8.8842650072618111E-4</v>
      </c>
      <c r="R11" s="3">
        <f>Q11*1000</f>
        <v>0.88842650072618112</v>
      </c>
      <c r="T11" s="2">
        <f>(H11/(2*0.02085))-0.000395*(SQRT((H11*P35*9.81)/0.02085)-(H11/0.02085^2))</f>
        <v>6.525142091395042E-2</v>
      </c>
      <c r="U11" s="2">
        <f>(T11+T12+T13)/3</f>
        <v>6.7315901702508271E-2</v>
      </c>
      <c r="V11" s="3">
        <f>U11*1000</f>
        <v>67.31590170250827</v>
      </c>
      <c r="W11" s="3">
        <f>R11/J11*V11</f>
        <v>0.73895197841147864</v>
      </c>
    </row>
    <row r="12" spans="2:23" x14ac:dyDescent="0.3">
      <c r="D12">
        <v>75</v>
      </c>
      <c r="E12">
        <v>421</v>
      </c>
      <c r="F12">
        <f t="shared" ref="F12:F25" si="0">E12-D12</f>
        <v>346</v>
      </c>
      <c r="G12">
        <f t="shared" ref="G12:G33" si="1">F12*0.000001</f>
        <v>3.4600000000000001E-4</v>
      </c>
      <c r="H12" s="1">
        <f t="shared" ref="H12:H33" si="2">G12*9.81</f>
        <v>3.3942600000000001E-3</v>
      </c>
      <c r="I12">
        <f t="shared" ref="I12:I33" si="3">H12/(2*0.02)</f>
        <v>8.4856500000000001E-2</v>
      </c>
      <c r="J12" s="3">
        <f t="shared" ref="J12:J33" si="4">I12*1000</f>
        <v>84.856499999999997</v>
      </c>
      <c r="L12" s="3"/>
      <c r="Q12" s="1">
        <f>1/2 * SQRT(((0.02085*0.02085*0.00003*0.00003)+(H12*H12*0.00014*0.00014))/(0.02085^4))</f>
        <v>9.0348769209859189E-4</v>
      </c>
      <c r="R12" s="3">
        <f t="shared" ref="R12:R33" si="5">Q12*1000</f>
        <v>0.90348769209859192</v>
      </c>
      <c r="T12" s="2">
        <f>(H12/(2*0.02085))-0.000395*(SQRT((H12*P35*9.81)/0.02085)-(H12/0.02085^2))</f>
        <v>6.8790993587912588E-2</v>
      </c>
      <c r="V12" s="3"/>
      <c r="W12" s="3">
        <f>R12/J12*V11</f>
        <v>0.71672869692639785</v>
      </c>
    </row>
    <row r="13" spans="2:23" x14ac:dyDescent="0.3">
      <c r="D13">
        <v>90</v>
      </c>
      <c r="E13">
        <v>432</v>
      </c>
      <c r="F13">
        <f t="shared" si="0"/>
        <v>342</v>
      </c>
      <c r="G13">
        <f t="shared" si="1"/>
        <v>3.4199999999999996E-4</v>
      </c>
      <c r="H13" s="1">
        <f t="shared" si="2"/>
        <v>3.3550199999999998E-3</v>
      </c>
      <c r="I13">
        <f t="shared" si="3"/>
        <v>8.3875499999999992E-2</v>
      </c>
      <c r="J13" s="3">
        <f t="shared" si="4"/>
        <v>83.875499999999988</v>
      </c>
      <c r="L13" s="3"/>
      <c r="Q13" s="1">
        <f>1/2 * SQRT(((0.02085*0.02085*0.00003*0.00003)+(H13*H13*0.00014*0.00014))/(0.02085^4))</f>
        <v>8.9967946974937407E-4</v>
      </c>
      <c r="R13" s="3">
        <f t="shared" si="5"/>
        <v>0.89967946974937407</v>
      </c>
      <c r="T13" s="2">
        <f>(H13/(2*0.02085))-0.000395*(SQRT((H13*P35*9.81)/0.02085)-(H13/0.02085^2))</f>
        <v>6.7905290605661819E-2</v>
      </c>
      <c r="V13" s="3"/>
      <c r="W13" s="3">
        <f>R13/J13*V11</f>
        <v>0.72205512634098912</v>
      </c>
    </row>
    <row r="14" spans="2:23" x14ac:dyDescent="0.3">
      <c r="J14" s="3"/>
      <c r="L14" s="3"/>
      <c r="Q14" s="1"/>
      <c r="R14" s="3"/>
      <c r="T14" s="2"/>
      <c r="V14" s="3"/>
      <c r="W14" s="3"/>
    </row>
    <row r="15" spans="2:23" x14ac:dyDescent="0.3">
      <c r="B15" t="s">
        <v>14</v>
      </c>
      <c r="D15">
        <v>49</v>
      </c>
      <c r="E15">
        <v>187</v>
      </c>
      <c r="F15">
        <f t="shared" si="0"/>
        <v>138</v>
      </c>
      <c r="G15">
        <f t="shared" si="1"/>
        <v>1.3799999999999999E-4</v>
      </c>
      <c r="H15" s="1">
        <f t="shared" si="2"/>
        <v>1.35378E-3</v>
      </c>
      <c r="I15">
        <f t="shared" si="3"/>
        <v>3.38445E-2</v>
      </c>
      <c r="J15" s="3">
        <f t="shared" si="4"/>
        <v>33.844499999999996</v>
      </c>
      <c r="L15" s="3">
        <f>(J15+J16+J17)/3</f>
        <v>34.171500000000002</v>
      </c>
      <c r="N15">
        <v>44.47</v>
      </c>
      <c r="O15">
        <v>23.5</v>
      </c>
      <c r="Q15" s="1">
        <f>1/2 * SQRT(((0.02085*0.02085*0.00003*0.00003)+(H15*H15*0.00014*0.00014))/(0.02085^4))</f>
        <v>7.5172510599325862E-4</v>
      </c>
      <c r="R15" s="3">
        <f t="shared" si="5"/>
        <v>0.75172510599325859</v>
      </c>
      <c r="T15" s="2">
        <f>(H15/(2*0.02085))-0.000395*(SQRT((H15*P36*9.81)/0.02085)-(H15/0.02085^2))</f>
        <v>2.4813999651460104E-2</v>
      </c>
      <c r="U15" s="2">
        <f>(T15+T16+T17)/3</f>
        <v>2.5096843349395187E-2</v>
      </c>
      <c r="V15" s="3">
        <f>U15*1000</f>
        <v>25.096843349395186</v>
      </c>
      <c r="W15" s="3">
        <f>R15/J15*V15</f>
        <v>0.55742963337973106</v>
      </c>
    </row>
    <row r="16" spans="2:23" x14ac:dyDescent="0.3">
      <c r="D16">
        <v>51</v>
      </c>
      <c r="E16">
        <v>190</v>
      </c>
      <c r="F16">
        <f t="shared" si="0"/>
        <v>139</v>
      </c>
      <c r="G16">
        <f t="shared" si="1"/>
        <v>1.3899999999999999E-4</v>
      </c>
      <c r="H16" s="1">
        <f t="shared" si="2"/>
        <v>1.36359E-3</v>
      </c>
      <c r="I16">
        <f t="shared" si="3"/>
        <v>3.4089750000000002E-2</v>
      </c>
      <c r="J16" s="3">
        <f t="shared" si="4"/>
        <v>34.089750000000002</v>
      </c>
      <c r="L16" s="3"/>
      <c r="Q16" s="1">
        <f>1/2 * SQRT(((0.02085*0.02085*0.00003*0.00003)+(H16*H16*0.00014*0.00014))/(0.02085^4))</f>
        <v>7.5218469310109131E-4</v>
      </c>
      <c r="R16" s="3">
        <f t="shared" si="5"/>
        <v>0.75218469310109126</v>
      </c>
      <c r="T16" s="2">
        <f>(H16/(2*0.02085))-0.000395*(SQRT((H16*P36*9.81)/0.02085)-(H16/0.02085^2))</f>
        <v>2.5026046236491108E-2</v>
      </c>
      <c r="V16" s="3"/>
      <c r="W16" s="3">
        <f>R16/J16*V15</f>
        <v>0.55375769586374146</v>
      </c>
    </row>
    <row r="17" spans="2:23" x14ac:dyDescent="0.3">
      <c r="D17">
        <v>50</v>
      </c>
      <c r="E17">
        <v>191</v>
      </c>
      <c r="F17">
        <f t="shared" si="0"/>
        <v>141</v>
      </c>
      <c r="G17">
        <f t="shared" si="1"/>
        <v>1.4099999999999998E-4</v>
      </c>
      <c r="H17" s="1">
        <f t="shared" si="2"/>
        <v>1.38321E-3</v>
      </c>
      <c r="I17">
        <f t="shared" si="3"/>
        <v>3.458025E-2</v>
      </c>
      <c r="J17" s="3">
        <f t="shared" si="4"/>
        <v>34.580249999999999</v>
      </c>
      <c r="L17" s="3"/>
      <c r="Q17" s="1">
        <f>1/2 * SQRT(((0.02085*0.02085*0.00003*0.00003)+(H17*H17*0.00014*0.00014))/(0.02085^4))</f>
        <v>7.5311296563037558E-4</v>
      </c>
      <c r="R17" s="3">
        <f t="shared" si="5"/>
        <v>0.75311296563037555</v>
      </c>
      <c r="T17" s="2">
        <f>(H17/(2*0.02085))-0.000395*(SQRT((H17*P36*9.81)/0.02085)-(H17/0.02085^2))</f>
        <v>2.5450484160234342E-2</v>
      </c>
      <c r="V17" s="3"/>
      <c r="W17" s="3">
        <f>R17/J17*V15</f>
        <v>0.54657667665282861</v>
      </c>
    </row>
    <row r="18" spans="2:23" x14ac:dyDescent="0.3">
      <c r="H18" s="1"/>
      <c r="J18" s="3"/>
      <c r="L18" s="3"/>
      <c r="Q18" s="1"/>
      <c r="R18" s="3"/>
      <c r="T18" s="2"/>
      <c r="V18" s="3"/>
      <c r="W18" s="3"/>
    </row>
    <row r="19" spans="2:23" x14ac:dyDescent="0.3">
      <c r="B19" t="s">
        <v>15</v>
      </c>
      <c r="D19">
        <v>57</v>
      </c>
      <c r="E19">
        <v>219</v>
      </c>
      <c r="F19">
        <f t="shared" si="0"/>
        <v>162</v>
      </c>
      <c r="G19">
        <f t="shared" si="1"/>
        <v>1.6199999999999998E-4</v>
      </c>
      <c r="H19" s="1">
        <f t="shared" si="2"/>
        <v>1.5892199999999999E-3</v>
      </c>
      <c r="I19">
        <f t="shared" si="3"/>
        <v>3.9730499999999995E-2</v>
      </c>
      <c r="J19" s="3">
        <f t="shared" si="4"/>
        <v>39.730499999999992</v>
      </c>
      <c r="L19" s="3">
        <f>(J19+J20+J21)/3</f>
        <v>41.528999999999996</v>
      </c>
      <c r="N19">
        <v>47.36</v>
      </c>
      <c r="O19">
        <v>29</v>
      </c>
      <c r="Q19" s="1">
        <f>1/2 * SQRT(((0.02085*0.02085*0.00003*0.00003)+(H19*H19*0.00014*0.00014))/(0.02085^4))</f>
        <v>7.6358120783522488E-4</v>
      </c>
      <c r="R19" s="3">
        <f t="shared" si="5"/>
        <v>0.76358120783522487</v>
      </c>
      <c r="T19" s="2">
        <f>(H19/(2*0.02085))-0.000395*(SQRT((H19*P37*9.81)/0.02085)-(H19/0.02085^2))</f>
        <v>2.9255673201695937E-2</v>
      </c>
      <c r="U19" s="2">
        <f>(T19+T20+T21)/3</f>
        <v>3.0816969644801507E-2</v>
      </c>
      <c r="V19" s="3">
        <f>U19*1000</f>
        <v>30.816969644801507</v>
      </c>
      <c r="W19" s="3">
        <f t="shared" ref="W19:W31" si="6">R19/J19*V19</f>
        <v>0.59227190453679168</v>
      </c>
    </row>
    <row r="20" spans="2:23" x14ac:dyDescent="0.3">
      <c r="D20">
        <v>51</v>
      </c>
      <c r="E20">
        <v>225</v>
      </c>
      <c r="F20">
        <f t="shared" si="0"/>
        <v>174</v>
      </c>
      <c r="G20">
        <f t="shared" si="1"/>
        <v>1.74E-4</v>
      </c>
      <c r="H20" s="1">
        <f t="shared" si="2"/>
        <v>1.7069400000000001E-3</v>
      </c>
      <c r="I20">
        <f t="shared" si="3"/>
        <v>4.2673500000000003E-2</v>
      </c>
      <c r="J20" s="3">
        <f t="shared" si="4"/>
        <v>42.673500000000004</v>
      </c>
      <c r="L20" s="3"/>
      <c r="Q20" s="1">
        <f>1/2 * SQRT(((0.02085*0.02085*0.00003*0.00003)+(H20*H20*0.00014*0.00014))/(0.02085^4))</f>
        <v>7.7014090367092877E-4</v>
      </c>
      <c r="R20" s="3">
        <f t="shared" si="5"/>
        <v>0.7701409036709288</v>
      </c>
      <c r="T20" s="2">
        <f>(H20/(2*0.02085))-0.000395*(SQRT((H20*P37*9.81)/0.02085)-(H20/0.02085^2))</f>
        <v>3.1811022912331469E-2</v>
      </c>
      <c r="V20" s="3"/>
      <c r="W20" s="3">
        <f>R20/J20*V19</f>
        <v>0.55616269700509713</v>
      </c>
    </row>
    <row r="21" spans="2:23" x14ac:dyDescent="0.3">
      <c r="D21">
        <v>52</v>
      </c>
      <c r="E21">
        <v>224</v>
      </c>
      <c r="F21">
        <f t="shared" si="0"/>
        <v>172</v>
      </c>
      <c r="G21">
        <f t="shared" si="1"/>
        <v>1.7199999999999998E-4</v>
      </c>
      <c r="H21" s="1">
        <f t="shared" si="2"/>
        <v>1.68732E-3</v>
      </c>
      <c r="I21">
        <f t="shared" si="3"/>
        <v>4.2182999999999998E-2</v>
      </c>
      <c r="J21" s="3">
        <f t="shared" si="4"/>
        <v>42.183</v>
      </c>
      <c r="L21" s="3"/>
      <c r="Q21" s="1">
        <f>1/2 * SQRT(((0.02085*0.02085*0.00003*0.00003)+(H21*H21*0.00014*0.00014))/(0.02085^4))</f>
        <v>7.69019060383078E-4</v>
      </c>
      <c r="R21" s="3">
        <f t="shared" si="5"/>
        <v>0.76901906038307799</v>
      </c>
      <c r="T21" s="2">
        <f>(H21/(2*0.02085))-0.000395*(SQRT((H21*P37*9.81)/0.02085)-(H21/0.02085^2))</f>
        <v>3.1384212820377122E-2</v>
      </c>
      <c r="V21" s="3"/>
      <c r="W21" s="3">
        <f>R21/J21*V19</f>
        <v>0.5618101377355591</v>
      </c>
    </row>
    <row r="22" spans="2:23" x14ac:dyDescent="0.3">
      <c r="H22" s="1"/>
      <c r="J22" s="3"/>
      <c r="L22" s="3"/>
      <c r="Q22" s="1"/>
      <c r="R22" s="3"/>
      <c r="T22" s="2"/>
      <c r="V22" s="3"/>
      <c r="W22" s="3"/>
    </row>
    <row r="23" spans="2:23" x14ac:dyDescent="0.3">
      <c r="B23" t="s">
        <v>17</v>
      </c>
      <c r="D23">
        <v>47</v>
      </c>
      <c r="E23">
        <v>270</v>
      </c>
      <c r="F23">
        <f t="shared" si="0"/>
        <v>223</v>
      </c>
      <c r="G23">
        <f t="shared" si="1"/>
        <v>2.23E-4</v>
      </c>
      <c r="H23" s="1">
        <f t="shared" si="2"/>
        <v>2.1876300000000003E-3</v>
      </c>
      <c r="I23">
        <f t="shared" si="3"/>
        <v>5.4690750000000003E-2</v>
      </c>
      <c r="J23" s="3">
        <f t="shared" si="4"/>
        <v>54.690750000000001</v>
      </c>
      <c r="L23" s="3">
        <f>(J23+J24+J25)/3</f>
        <v>54.36375000000001</v>
      </c>
      <c r="N23">
        <v>48.54</v>
      </c>
      <c r="O23">
        <v>26.8</v>
      </c>
      <c r="Q23" s="1">
        <f>1/2 * SQRT(((0.02085*0.02085*0.00003*0.00003)+(H23*H23*0.00014*0.00014))/(0.02085^4))</f>
        <v>8.0103473057345433E-4</v>
      </c>
      <c r="R23" s="3">
        <f t="shared" si="5"/>
        <v>0.80103473057345431</v>
      </c>
      <c r="T23" s="2">
        <f>(H23/(2*0.02085))-0.000395*(SQRT((H23*P38*9.81)/0.02085)-(H23/0.02085^2))</f>
        <v>4.2055635509834273E-2</v>
      </c>
      <c r="U23" s="2">
        <f>(T23+T24+T25)/3</f>
        <v>4.1767404615716715E-2</v>
      </c>
      <c r="V23" s="3">
        <f>U23*1000</f>
        <v>41.767404615716714</v>
      </c>
      <c r="W23" s="3">
        <f t="shared" si="6"/>
        <v>0.61175137848910632</v>
      </c>
    </row>
    <row r="24" spans="2:23" x14ac:dyDescent="0.3">
      <c r="D24">
        <v>52</v>
      </c>
      <c r="E24">
        <v>276</v>
      </c>
      <c r="F24">
        <f t="shared" si="0"/>
        <v>224</v>
      </c>
      <c r="G24">
        <f t="shared" si="1"/>
        <v>2.24E-4</v>
      </c>
      <c r="H24" s="1">
        <f t="shared" si="2"/>
        <v>2.1974400000000002E-3</v>
      </c>
      <c r="I24">
        <f t="shared" si="3"/>
        <v>5.4936000000000006E-2</v>
      </c>
      <c r="J24" s="3">
        <f t="shared" si="4"/>
        <v>54.936000000000007</v>
      </c>
      <c r="L24" s="3"/>
      <c r="Q24" s="1">
        <f>1/2 * SQRT(((0.02085*0.02085*0.00003*0.00003)+(H24*H24*0.00014*0.00014))/(0.02085^4))</f>
        <v>8.0173063152847877E-4</v>
      </c>
      <c r="R24" s="3">
        <f t="shared" si="5"/>
        <v>0.80173063152847879</v>
      </c>
      <c r="T24" s="2">
        <f>(H24/(2*0.02085))-0.000395*(SQRT((H24*P38*9.81)/0.02085)-(H24/0.02085^2))</f>
        <v>4.227204444697362E-2</v>
      </c>
      <c r="V24" s="3"/>
      <c r="W24" s="3">
        <f>R24/J24*V23</f>
        <v>0.60954943352016999</v>
      </c>
    </row>
    <row r="25" spans="2:23" x14ac:dyDescent="0.3">
      <c r="D25">
        <v>53</v>
      </c>
      <c r="E25">
        <v>271</v>
      </c>
      <c r="F25">
        <f t="shared" si="0"/>
        <v>218</v>
      </c>
      <c r="G25">
        <f t="shared" si="1"/>
        <v>2.1799999999999999E-4</v>
      </c>
      <c r="H25" s="1">
        <f t="shared" si="2"/>
        <v>2.1385800000000002E-3</v>
      </c>
      <c r="I25">
        <f t="shared" si="3"/>
        <v>5.3464500000000005E-2</v>
      </c>
      <c r="J25" s="3">
        <f t="shared" si="4"/>
        <v>53.464500000000008</v>
      </c>
      <c r="L25" s="3"/>
      <c r="Q25" s="1">
        <f>1/2 * SQRT(((0.02085*0.02085*0.00003*0.00003)+(H25*H25*0.00014*0.00014))/(0.02085^4))</f>
        <v>7.9759304575012654E-4</v>
      </c>
      <c r="R25" s="3">
        <f t="shared" si="5"/>
        <v>0.79759304575012657</v>
      </c>
      <c r="T25" s="2">
        <f>(H25/(2*0.02085))-0.000395*(SQRT((H25*P38*9.81)/0.02085)-(H25/0.02085^2))</f>
        <v>4.0974533890342252E-2</v>
      </c>
      <c r="V25" s="3"/>
      <c r="W25" s="3">
        <f>R25/J25*V23</f>
        <v>0.62309366889295481</v>
      </c>
    </row>
    <row r="26" spans="2:23" x14ac:dyDescent="0.3">
      <c r="H26" s="1"/>
      <c r="J26" s="3"/>
      <c r="L26" s="3"/>
      <c r="Q26" s="1"/>
      <c r="R26" s="3"/>
      <c r="T26" s="2"/>
      <c r="V26" s="3"/>
      <c r="W26" s="3"/>
    </row>
    <row r="27" spans="2:23" x14ac:dyDescent="0.3">
      <c r="B27" t="s">
        <v>20</v>
      </c>
      <c r="D27">
        <v>46</v>
      </c>
      <c r="E27">
        <v>323</v>
      </c>
      <c r="F27">
        <f t="shared" ref="F27:F33" si="7">E27-D27</f>
        <v>277</v>
      </c>
      <c r="G27">
        <f t="shared" si="1"/>
        <v>2.7700000000000001E-4</v>
      </c>
      <c r="H27" s="1">
        <f t="shared" si="2"/>
        <v>2.7173700000000002E-3</v>
      </c>
      <c r="I27">
        <f t="shared" si="3"/>
        <v>6.7934250000000002E-2</v>
      </c>
      <c r="J27" s="3">
        <f t="shared" si="4"/>
        <v>67.934250000000006</v>
      </c>
      <c r="L27" s="3">
        <f>(J27+J28+J29)/3</f>
        <v>67.280250000000009</v>
      </c>
      <c r="N27">
        <v>49.04</v>
      </c>
      <c r="O27">
        <v>24.6</v>
      </c>
      <c r="Q27" s="1">
        <f>1/2 * SQRT(((0.02085*0.02085*0.00003*0.00003)+(H27*H27*0.00014*0.00014))/(0.02085^4))</f>
        <v>8.4203784772678429E-4</v>
      </c>
      <c r="R27" s="3">
        <f t="shared" si="5"/>
        <v>0.84203784772678425</v>
      </c>
      <c r="T27" s="2">
        <f>(H27/(2*0.02085))-0.000395*(SQRT((H27*P39*9.81)/0.02085)-(H27/0.02085^2))</f>
        <v>5.3677631161579344E-2</v>
      </c>
      <c r="U27" s="2">
        <f>(T27+T28+T29)/3</f>
        <v>5.3094084908722888E-2</v>
      </c>
      <c r="V27" s="3">
        <f>U27*1000</f>
        <v>53.094084908722891</v>
      </c>
      <c r="W27" s="3">
        <f t="shared" si="6"/>
        <v>0.65809557010733399</v>
      </c>
    </row>
    <row r="28" spans="2:23" x14ac:dyDescent="0.3">
      <c r="D28">
        <v>51</v>
      </c>
      <c r="E28">
        <v>321</v>
      </c>
      <c r="F28">
        <f t="shared" si="7"/>
        <v>270</v>
      </c>
      <c r="G28">
        <f t="shared" si="1"/>
        <v>2.7E-4</v>
      </c>
      <c r="H28" s="1">
        <f t="shared" si="2"/>
        <v>2.6487000000000004E-3</v>
      </c>
      <c r="I28">
        <f t="shared" si="3"/>
        <v>6.6217500000000012E-2</v>
      </c>
      <c r="J28" s="3">
        <f t="shared" si="4"/>
        <v>66.217500000000015</v>
      </c>
      <c r="L28" s="3"/>
      <c r="Q28" s="1">
        <f>1/2 * SQRT(((0.02085*0.02085*0.00003*0.00003)+(H28*H28*0.00014*0.00014))/(0.02085^4))</f>
        <v>8.3634533375869468E-4</v>
      </c>
      <c r="R28" s="3">
        <f t="shared" si="5"/>
        <v>0.83634533375869469</v>
      </c>
      <c r="T28" s="2">
        <f>(H28/(2*0.02085))-0.000395*(SQRT((H28*P39*9.81)/0.02085)-(H28/0.02085^2))</f>
        <v>5.2145943364618558E-2</v>
      </c>
      <c r="V28" s="3"/>
      <c r="W28" s="3">
        <f>R28/J28*V27</f>
        <v>0.67059297260691375</v>
      </c>
    </row>
    <row r="29" spans="2:23" x14ac:dyDescent="0.3">
      <c r="D29">
        <v>53</v>
      </c>
      <c r="E29">
        <v>329</v>
      </c>
      <c r="F29">
        <f t="shared" si="7"/>
        <v>276</v>
      </c>
      <c r="G29">
        <f t="shared" si="1"/>
        <v>2.7599999999999999E-4</v>
      </c>
      <c r="H29" s="1">
        <f t="shared" si="2"/>
        <v>2.7075599999999999E-3</v>
      </c>
      <c r="I29">
        <f t="shared" si="3"/>
        <v>6.7688999999999999E-2</v>
      </c>
      <c r="J29" s="3">
        <f t="shared" si="4"/>
        <v>67.688999999999993</v>
      </c>
      <c r="L29" s="3"/>
      <c r="Q29" s="1">
        <f>1/2 * SQRT(((0.02085*0.02085*0.00003*0.00003)+(H29*H29*0.00014*0.00014))/(0.02085^4))</f>
        <v>8.4121809129391125E-4</v>
      </c>
      <c r="R29" s="3">
        <f t="shared" si="5"/>
        <v>0.84121809129391123</v>
      </c>
      <c r="T29" s="2">
        <f>(H29/(2*0.02085))-0.000395*(SQRT((H29*P39*9.81)/0.02085)-(H29/0.02085^2))</f>
        <v>5.3458680199970778E-2</v>
      </c>
      <c r="V29" s="3"/>
      <c r="W29" s="3">
        <f>R29/J29*V27</f>
        <v>0.65983697153027421</v>
      </c>
    </row>
    <row r="30" spans="2:23" x14ac:dyDescent="0.3">
      <c r="H30" s="1"/>
      <c r="J30" s="3"/>
      <c r="L30" s="3"/>
      <c r="Q30" s="1"/>
      <c r="R30" s="3"/>
      <c r="T30" s="2"/>
      <c r="V30" s="3"/>
      <c r="W30" s="3"/>
    </row>
    <row r="31" spans="2:23" x14ac:dyDescent="0.3">
      <c r="B31" t="s">
        <v>21</v>
      </c>
      <c r="D31">
        <v>52</v>
      </c>
      <c r="E31">
        <v>363</v>
      </c>
      <c r="F31">
        <f t="shared" si="7"/>
        <v>311</v>
      </c>
      <c r="G31">
        <f t="shared" si="1"/>
        <v>3.1099999999999997E-4</v>
      </c>
      <c r="H31" s="1">
        <f t="shared" si="2"/>
        <v>3.05091E-3</v>
      </c>
      <c r="I31">
        <f t="shared" si="3"/>
        <v>7.627275E-2</v>
      </c>
      <c r="J31" s="3">
        <f t="shared" si="4"/>
        <v>76.272750000000002</v>
      </c>
      <c r="L31" s="3">
        <f>(J31+J32+J33)/3</f>
        <v>76.191000000000003</v>
      </c>
      <c r="N31">
        <v>49.08</v>
      </c>
      <c r="O31">
        <v>23.6</v>
      </c>
      <c r="Q31" s="1">
        <f>1/2 * SQRT(((0.02085*0.02085*0.00003*0.00003)+(H31*H31*0.00014*0.00014))/(0.02085^4))</f>
        <v>8.7115572190322316E-4</v>
      </c>
      <c r="R31" s="3">
        <f t="shared" si="5"/>
        <v>0.8711557219032231</v>
      </c>
      <c r="T31" s="2">
        <f>(H31/(2*0.02085))-0.000395*(SQRT((H31*P40*9.81)/0.02085)-(H31/0.02085^2))</f>
        <v>6.1135410943089524E-2</v>
      </c>
      <c r="U31" s="2">
        <f>(T31+T32+T33)/3</f>
        <v>6.1061985843911183E-2</v>
      </c>
      <c r="V31" s="3">
        <f>U31*1000</f>
        <v>61.061985843911181</v>
      </c>
      <c r="W31" s="3">
        <f t="shared" si="6"/>
        <v>0.69742468127472568</v>
      </c>
    </row>
    <row r="32" spans="2:23" x14ac:dyDescent="0.3">
      <c r="D32">
        <v>53</v>
      </c>
      <c r="E32">
        <v>362</v>
      </c>
      <c r="F32">
        <f t="shared" si="7"/>
        <v>309</v>
      </c>
      <c r="G32">
        <f t="shared" si="1"/>
        <v>3.0899999999999998E-4</v>
      </c>
      <c r="H32" s="1">
        <f t="shared" si="2"/>
        <v>3.0312899999999999E-3</v>
      </c>
      <c r="I32">
        <f t="shared" si="3"/>
        <v>7.5782249999999995E-2</v>
      </c>
      <c r="J32" s="3">
        <f t="shared" si="4"/>
        <v>75.782249999999991</v>
      </c>
      <c r="L32" s="3"/>
      <c r="Q32" s="1">
        <f>1/2 * SQRT(((0.02085*0.02085*0.00003*0.00003)+(H32*H32*0.00014*0.00014))/(0.02085^4))</f>
        <v>8.6937806032536327E-4</v>
      </c>
      <c r="R32" s="3">
        <f t="shared" si="5"/>
        <v>0.86937806032536324</v>
      </c>
      <c r="T32" s="2">
        <f>(H32/(2*0.02085))-0.000395*(SQRT((H32*P40*9.81)/0.02085)-(H32/0.02085^2))</f>
        <v>6.0694745399055533E-2</v>
      </c>
      <c r="W32" s="3">
        <f>R32/J32*V31</f>
        <v>0.7005063957931349</v>
      </c>
    </row>
    <row r="33" spans="2:23" x14ac:dyDescent="0.3">
      <c r="D33">
        <v>49</v>
      </c>
      <c r="E33">
        <v>361</v>
      </c>
      <c r="F33">
        <f t="shared" si="7"/>
        <v>312</v>
      </c>
      <c r="G33">
        <f t="shared" si="1"/>
        <v>3.1199999999999999E-4</v>
      </c>
      <c r="H33" s="1">
        <f t="shared" si="2"/>
        <v>3.0607200000000003E-3</v>
      </c>
      <c r="I33">
        <f t="shared" si="3"/>
        <v>7.6518000000000003E-2</v>
      </c>
      <c r="J33" s="3">
        <f t="shared" si="4"/>
        <v>76.518000000000001</v>
      </c>
      <c r="L33" s="3"/>
      <c r="Q33" s="1">
        <f>1/2 * SQRT(((0.02085*0.02085*0.00003*0.00003)+(H33*H33*0.00014*0.00014))/(0.02085^4))</f>
        <v>8.7204748580397532E-4</v>
      </c>
      <c r="R33" s="3">
        <f t="shared" si="5"/>
        <v>0.87204748580397529</v>
      </c>
      <c r="T33" s="2">
        <f>(H33/(2*0.02085))-0.000395*(SQRT((H33*P40*9.81)/0.02085)-(H33/0.02085^2))</f>
        <v>6.1355801189588485E-2</v>
      </c>
      <c r="W33" s="3">
        <f>R33/J33*V31</f>
        <v>0.69590098059777672</v>
      </c>
    </row>
    <row r="34" spans="2:23" x14ac:dyDescent="0.3">
      <c r="H34" s="1"/>
      <c r="L34" s="3"/>
    </row>
    <row r="35" spans="2:23" x14ac:dyDescent="0.3">
      <c r="N35">
        <f>N11-N4</f>
        <v>24.7</v>
      </c>
      <c r="O35">
        <f>N35/25</f>
        <v>0.98799999999999999</v>
      </c>
      <c r="P35">
        <f>O35*1000</f>
        <v>988</v>
      </c>
    </row>
    <row r="36" spans="2:23" x14ac:dyDescent="0.3">
      <c r="B36" t="s">
        <v>22</v>
      </c>
      <c r="N36">
        <f>N15-N4</f>
        <v>19.84</v>
      </c>
      <c r="O36">
        <f t="shared" ref="O36:O40" si="8">N36/25</f>
        <v>0.79359999999999997</v>
      </c>
      <c r="P36">
        <f t="shared" ref="P36:P40" si="9">O36*1000</f>
        <v>793.6</v>
      </c>
    </row>
    <row r="37" spans="2:23" x14ac:dyDescent="0.3">
      <c r="B37" t="s">
        <v>23</v>
      </c>
      <c r="C37" t="s">
        <v>24</v>
      </c>
      <c r="N37">
        <f>N19-N4</f>
        <v>22.73</v>
      </c>
      <c r="O37">
        <f t="shared" si="8"/>
        <v>0.90920000000000001</v>
      </c>
      <c r="P37">
        <f t="shared" si="9"/>
        <v>909.2</v>
      </c>
    </row>
    <row r="38" spans="2:23" x14ac:dyDescent="0.3">
      <c r="B38">
        <f>B41-B40</f>
        <v>21</v>
      </c>
      <c r="C38">
        <f>C41-C40</f>
        <v>18</v>
      </c>
      <c r="N38">
        <f>N23-N4</f>
        <v>23.91</v>
      </c>
      <c r="O38">
        <f t="shared" si="8"/>
        <v>0.95640000000000003</v>
      </c>
      <c r="P38">
        <f t="shared" si="9"/>
        <v>956.4</v>
      </c>
    </row>
    <row r="39" spans="2:23" x14ac:dyDescent="0.3">
      <c r="N39">
        <f>N27-N4</f>
        <v>24.41</v>
      </c>
      <c r="O39">
        <f t="shared" si="8"/>
        <v>0.97640000000000005</v>
      </c>
      <c r="P39">
        <f t="shared" si="9"/>
        <v>976.40000000000009</v>
      </c>
    </row>
    <row r="40" spans="2:23" x14ac:dyDescent="0.3">
      <c r="B40">
        <v>43</v>
      </c>
      <c r="C40">
        <v>45</v>
      </c>
      <c r="N40">
        <f>N31-N4</f>
        <v>24.45</v>
      </c>
      <c r="O40">
        <f t="shared" si="8"/>
        <v>0.97799999999999998</v>
      </c>
      <c r="P40">
        <f t="shared" si="9"/>
        <v>978</v>
      </c>
    </row>
    <row r="41" spans="2:23" x14ac:dyDescent="0.3">
      <c r="B41">
        <v>64</v>
      </c>
      <c r="C41">
        <v>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Venc</dc:creator>
  <cp:lastModifiedBy>Jonáš Venc</cp:lastModifiedBy>
  <dcterms:created xsi:type="dcterms:W3CDTF">2024-04-05T08:30:32Z</dcterms:created>
  <dcterms:modified xsi:type="dcterms:W3CDTF">2024-04-14T14:44:29Z</dcterms:modified>
</cp:coreProperties>
</file>