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Fundamentals of Financial Markets/Solved/"/>
    </mc:Choice>
  </mc:AlternateContent>
  <xr:revisionPtr revIDLastSave="3791" documentId="8_{0515A4C7-6DBC-42AB-8593-CA8DBC3D4E5A}" xr6:coauthVersionLast="47" xr6:coauthVersionMax="47" xr10:uidLastSave="{C59637E9-4D6D-412D-AC4B-FA4D31AB83BA}"/>
  <bookViews>
    <workbookView xWindow="-28920" yWindow="-3765" windowWidth="29040" windowHeight="15720" xr2:uid="{00000000-000D-0000-FFFF-FFFF00000000}"/>
  </bookViews>
  <sheets>
    <sheet name="Case 3" sheetId="12" r:id="rId1"/>
  </sheets>
  <definedNames>
    <definedName name="solver_adj" localSheetId="0" hidden="1">'Case 3'!$D$5:$D$24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'Case 3'!$E$25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529200000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5" i="12"/>
  <c r="M24" i="12" l="1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C25" i="12" l="1"/>
  <c r="M6" i="12"/>
  <c r="L6" i="12"/>
  <c r="M5" i="12"/>
  <c r="L5" i="12"/>
  <c r="F21" i="12" l="1"/>
  <c r="F13" i="12"/>
  <c r="F12" i="12"/>
  <c r="F7" i="12"/>
  <c r="F22" i="12"/>
  <c r="F20" i="12"/>
  <c r="F17" i="12"/>
  <c r="F15" i="12"/>
  <c r="F19" i="12"/>
  <c r="F11" i="12"/>
  <c r="F9" i="12"/>
  <c r="F23" i="12"/>
  <c r="F18" i="12"/>
  <c r="F10" i="12"/>
  <c r="F14" i="12"/>
  <c r="F24" i="12"/>
  <c r="F16" i="12"/>
  <c r="F8" i="12"/>
  <c r="F6" i="12"/>
  <c r="F5" i="12"/>
  <c r="O24" i="12" l="1"/>
  <c r="N24" i="12"/>
  <c r="O14" i="12"/>
  <c r="N14" i="12"/>
  <c r="O10" i="12"/>
  <c r="N10" i="12"/>
  <c r="N7" i="12"/>
  <c r="O7" i="12"/>
  <c r="O15" i="12"/>
  <c r="N15" i="12"/>
  <c r="O18" i="12"/>
  <c r="N18" i="12"/>
  <c r="O9" i="12"/>
  <c r="N9" i="12"/>
  <c r="O12" i="12"/>
  <c r="N12" i="12"/>
  <c r="N17" i="12"/>
  <c r="O17" i="12"/>
  <c r="O22" i="12"/>
  <c r="N22" i="12"/>
  <c r="O23" i="12"/>
  <c r="N23" i="12"/>
  <c r="O11" i="12"/>
  <c r="N11" i="12"/>
  <c r="N13" i="12"/>
  <c r="O13" i="12"/>
  <c r="O20" i="12"/>
  <c r="N20" i="12"/>
  <c r="O8" i="12"/>
  <c r="N8" i="12"/>
  <c r="O16" i="12"/>
  <c r="N16" i="12"/>
  <c r="N25" i="12" s="1"/>
  <c r="O19" i="12"/>
  <c r="N19" i="12"/>
  <c r="N21" i="12"/>
  <c r="O21" i="12"/>
  <c r="F25" i="12"/>
  <c r="O5" i="12"/>
  <c r="N6" i="12"/>
  <c r="O6" i="12"/>
  <c r="O25" i="12" l="1"/>
  <c r="I23" i="12" l="1"/>
  <c r="J6" i="12"/>
  <c r="I20" i="12"/>
  <c r="I10" i="12"/>
  <c r="I9" i="12"/>
  <c r="I11" i="12"/>
  <c r="I19" i="12"/>
  <c r="J10" i="12"/>
  <c r="J19" i="12"/>
  <c r="J12" i="12"/>
  <c r="J20" i="12"/>
  <c r="J9" i="12"/>
  <c r="I13" i="12"/>
  <c r="J13" i="12"/>
  <c r="I21" i="12"/>
  <c r="J11" i="12"/>
  <c r="J14" i="12"/>
  <c r="I22" i="12"/>
  <c r="I17" i="12"/>
  <c r="J17" i="12"/>
  <c r="I6" i="12"/>
  <c r="I7" i="12"/>
  <c r="J7" i="12"/>
  <c r="I15" i="12"/>
  <c r="J15" i="12"/>
  <c r="J23" i="12"/>
  <c r="I18" i="12"/>
  <c r="J18" i="12"/>
  <c r="I8" i="12"/>
  <c r="J8" i="12"/>
  <c r="I16" i="12"/>
  <c r="J16" i="12"/>
  <c r="I24" i="12"/>
  <c r="J24" i="12"/>
  <c r="I12" i="12" l="1"/>
  <c r="I25" i="12" s="1"/>
  <c r="P18" i="12" s="1"/>
  <c r="J21" i="12"/>
  <c r="I14" i="12"/>
  <c r="J22" i="12"/>
  <c r="I5" i="12"/>
  <c r="J5" i="12"/>
  <c r="J25" i="12" s="1"/>
  <c r="J27" i="12" s="1"/>
  <c r="D25" i="12"/>
  <c r="E25" i="12"/>
  <c r="E27" i="12" s="1"/>
  <c r="P21" i="12" l="1"/>
  <c r="P11" i="12"/>
  <c r="P5" i="12"/>
  <c r="P14" i="12"/>
  <c r="P16" i="12"/>
  <c r="P19" i="12"/>
  <c r="P8" i="12"/>
  <c r="P9" i="12"/>
  <c r="P6" i="12"/>
  <c r="P17" i="12"/>
  <c r="P22" i="12"/>
  <c r="P15" i="12"/>
  <c r="P20" i="12"/>
  <c r="P10" i="12"/>
  <c r="P24" i="12"/>
  <c r="P12" i="12"/>
  <c r="P7" i="12"/>
  <c r="I27" i="12"/>
  <c r="P23" i="12"/>
  <c r="P13" i="12"/>
  <c r="P25" i="12" l="1"/>
  <c r="C34" i="12"/>
  <c r="L27" i="12"/>
  <c r="C33" i="12"/>
  <c r="M27" i="12"/>
</calcChain>
</file>

<file path=xl/sharedStrings.xml><?xml version="1.0" encoding="utf-8"?>
<sst xmlns="http://schemas.openxmlformats.org/spreadsheetml/2006/main" count="41" uniqueCount="40">
  <si>
    <t>A</t>
  </si>
  <si>
    <t>Summary</t>
  </si>
  <si>
    <t>Divisor</t>
  </si>
  <si>
    <t>Price Return</t>
  </si>
  <si>
    <t>Total return</t>
  </si>
  <si>
    <t>Beginning of period Price (BOP Price)</t>
  </si>
  <si>
    <t>Weight (BOP)</t>
  </si>
  <si>
    <t>End of Period Price (EOP Price)</t>
  </si>
  <si>
    <t>Dividends per Share</t>
  </si>
  <si>
    <t>Value (Shares x EOP Price)</t>
  </si>
  <si>
    <t>Total Dividends</t>
  </si>
  <si>
    <t>Index Value</t>
  </si>
  <si>
    <t>Total Return</t>
  </si>
  <si>
    <t>Weight X Price Return</t>
  </si>
  <si>
    <t>Weight X Total Return</t>
  </si>
  <si>
    <t>Weight (EOP)</t>
  </si>
  <si>
    <t>Value (#Shares   X BOP Price)</t>
  </si>
  <si>
    <t>Total</t>
  </si>
  <si>
    <t>Q</t>
  </si>
  <si>
    <t>R</t>
  </si>
  <si>
    <t>S</t>
  </si>
  <si>
    <t>T</t>
  </si>
  <si>
    <t>Stock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</si>
  <si>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</si>
  <si>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</si>
  <si>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</si>
  <si>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</si>
  <si>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</si>
  <si>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</si>
  <si>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</si>
  <si>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</si>
  <si>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</si>
  <si>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</si>
  <si>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</si>
  <si>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</si>
  <si>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</si>
  <si>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</si>
  <si>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</si>
  <si>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Number of shares in index</t>
  </si>
  <si>
    <t>Equal-Weighted Equity Index AlphaTech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</si>
</sst>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0000_);_(* \(#,##0.00000\);_(* &quot;-&quot;??_);_(@_)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2" fillId="0" borderId="0"/>
  </cellStyleXfs>
  <cellXfs count="34">
    <xf numFmtId="0" fontId="0" fillId="0" borderId="0" xfId="0"/>
    <xf numFmtId="0" fontId="3" fillId="2" borderId="0" xfId="0" applyFont="1" applyFill="1"/>
    <xf numFmtId="0" fontId="6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10" fontId="4" fillId="2" borderId="0" xfId="0" applyNumberFormat="1" applyFont="1" applyFill="1"/>
    <xf numFmtId="0" fontId="2" fillId="3" borderId="0" xfId="0" applyFont="1" applyFill="1"/>
    <xf numFmtId="164" fontId="1" fillId="0" borderId="0" xfId="1" applyNumberFormat="1" applyFont="1"/>
    <xf numFmtId="0" fontId="1" fillId="0" borderId="0" xfId="0" applyFont="1"/>
    <xf numFmtId="164" fontId="1" fillId="0" borderId="0" xfId="1" applyNumberFormat="1" applyFont="1" applyFill="1" applyBorder="1"/>
    <xf numFmtId="0" fontId="11" fillId="0" borderId="0" xfId="0" applyFont="1"/>
    <xf numFmtId="0" fontId="8" fillId="0" borderId="2" xfId="0" applyFont="1" applyBorder="1"/>
    <xf numFmtId="0" fontId="9" fillId="3" borderId="1" xfId="0" applyFont="1" applyFill="1" applyBorder="1" applyAlignment="1">
      <alignment horizontal="right" wrapText="1"/>
    </xf>
    <xf numFmtId="0" fontId="10" fillId="0" borderId="0" xfId="0" applyFont="1" applyAlignment="1">
      <alignment horizontal="right" wrapText="1"/>
    </xf>
    <xf numFmtId="9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0" fontId="5" fillId="0" borderId="3" xfId="0" applyFont="1" applyBorder="1"/>
    <xf numFmtId="164" fontId="5" fillId="0" borderId="3" xfId="1" applyNumberFormat="1" applyFont="1" applyFill="1" applyBorder="1"/>
    <xf numFmtId="165" fontId="5" fillId="0" borderId="3" xfId="1" applyNumberFormat="1" applyFont="1" applyFill="1" applyBorder="1"/>
    <xf numFmtId="43" fontId="5" fillId="0" borderId="3" xfId="1" applyFont="1" applyFill="1" applyBorder="1"/>
    <xf numFmtId="43" fontId="10" fillId="0" borderId="0" xfId="1" applyFont="1" applyFill="1" applyBorder="1"/>
    <xf numFmtId="10" fontId="5" fillId="0" borderId="3" xfId="1" applyNumberFormat="1" applyFont="1" applyFill="1" applyBorder="1"/>
    <xf numFmtId="43" fontId="1" fillId="0" borderId="0" xfId="0" applyNumberFormat="1" applyFont="1"/>
    <xf numFmtId="10" fontId="1" fillId="0" borderId="0" xfId="0" applyNumberFormat="1" applyFont="1"/>
    <xf numFmtId="0" fontId="5" fillId="0" borderId="4" xfId="0" applyFont="1" applyBorder="1"/>
    <xf numFmtId="164" fontId="5" fillId="0" borderId="4" xfId="1" applyNumberFormat="1" applyFont="1" applyFill="1" applyBorder="1" applyAlignment="1">
      <alignment horizontal="right"/>
    </xf>
    <xf numFmtId="164" fontId="5" fillId="0" borderId="4" xfId="1" applyNumberFormat="1" applyFont="1" applyFill="1" applyBorder="1" applyAlignment="1"/>
    <xf numFmtId="9" fontId="5" fillId="0" borderId="4" xfId="1" applyNumberFormat="1" applyFont="1" applyFill="1" applyBorder="1" applyAlignment="1">
      <alignment horizontal="right"/>
    </xf>
    <xf numFmtId="164" fontId="10" fillId="0" borderId="4" xfId="1" applyNumberFormat="1" applyFont="1" applyFill="1" applyBorder="1" applyAlignment="1">
      <alignment horizontal="right"/>
    </xf>
    <xf numFmtId="10" fontId="5" fillId="0" borderId="4" xfId="1" applyNumberFormat="1" applyFont="1" applyFill="1" applyBorder="1" applyAlignment="1">
      <alignment horizontal="right"/>
    </xf>
    <xf numFmtId="43" fontId="11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480E503-F40D-430E-B8B8-E288D367C7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F1B0-CE1E-4A9B-9BE2-BD99C029FEE6}">
  <dimension ref="B1:R36"/>
  <sheetViews>
    <sheetView showGridLines="0" tabSelected="1" zoomScaleNormal="100" workbookViewId="0"/>
  </sheetViews>
  <sheetFormatPr defaultColWidth="8.88671875" defaultRowHeight="11.4" x14ac:dyDescent="0.2"/>
  <cols>
    <col min="1" max="1" width="2" style="8" customWidth="1"/>
    <col min="2" max="2" width="25" style="8" bestFit="1" customWidth="1"/>
    <col min="3" max="4" width="12.5546875" style="7" customWidth="1"/>
    <col min="5" max="5" width="11.33203125" style="8" customWidth="1"/>
    <col min="6" max="6" width="10.33203125" style="8" customWidth="1"/>
    <col min="7" max="7" width="8.88671875" style="8"/>
    <col min="8" max="9" width="11.44140625" style="8" customWidth="1"/>
    <col min="10" max="10" width="14.33203125" style="8" customWidth="1"/>
    <col min="11" max="11" width="10" style="8" customWidth="1"/>
    <col min="12" max="12" width="12" style="8" bestFit="1" customWidth="1"/>
    <col min="13" max="13" width="8.88671875" style="8"/>
    <col min="14" max="14" width="12" style="8" customWidth="1"/>
    <col min="15" max="15" width="12.6640625" style="8" customWidth="1"/>
    <col min="16" max="16384" width="8.88671875" style="8"/>
  </cols>
  <sheetData>
    <row r="1" spans="2:18" ht="15.6" x14ac:dyDescent="0.3">
      <c r="B1" s="6" t="s">
        <v>39</v>
      </c>
    </row>
    <row r="2" spans="2:18" x14ac:dyDescent="0.2">
      <c r="C2" s="9"/>
      <c r="D2" s="9"/>
      <c r="K2" s="10"/>
    </row>
    <row r="3" spans="2:18" ht="15.6" x14ac:dyDescent="0.3">
      <c r="B3" s="6"/>
      <c r="C3" s="9"/>
      <c r="D3" s="9"/>
      <c r="K3" s="10"/>
      <c r="L3" s="33"/>
      <c r="M3" s="33"/>
    </row>
    <row r="4" spans="2:18" ht="60.6" thickBot="1" x14ac:dyDescent="0.3">
      <c r="B4" s="11" t="s">
        <v>22</v>
      </c>
      <c r="C4" s="12" t="s">
        <v>5</v>
      </c>
      <c r="D4" s="12" t="s">
        <v>38</v>
      </c>
      <c r="E4" s="12" t="s">
        <v>16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3"/>
      <c r="L4" s="12" t="s">
        <v>3</v>
      </c>
      <c r="M4" s="12" t="s">
        <v>12</v>
      </c>
      <c r="N4" s="12" t="s">
        <v>13</v>
      </c>
      <c r="O4" s="12" t="s">
        <v>14</v>
      </c>
      <c r="P4" s="12" t="s">
        <v>15</v>
      </c>
    </row>
    <row r="5" spans="2:18" x14ac:dyDescent="0.2">
      <c r="B5" s="8" t="s">
        <v>0</v>
      </c>
      <c r="C5" s="9">
        <v>147</v>
      </c>
      <c r="D5" s="9">
        <f>E5/C5</f>
        <v>180000</v>
      </c>
      <c r="E5" s="15">
        <v>26460000</v>
      </c>
      <c r="F5" s="14">
        <f t="shared" ref="F5:F24" si="0">1/$C$25</f>
        <v>0.05</v>
      </c>
      <c r="G5" s="8">
        <v>182</v>
      </c>
      <c r="H5" s="8">
        <v>4</v>
      </c>
      <c r="I5" s="15">
        <f>D5*G5</f>
        <v>32760000</v>
      </c>
      <c r="J5" s="15">
        <f>D5*H5</f>
        <v>720000</v>
      </c>
      <c r="K5" s="31"/>
      <c r="L5" s="14">
        <f>(G5-C5)/C5</f>
        <v>0.23809523809523808</v>
      </c>
      <c r="M5" s="24">
        <f>(G5-C5+H5)/C5</f>
        <v>0.26530612244897961</v>
      </c>
      <c r="N5" s="16">
        <f>F5*L5</f>
        <v>1.1904761904761904E-2</v>
      </c>
      <c r="O5" s="16">
        <f>F5*M5</f>
        <v>1.3265306122448981E-2</v>
      </c>
      <c r="P5" s="14">
        <f>I5/$I$25</f>
        <v>5.4347115052850621E-2</v>
      </c>
      <c r="R5" s="23"/>
    </row>
    <row r="6" spans="2:18" x14ac:dyDescent="0.2">
      <c r="B6" s="8" t="s">
        <v>23</v>
      </c>
      <c r="C6" s="9">
        <v>225</v>
      </c>
      <c r="D6" s="9">
        <f t="shared" ref="D6:D24" si="1">E6/C6</f>
        <v>117600</v>
      </c>
      <c r="E6" s="15">
        <v>26460000</v>
      </c>
      <c r="F6" s="14">
        <f t="shared" si="0"/>
        <v>0.05</v>
      </c>
      <c r="G6" s="8">
        <v>215</v>
      </c>
      <c r="H6" s="8">
        <v>3</v>
      </c>
      <c r="I6" s="15">
        <f>D6*G6</f>
        <v>25284000</v>
      </c>
      <c r="J6" s="15">
        <f>D6*H6</f>
        <v>352800</v>
      </c>
      <c r="K6" s="31"/>
      <c r="L6" s="14">
        <f>(G6-C6)/C6</f>
        <v>-4.4444444444444446E-2</v>
      </c>
      <c r="M6" s="24">
        <f>(G6-C6+H6)/C6</f>
        <v>-3.111111111111111E-2</v>
      </c>
      <c r="N6" s="16">
        <f>F6*L6</f>
        <v>-2.2222222222222222E-3</v>
      </c>
      <c r="O6" s="16">
        <f>F6*M6</f>
        <v>-1.5555555555555557E-3</v>
      </c>
      <c r="P6" s="14">
        <f>I6/$I$25</f>
        <v>4.1944824694635993E-2</v>
      </c>
      <c r="R6" s="23"/>
    </row>
    <row r="7" spans="2:18" x14ac:dyDescent="0.2">
      <c r="B7" s="8" t="s">
        <v>24</v>
      </c>
      <c r="C7" s="9">
        <v>105</v>
      </c>
      <c r="D7" s="9">
        <f t="shared" si="1"/>
        <v>252000</v>
      </c>
      <c r="E7" s="15">
        <v>26460000</v>
      </c>
      <c r="F7" s="14">
        <f t="shared" si="0"/>
        <v>0.05</v>
      </c>
      <c r="G7" s="15">
        <v>70.000000000000014</v>
      </c>
      <c r="H7" s="8">
        <v>2</v>
      </c>
      <c r="I7" s="15">
        <f t="shared" ref="I7:I24" si="2">D7*G7</f>
        <v>17640000.000000004</v>
      </c>
      <c r="J7" s="15">
        <f t="shared" ref="J7:J24" si="3">D7*H7</f>
        <v>504000</v>
      </c>
      <c r="K7" s="31"/>
      <c r="L7" s="14">
        <f t="shared" ref="L7:L24" si="4">(G7-C7)/C7</f>
        <v>-0.3333333333333332</v>
      </c>
      <c r="M7" s="24">
        <f t="shared" ref="M7:M24" si="5">(G7-C7+H7)/C7</f>
        <v>-0.31428571428571417</v>
      </c>
      <c r="N7" s="16">
        <f t="shared" ref="N7:N24" si="6">F7*L7</f>
        <v>-1.6666666666666659E-2</v>
      </c>
      <c r="O7" s="16">
        <f t="shared" ref="O7:O24" si="7">F7*M7</f>
        <v>-1.5714285714285708E-2</v>
      </c>
      <c r="P7" s="14">
        <f t="shared" ref="P7:P24" si="8">I7/$I$25</f>
        <v>2.9263831182304186E-2</v>
      </c>
      <c r="R7" s="23"/>
    </row>
    <row r="8" spans="2:18" x14ac:dyDescent="0.2">
      <c r="B8" s="8" t="s">
        <v>25</v>
      </c>
      <c r="C8" s="9">
        <v>99</v>
      </c>
      <c r="D8" s="9">
        <f t="shared" si="1"/>
        <v>267272.72727272729</v>
      </c>
      <c r="E8" s="15">
        <v>26460000.000000004</v>
      </c>
      <c r="F8" s="14">
        <f t="shared" si="0"/>
        <v>0.05</v>
      </c>
      <c r="G8" s="15">
        <v>132</v>
      </c>
      <c r="H8" s="8">
        <v>1</v>
      </c>
      <c r="I8" s="15">
        <f t="shared" si="2"/>
        <v>35280000</v>
      </c>
      <c r="J8" s="15">
        <f t="shared" si="3"/>
        <v>267272.72727272729</v>
      </c>
      <c r="K8" s="31"/>
      <c r="L8" s="14">
        <f t="shared" si="4"/>
        <v>0.33333333333333331</v>
      </c>
      <c r="M8" s="24">
        <f t="shared" si="5"/>
        <v>0.34343434343434343</v>
      </c>
      <c r="N8" s="16">
        <f t="shared" si="6"/>
        <v>1.6666666666666666E-2</v>
      </c>
      <c r="O8" s="16">
        <f t="shared" si="7"/>
        <v>1.7171717171717171E-2</v>
      </c>
      <c r="P8" s="14">
        <f t="shared" si="8"/>
        <v>5.8527662364608359E-2</v>
      </c>
      <c r="R8" s="23"/>
    </row>
    <row r="9" spans="2:18" x14ac:dyDescent="0.2">
      <c r="B9" s="8" t="s">
        <v>26</v>
      </c>
      <c r="C9" s="9">
        <v>45</v>
      </c>
      <c r="D9" s="9">
        <f t="shared" si="1"/>
        <v>588000</v>
      </c>
      <c r="E9" s="15">
        <v>26460000</v>
      </c>
      <c r="F9" s="14">
        <f t="shared" si="0"/>
        <v>0.05</v>
      </c>
      <c r="G9" s="15">
        <v>60</v>
      </c>
      <c r="H9" s="8">
        <v>2</v>
      </c>
      <c r="I9" s="15">
        <f t="shared" si="2"/>
        <v>35280000</v>
      </c>
      <c r="J9" s="15">
        <f t="shared" si="3"/>
        <v>1176000</v>
      </c>
      <c r="K9" s="31"/>
      <c r="L9" s="14">
        <f t="shared" si="4"/>
        <v>0.33333333333333331</v>
      </c>
      <c r="M9" s="24">
        <f t="shared" si="5"/>
        <v>0.37777777777777777</v>
      </c>
      <c r="N9" s="16">
        <f t="shared" si="6"/>
        <v>1.6666666666666666E-2</v>
      </c>
      <c r="O9" s="16">
        <f t="shared" si="7"/>
        <v>1.8888888888888889E-2</v>
      </c>
      <c r="P9" s="14">
        <f t="shared" si="8"/>
        <v>5.8527662364608359E-2</v>
      </c>
      <c r="R9" s="23"/>
    </row>
    <row r="10" spans="2:18" x14ac:dyDescent="0.2">
      <c r="B10" s="8" t="s">
        <v>27</v>
      </c>
      <c r="C10" s="9">
        <v>85</v>
      </c>
      <c r="D10" s="9">
        <f t="shared" si="1"/>
        <v>311294.1176470588</v>
      </c>
      <c r="E10" s="15">
        <v>26459999.999999996</v>
      </c>
      <c r="F10" s="14">
        <f t="shared" si="0"/>
        <v>0.05</v>
      </c>
      <c r="G10" s="15">
        <v>170</v>
      </c>
      <c r="H10" s="8">
        <v>6</v>
      </c>
      <c r="I10" s="15">
        <f t="shared" si="2"/>
        <v>52919999.999999993</v>
      </c>
      <c r="J10" s="15">
        <f t="shared" si="3"/>
        <v>1867764.7058823528</v>
      </c>
      <c r="K10" s="31"/>
      <c r="L10" s="14">
        <f t="shared" si="4"/>
        <v>1</v>
      </c>
      <c r="M10" s="24">
        <f t="shared" si="5"/>
        <v>1.0705882352941176</v>
      </c>
      <c r="N10" s="16">
        <f t="shared" si="6"/>
        <v>0.05</v>
      </c>
      <c r="O10" s="16">
        <f t="shared" si="7"/>
        <v>5.3529411764705881E-2</v>
      </c>
      <c r="P10" s="14">
        <f t="shared" si="8"/>
        <v>8.7791493546912527E-2</v>
      </c>
      <c r="R10" s="23"/>
    </row>
    <row r="11" spans="2:18" x14ac:dyDescent="0.2">
      <c r="B11" s="8" t="s">
        <v>28</v>
      </c>
      <c r="C11" s="9">
        <v>47</v>
      </c>
      <c r="D11" s="9">
        <f t="shared" si="1"/>
        <v>562978.72340425535</v>
      </c>
      <c r="E11" s="15">
        <v>26460000</v>
      </c>
      <c r="F11" s="14">
        <f t="shared" si="0"/>
        <v>0.05</v>
      </c>
      <c r="G11" s="15">
        <v>70.5</v>
      </c>
      <c r="H11" s="8">
        <v>3</v>
      </c>
      <c r="I11" s="15">
        <f t="shared" si="2"/>
        <v>39690000</v>
      </c>
      <c r="J11" s="15">
        <f t="shared" si="3"/>
        <v>1688936.1702127662</v>
      </c>
      <c r="K11" s="31"/>
      <c r="L11" s="14">
        <f t="shared" si="4"/>
        <v>0.5</v>
      </c>
      <c r="M11" s="24">
        <f t="shared" si="5"/>
        <v>0.56382978723404253</v>
      </c>
      <c r="N11" s="16">
        <f t="shared" si="6"/>
        <v>2.5000000000000001E-2</v>
      </c>
      <c r="O11" s="16">
        <f t="shared" si="7"/>
        <v>2.8191489361702127E-2</v>
      </c>
      <c r="P11" s="14">
        <f t="shared" si="8"/>
        <v>6.5843620160184399E-2</v>
      </c>
      <c r="R11" s="23"/>
    </row>
    <row r="12" spans="2:18" x14ac:dyDescent="0.2">
      <c r="B12" s="8" t="s">
        <v>29</v>
      </c>
      <c r="C12" s="9">
        <v>14</v>
      </c>
      <c r="D12" s="9">
        <f t="shared" si="1"/>
        <v>1890000</v>
      </c>
      <c r="E12" s="15">
        <v>26460000</v>
      </c>
      <c r="F12" s="14">
        <f t="shared" si="0"/>
        <v>0.05</v>
      </c>
      <c r="G12" s="15">
        <v>9.33</v>
      </c>
      <c r="H12" s="8">
        <v>5</v>
      </c>
      <c r="I12" s="15">
        <f t="shared" si="2"/>
        <v>17633700</v>
      </c>
      <c r="J12" s="15">
        <f t="shared" si="3"/>
        <v>9450000</v>
      </c>
      <c r="K12" s="31"/>
      <c r="L12" s="14">
        <f t="shared" si="4"/>
        <v>-0.33357142857142857</v>
      </c>
      <c r="M12" s="24">
        <f t="shared" si="5"/>
        <v>2.3571428571428577E-2</v>
      </c>
      <c r="N12" s="16">
        <f t="shared" si="6"/>
        <v>-1.6678571428571428E-2</v>
      </c>
      <c r="O12" s="16">
        <f t="shared" si="7"/>
        <v>1.178571428571429E-3</v>
      </c>
      <c r="P12" s="14">
        <f t="shared" si="8"/>
        <v>2.9253379814024785E-2</v>
      </c>
      <c r="R12" s="23"/>
    </row>
    <row r="13" spans="2:18" x14ac:dyDescent="0.2">
      <c r="B13" s="8" t="s">
        <v>30</v>
      </c>
      <c r="C13" s="9">
        <v>89</v>
      </c>
      <c r="D13" s="9">
        <f t="shared" si="1"/>
        <v>297303.37078651687</v>
      </c>
      <c r="E13" s="15">
        <v>26460000</v>
      </c>
      <c r="F13" s="14">
        <f t="shared" si="0"/>
        <v>0.05</v>
      </c>
      <c r="G13" s="15">
        <v>101</v>
      </c>
      <c r="H13" s="8">
        <v>3</v>
      </c>
      <c r="I13" s="15">
        <f t="shared" si="2"/>
        <v>30027640.449438203</v>
      </c>
      <c r="J13" s="15">
        <f t="shared" si="3"/>
        <v>891910.11235955055</v>
      </c>
      <c r="K13" s="31"/>
      <c r="L13" s="14">
        <f t="shared" si="4"/>
        <v>0.1348314606741573</v>
      </c>
      <c r="M13" s="24">
        <f t="shared" si="5"/>
        <v>0.16853932584269662</v>
      </c>
      <c r="N13" s="16">
        <f t="shared" si="6"/>
        <v>6.7415730337078653E-3</v>
      </c>
      <c r="O13" s="16">
        <f t="shared" si="7"/>
        <v>8.4269662921348312E-3</v>
      </c>
      <c r="P13" s="14">
        <f t="shared" si="8"/>
        <v>4.9814274428304307E-2</v>
      </c>
      <c r="R13" s="23"/>
    </row>
    <row r="14" spans="2:18" x14ac:dyDescent="0.2">
      <c r="B14" s="8" t="s">
        <v>31</v>
      </c>
      <c r="C14" s="9">
        <v>198</v>
      </c>
      <c r="D14" s="9">
        <f t="shared" si="1"/>
        <v>133636.36363636365</v>
      </c>
      <c r="E14" s="15">
        <v>26460000.000000004</v>
      </c>
      <c r="F14" s="14">
        <f t="shared" si="0"/>
        <v>0.05</v>
      </c>
      <c r="G14" s="15">
        <v>297</v>
      </c>
      <c r="H14" s="8">
        <v>3</v>
      </c>
      <c r="I14" s="15">
        <f t="shared" si="2"/>
        <v>39690000</v>
      </c>
      <c r="J14" s="15">
        <f t="shared" si="3"/>
        <v>400909.09090909094</v>
      </c>
      <c r="K14" s="31"/>
      <c r="L14" s="14">
        <f t="shared" si="4"/>
        <v>0.5</v>
      </c>
      <c r="M14" s="24">
        <f t="shared" si="5"/>
        <v>0.51515151515151514</v>
      </c>
      <c r="N14" s="16">
        <f t="shared" si="6"/>
        <v>2.5000000000000001E-2</v>
      </c>
      <c r="O14" s="16">
        <f t="shared" si="7"/>
        <v>2.5757575757575757E-2</v>
      </c>
      <c r="P14" s="14">
        <f t="shared" si="8"/>
        <v>6.5843620160184399E-2</v>
      </c>
      <c r="R14" s="23"/>
    </row>
    <row r="15" spans="2:18" x14ac:dyDescent="0.2">
      <c r="B15" s="8" t="s">
        <v>32</v>
      </c>
      <c r="C15" s="9">
        <v>55</v>
      </c>
      <c r="D15" s="9">
        <f t="shared" si="1"/>
        <v>481090.90909090912</v>
      </c>
      <c r="E15" s="15">
        <v>26460000</v>
      </c>
      <c r="F15" s="14">
        <f t="shared" si="0"/>
        <v>0.05</v>
      </c>
      <c r="G15" s="15">
        <v>73.33</v>
      </c>
      <c r="H15" s="8">
        <v>0</v>
      </c>
      <c r="I15" s="15">
        <f t="shared" si="2"/>
        <v>35278396.363636367</v>
      </c>
      <c r="J15" s="15">
        <f t="shared" si="3"/>
        <v>0</v>
      </c>
      <c r="K15" s="31"/>
      <c r="L15" s="14">
        <f t="shared" si="4"/>
        <v>0.33327272727272722</v>
      </c>
      <c r="M15" s="24">
        <f t="shared" si="5"/>
        <v>0.33327272727272722</v>
      </c>
      <c r="N15" s="16">
        <f t="shared" si="6"/>
        <v>1.6663636363636363E-2</v>
      </c>
      <c r="O15" s="16">
        <f t="shared" si="7"/>
        <v>1.6663636363636363E-2</v>
      </c>
      <c r="P15" s="14">
        <f t="shared" si="8"/>
        <v>5.8525002016319064E-2</v>
      </c>
      <c r="R15" s="23"/>
    </row>
    <row r="16" spans="2:18" x14ac:dyDescent="0.2">
      <c r="B16" s="8" t="s">
        <v>33</v>
      </c>
      <c r="C16" s="9">
        <v>22</v>
      </c>
      <c r="D16" s="9">
        <f t="shared" si="1"/>
        <v>1202727.2727272727</v>
      </c>
      <c r="E16" s="15">
        <v>26460000</v>
      </c>
      <c r="F16" s="14">
        <f t="shared" si="0"/>
        <v>0.05</v>
      </c>
      <c r="G16" s="15">
        <v>14.67</v>
      </c>
      <c r="H16" s="8">
        <v>2</v>
      </c>
      <c r="I16" s="15">
        <f t="shared" si="2"/>
        <v>17644009.09090909</v>
      </c>
      <c r="J16" s="15">
        <f t="shared" si="3"/>
        <v>2405454.5454545454</v>
      </c>
      <c r="K16" s="31"/>
      <c r="L16" s="14">
        <f t="shared" si="4"/>
        <v>-0.33318181818181819</v>
      </c>
      <c r="M16" s="24">
        <f t="shared" si="5"/>
        <v>-0.24227272727272728</v>
      </c>
      <c r="N16" s="16">
        <f t="shared" si="6"/>
        <v>-1.6659090909090912E-2</v>
      </c>
      <c r="O16" s="16">
        <f t="shared" si="7"/>
        <v>-1.2113636363636365E-2</v>
      </c>
      <c r="P16" s="14">
        <f t="shared" si="8"/>
        <v>2.927048205302743E-2</v>
      </c>
      <c r="R16" s="23"/>
    </row>
    <row r="17" spans="2:18" x14ac:dyDescent="0.2">
      <c r="B17" s="8" t="s">
        <v>34</v>
      </c>
      <c r="C17" s="9">
        <v>29</v>
      </c>
      <c r="D17" s="9">
        <f t="shared" si="1"/>
        <v>912413.79310344823</v>
      </c>
      <c r="E17" s="15">
        <v>26460000</v>
      </c>
      <c r="F17" s="14">
        <f t="shared" si="0"/>
        <v>0.05</v>
      </c>
      <c r="G17" s="15">
        <v>19.329999999999998</v>
      </c>
      <c r="H17" s="8">
        <v>6</v>
      </c>
      <c r="I17" s="15">
        <f t="shared" si="2"/>
        <v>17636958.620689653</v>
      </c>
      <c r="J17" s="15">
        <f t="shared" si="3"/>
        <v>5474482.7586206896</v>
      </c>
      <c r="K17" s="31"/>
      <c r="L17" s="14">
        <f t="shared" si="4"/>
        <v>-0.33344827586206904</v>
      </c>
      <c r="M17" s="24">
        <f t="shared" si="5"/>
        <v>-0.12655172413793109</v>
      </c>
      <c r="N17" s="16">
        <f t="shared" si="6"/>
        <v>-1.6672413793103451E-2</v>
      </c>
      <c r="O17" s="16">
        <f t="shared" si="7"/>
        <v>-6.3275862068965551E-3</v>
      </c>
      <c r="P17" s="14">
        <f t="shared" si="8"/>
        <v>2.9258785694169297E-2</v>
      </c>
      <c r="R17" s="23"/>
    </row>
    <row r="18" spans="2:18" x14ac:dyDescent="0.2">
      <c r="B18" s="8" t="s">
        <v>35</v>
      </c>
      <c r="C18" s="9">
        <v>22</v>
      </c>
      <c r="D18" s="9">
        <f t="shared" si="1"/>
        <v>1202727.2727272727</v>
      </c>
      <c r="E18" s="15">
        <v>26460000</v>
      </c>
      <c r="F18" s="14">
        <f t="shared" si="0"/>
        <v>0.05</v>
      </c>
      <c r="G18" s="15">
        <v>25</v>
      </c>
      <c r="H18" s="8">
        <v>8</v>
      </c>
      <c r="I18" s="15">
        <f t="shared" si="2"/>
        <v>30068181.818181816</v>
      </c>
      <c r="J18" s="15">
        <f t="shared" si="3"/>
        <v>9621818.1818181816</v>
      </c>
      <c r="K18" s="31"/>
      <c r="L18" s="14">
        <f t="shared" si="4"/>
        <v>0.13636363636363635</v>
      </c>
      <c r="M18" s="24">
        <f t="shared" si="5"/>
        <v>0.5</v>
      </c>
      <c r="N18" s="16">
        <f t="shared" si="6"/>
        <v>6.8181818181818179E-3</v>
      </c>
      <c r="O18" s="16">
        <f t="shared" si="7"/>
        <v>2.5000000000000001E-2</v>
      </c>
      <c r="P18" s="14">
        <f t="shared" si="8"/>
        <v>4.988153042438212E-2</v>
      </c>
      <c r="R18" s="23"/>
    </row>
    <row r="19" spans="2:18" x14ac:dyDescent="0.2">
      <c r="B19" s="8" t="s">
        <v>36</v>
      </c>
      <c r="C19" s="9">
        <v>20</v>
      </c>
      <c r="D19" s="9">
        <f t="shared" si="1"/>
        <v>1323000</v>
      </c>
      <c r="E19" s="15">
        <v>26460000</v>
      </c>
      <c r="F19" s="14">
        <f t="shared" si="0"/>
        <v>0.05</v>
      </c>
      <c r="G19" s="15">
        <v>33</v>
      </c>
      <c r="H19" s="8">
        <v>0</v>
      </c>
      <c r="I19" s="15">
        <f t="shared" si="2"/>
        <v>43659000</v>
      </c>
      <c r="J19" s="15">
        <f t="shared" si="3"/>
        <v>0</v>
      </c>
      <c r="K19" s="31"/>
      <c r="L19" s="14">
        <f t="shared" si="4"/>
        <v>0.65</v>
      </c>
      <c r="M19" s="24">
        <f t="shared" si="5"/>
        <v>0.65</v>
      </c>
      <c r="N19" s="16">
        <f t="shared" si="6"/>
        <v>3.2500000000000001E-2</v>
      </c>
      <c r="O19" s="16">
        <f t="shared" si="7"/>
        <v>3.2500000000000001E-2</v>
      </c>
      <c r="P19" s="14">
        <f t="shared" si="8"/>
        <v>7.2427982176202846E-2</v>
      </c>
      <c r="R19" s="23"/>
    </row>
    <row r="20" spans="2:18" x14ac:dyDescent="0.2">
      <c r="B20" s="8" t="s">
        <v>37</v>
      </c>
      <c r="C20" s="9">
        <v>123</v>
      </c>
      <c r="D20" s="9">
        <f t="shared" si="1"/>
        <v>215121.95121951221</v>
      </c>
      <c r="E20" s="15">
        <v>26460000</v>
      </c>
      <c r="F20" s="14">
        <f t="shared" si="0"/>
        <v>0.05</v>
      </c>
      <c r="G20" s="15">
        <v>61.5</v>
      </c>
      <c r="H20" s="8">
        <v>1</v>
      </c>
      <c r="I20" s="15">
        <f t="shared" si="2"/>
        <v>13230000</v>
      </c>
      <c r="J20" s="15">
        <f t="shared" si="3"/>
        <v>215121.95121951221</v>
      </c>
      <c r="K20" s="31"/>
      <c r="L20" s="14">
        <f t="shared" si="4"/>
        <v>-0.5</v>
      </c>
      <c r="M20" s="24">
        <f t="shared" si="5"/>
        <v>-0.491869918699187</v>
      </c>
      <c r="N20" s="16">
        <f t="shared" si="6"/>
        <v>-2.5000000000000001E-2</v>
      </c>
      <c r="O20" s="16">
        <f t="shared" si="7"/>
        <v>-2.4593495934959353E-2</v>
      </c>
      <c r="P20" s="14">
        <f t="shared" si="8"/>
        <v>2.1947873386728135E-2</v>
      </c>
      <c r="R20" s="23"/>
    </row>
    <row r="21" spans="2:18" x14ac:dyDescent="0.2">
      <c r="B21" s="8" t="s">
        <v>18</v>
      </c>
      <c r="C21" s="9">
        <v>228</v>
      </c>
      <c r="D21" s="9">
        <f t="shared" si="1"/>
        <v>116052.63157894737</v>
      </c>
      <c r="E21" s="15">
        <v>26460000</v>
      </c>
      <c r="F21" s="14">
        <f t="shared" si="0"/>
        <v>0.05</v>
      </c>
      <c r="G21" s="15">
        <v>304</v>
      </c>
      <c r="H21" s="8">
        <v>2</v>
      </c>
      <c r="I21" s="15">
        <f t="shared" si="2"/>
        <v>35280000</v>
      </c>
      <c r="J21" s="15">
        <f t="shared" si="3"/>
        <v>232105.26315789475</v>
      </c>
      <c r="K21" s="31"/>
      <c r="L21" s="14">
        <f t="shared" si="4"/>
        <v>0.33333333333333331</v>
      </c>
      <c r="M21" s="24">
        <f t="shared" si="5"/>
        <v>0.34210526315789475</v>
      </c>
      <c r="N21" s="16">
        <f t="shared" si="6"/>
        <v>1.6666666666666666E-2</v>
      </c>
      <c r="O21" s="16">
        <f t="shared" si="7"/>
        <v>1.7105263157894738E-2</v>
      </c>
      <c r="P21" s="14">
        <f t="shared" si="8"/>
        <v>5.8527662364608359E-2</v>
      </c>
      <c r="R21" s="23"/>
    </row>
    <row r="22" spans="2:18" x14ac:dyDescent="0.2">
      <c r="B22" s="8" t="s">
        <v>19</v>
      </c>
      <c r="C22" s="9">
        <v>12</v>
      </c>
      <c r="D22" s="9">
        <f t="shared" si="1"/>
        <v>2205000</v>
      </c>
      <c r="E22" s="15">
        <v>26460000</v>
      </c>
      <c r="F22" s="14">
        <f t="shared" si="0"/>
        <v>0.05</v>
      </c>
      <c r="G22" s="15">
        <v>18</v>
      </c>
      <c r="H22" s="8">
        <v>3</v>
      </c>
      <c r="I22" s="15">
        <f t="shared" si="2"/>
        <v>39690000</v>
      </c>
      <c r="J22" s="15">
        <f t="shared" si="3"/>
        <v>6615000</v>
      </c>
      <c r="K22" s="31"/>
      <c r="L22" s="14">
        <f t="shared" si="4"/>
        <v>0.5</v>
      </c>
      <c r="M22" s="24">
        <f t="shared" si="5"/>
        <v>0.75</v>
      </c>
      <c r="N22" s="16">
        <f t="shared" si="6"/>
        <v>2.5000000000000001E-2</v>
      </c>
      <c r="O22" s="16">
        <f t="shared" si="7"/>
        <v>3.7500000000000006E-2</v>
      </c>
      <c r="P22" s="14">
        <f t="shared" si="8"/>
        <v>6.5843620160184399E-2</v>
      </c>
      <c r="R22" s="23"/>
    </row>
    <row r="23" spans="2:18" x14ac:dyDescent="0.2">
      <c r="B23" s="8" t="s">
        <v>20</v>
      </c>
      <c r="C23" s="9">
        <v>256</v>
      </c>
      <c r="D23" s="9">
        <f t="shared" si="1"/>
        <v>103359.375</v>
      </c>
      <c r="E23" s="15">
        <v>26460000</v>
      </c>
      <c r="F23" s="14">
        <f t="shared" si="0"/>
        <v>0.05</v>
      </c>
      <c r="G23" s="15">
        <v>256</v>
      </c>
      <c r="H23" s="8">
        <v>9</v>
      </c>
      <c r="I23" s="15">
        <f t="shared" si="2"/>
        <v>26460000</v>
      </c>
      <c r="J23" s="15">
        <f t="shared" si="3"/>
        <v>930234.375</v>
      </c>
      <c r="K23" s="31"/>
      <c r="L23" s="14">
        <f t="shared" si="4"/>
        <v>0</v>
      </c>
      <c r="M23" s="24">
        <f t="shared" si="5"/>
        <v>3.515625E-2</v>
      </c>
      <c r="N23" s="16">
        <f t="shared" si="6"/>
        <v>0</v>
      </c>
      <c r="O23" s="16">
        <f t="shared" si="7"/>
        <v>1.7578125E-3</v>
      </c>
      <c r="P23" s="14">
        <f t="shared" si="8"/>
        <v>4.3895746773456271E-2</v>
      </c>
      <c r="R23" s="23"/>
    </row>
    <row r="24" spans="2:18" x14ac:dyDescent="0.2">
      <c r="B24" s="8" t="s">
        <v>21</v>
      </c>
      <c r="C24" s="9">
        <v>270</v>
      </c>
      <c r="D24" s="9">
        <f t="shared" si="1"/>
        <v>98000</v>
      </c>
      <c r="E24" s="15">
        <v>26460000</v>
      </c>
      <c r="F24" s="14">
        <f t="shared" si="0"/>
        <v>0.05</v>
      </c>
      <c r="G24" s="15">
        <v>180.00000000000003</v>
      </c>
      <c r="H24" s="8">
        <v>0</v>
      </c>
      <c r="I24" s="15">
        <f t="shared" si="2"/>
        <v>17640000.000000004</v>
      </c>
      <c r="J24" s="15">
        <f t="shared" si="3"/>
        <v>0</v>
      </c>
      <c r="K24" s="31"/>
      <c r="L24" s="14">
        <f t="shared" si="4"/>
        <v>-0.3333333333333332</v>
      </c>
      <c r="M24" s="24">
        <f t="shared" si="5"/>
        <v>-0.3333333333333332</v>
      </c>
      <c r="N24" s="16">
        <f t="shared" si="6"/>
        <v>-1.6666666666666659E-2</v>
      </c>
      <c r="O24" s="16">
        <f t="shared" si="7"/>
        <v>-1.6666666666666659E-2</v>
      </c>
      <c r="P24" s="14">
        <f t="shared" si="8"/>
        <v>2.9263831182304186E-2</v>
      </c>
      <c r="R24" s="23"/>
    </row>
    <row r="25" spans="2:18" ht="12" x14ac:dyDescent="0.25">
      <c r="B25" s="25" t="s">
        <v>17</v>
      </c>
      <c r="C25" s="26">
        <f>COUNT(C5:C24)</f>
        <v>20</v>
      </c>
      <c r="D25" s="26">
        <f>SUM(D5:D24)</f>
        <v>12459578.508194283</v>
      </c>
      <c r="E25" s="27">
        <f>SUM(E5:E24)</f>
        <v>529200000</v>
      </c>
      <c r="F25" s="28">
        <f>SUM(F5:F24)</f>
        <v>1.0000000000000002</v>
      </c>
      <c r="G25" s="26"/>
      <c r="H25" s="26"/>
      <c r="I25" s="26">
        <f>SUM(I5:I24)</f>
        <v>602791886.3428551</v>
      </c>
      <c r="J25" s="26">
        <f>SUM(J5:J24)</f>
        <v>42813809.881907314</v>
      </c>
      <c r="K25" s="29"/>
      <c r="L25" s="26"/>
      <c r="M25" s="26"/>
      <c r="N25" s="30">
        <f>SUM(N5:N24)</f>
        <v>0.13906252143396658</v>
      </c>
      <c r="O25" s="30">
        <f>SUM(O5:O24)</f>
        <v>0.21996541236727599</v>
      </c>
      <c r="P25" s="26">
        <f>SUM(P5:P24)</f>
        <v>1</v>
      </c>
    </row>
    <row r="26" spans="2:18" x14ac:dyDescent="0.2">
      <c r="C26" s="9"/>
      <c r="D26" s="9"/>
      <c r="K26" s="10"/>
    </row>
    <row r="27" spans="2:18" ht="12.6" thickBot="1" x14ac:dyDescent="0.3">
      <c r="B27" s="17" t="s">
        <v>11</v>
      </c>
      <c r="C27" s="18"/>
      <c r="D27" s="18"/>
      <c r="E27" s="18">
        <f>E25/C32</f>
        <v>100</v>
      </c>
      <c r="F27" s="18"/>
      <c r="G27" s="18"/>
      <c r="H27" s="18"/>
      <c r="I27" s="19">
        <f>I25/C32</f>
        <v>113.90625214339666</v>
      </c>
      <c r="J27" s="20">
        <f>J25/C32</f>
        <v>8.0902890933309362</v>
      </c>
      <c r="K27" s="21"/>
      <c r="L27" s="22">
        <f>(I27-E27)/E27</f>
        <v>0.13906252143396658</v>
      </c>
      <c r="M27" s="22">
        <f>(I27-E27+J27)/E27</f>
        <v>0.21996541236727596</v>
      </c>
      <c r="N27" s="18"/>
      <c r="O27" s="18"/>
      <c r="P27" s="18"/>
    </row>
    <row r="28" spans="2:18" x14ac:dyDescent="0.2">
      <c r="C28" s="9"/>
      <c r="D28" s="9"/>
      <c r="K28" s="10"/>
    </row>
    <row r="29" spans="2:18" x14ac:dyDescent="0.2">
      <c r="C29" s="9"/>
      <c r="D29" s="9"/>
      <c r="E29" s="15"/>
      <c r="K29" s="10"/>
      <c r="N29" s="16"/>
    </row>
    <row r="30" spans="2:18" x14ac:dyDescent="0.2">
      <c r="C30" s="9"/>
      <c r="D30" s="9"/>
      <c r="E30" s="15"/>
      <c r="K30" s="31"/>
      <c r="L30" s="14"/>
    </row>
    <row r="31" spans="2:18" ht="12" x14ac:dyDescent="0.25">
      <c r="B31" s="1" t="s">
        <v>1</v>
      </c>
      <c r="C31" s="2"/>
      <c r="D31" s="2"/>
      <c r="F31" s="23"/>
      <c r="K31" s="10"/>
    </row>
    <row r="32" spans="2:18" x14ac:dyDescent="0.2">
      <c r="B32" s="3" t="s">
        <v>2</v>
      </c>
      <c r="C32" s="4">
        <v>5292000</v>
      </c>
      <c r="D32" s="4"/>
      <c r="K32" s="32"/>
    </row>
    <row r="33" spans="2:10" x14ac:dyDescent="0.2">
      <c r="B33" s="3" t="s">
        <v>3</v>
      </c>
      <c r="C33" s="5">
        <f>(I27-E27)/E27</f>
        <v>0.13906252143396658</v>
      </c>
      <c r="D33" s="3"/>
      <c r="E33" s="15"/>
      <c r="I33" s="15"/>
    </row>
    <row r="34" spans="2:10" x14ac:dyDescent="0.2">
      <c r="B34" s="3" t="s">
        <v>4</v>
      </c>
      <c r="C34" s="5">
        <f>(I27-E27+J27)/E27</f>
        <v>0.21996541236727596</v>
      </c>
      <c r="D34" s="3"/>
      <c r="G34" s="23"/>
    </row>
    <row r="35" spans="2:10" x14ac:dyDescent="0.2">
      <c r="B35" s="3"/>
      <c r="C35" s="3"/>
      <c r="D35" s="3"/>
      <c r="F35" s="23"/>
      <c r="J35" s="23"/>
    </row>
    <row r="36" spans="2:10" x14ac:dyDescent="0.2">
      <c r="B36" s="3"/>
      <c r="C36" s="3"/>
      <c r="D36" s="3"/>
    </row>
  </sheetData>
  <mergeCells count="1"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2015-06-05T18:17:20Z</dcterms:created>
  <dcterms:modified xsi:type="dcterms:W3CDTF">2023-08-14T14:45:44Z</dcterms:modified>
</cp:coreProperties>
</file>