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tze\Desktop\365finance\accounting\analysis_visualize_p&amp;l_bloomberg\"/>
    </mc:Choice>
  </mc:AlternateContent>
  <xr:revisionPtr revIDLastSave="0" documentId="13_ncr:1_{CC27CECB-53E1-460A-BCED-1C6BE28BFC80}" xr6:coauthVersionLast="47" xr6:coauthVersionMax="47" xr10:uidLastSave="{00000000-0000-0000-0000-000000000000}"/>
  <bookViews>
    <workbookView xWindow="-108" yWindow="-108" windowWidth="23256" windowHeight="13896" activeTab="2" xr2:uid="{790DDEEE-302A-4D12-A3D1-DF5E484623AD}"/>
  </bookViews>
  <sheets>
    <sheet name="IS source" sheetId="1" r:id="rId1"/>
    <sheet name="Report" sheetId="2" r:id="rId2"/>
    <sheet name="Visualizations" sheetId="3" r:id="rId3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H18" i="2"/>
  <c r="G18" i="2"/>
  <c r="F18" i="2"/>
  <c r="H13" i="2"/>
  <c r="G13" i="2"/>
  <c r="F13" i="2"/>
  <c r="E13" i="2"/>
  <c r="E18" i="2"/>
  <c r="H7" i="2"/>
  <c r="G7" i="2"/>
  <c r="F7" i="2"/>
  <c r="E7" i="2"/>
  <c r="D7" i="2"/>
  <c r="D13" i="2"/>
  <c r="D18" i="2"/>
  <c r="H12" i="2" l="1"/>
  <c r="G12" i="2"/>
  <c r="F12" i="2"/>
  <c r="E12" i="2"/>
  <c r="D12" i="2"/>
  <c r="H9" i="2"/>
  <c r="G9" i="2"/>
  <c r="F9" i="2"/>
  <c r="E9" i="2"/>
  <c r="D9" i="2"/>
  <c r="H6" i="2"/>
  <c r="J6" i="2" s="1"/>
  <c r="G6" i="2"/>
  <c r="F6" i="2"/>
  <c r="E6" i="2"/>
  <c r="D6" i="2"/>
  <c r="H5" i="2"/>
  <c r="G5" i="2"/>
  <c r="F5" i="2"/>
  <c r="E5" i="2"/>
  <c r="D5" i="2"/>
  <c r="H4" i="2"/>
  <c r="G4" i="2"/>
  <c r="F4" i="2"/>
  <c r="E4" i="2"/>
  <c r="J5" i="2" l="1"/>
  <c r="G8" i="2"/>
  <c r="G10" i="2" s="1"/>
  <c r="E8" i="2"/>
  <c r="E10" i="2" s="1"/>
  <c r="F8" i="2"/>
  <c r="F10" i="2" s="1"/>
  <c r="H8" i="2"/>
  <c r="H10" i="2" s="1"/>
  <c r="D4" i="2"/>
  <c r="J4" i="2" s="1"/>
  <c r="H11" i="2" l="1"/>
  <c r="H14" i="2"/>
  <c r="F11" i="2"/>
  <c r="F14" i="2"/>
  <c r="E11" i="2"/>
  <c r="E14" i="2"/>
  <c r="G11" i="2"/>
  <c r="G14" i="2"/>
  <c r="D8" i="2"/>
  <c r="D10" i="2" s="1"/>
  <c r="J10" i="2" s="1"/>
  <c r="G15" i="2" l="1"/>
  <c r="G17" i="2"/>
  <c r="D14" i="2"/>
  <c r="D15" i="2" s="1"/>
  <c r="D11" i="2"/>
  <c r="F15" i="2"/>
  <c r="F17" i="2"/>
  <c r="E15" i="2"/>
  <c r="E17" i="2"/>
  <c r="H15" i="2"/>
  <c r="H17" i="2"/>
  <c r="J14" i="2" l="1"/>
  <c r="D17" i="2"/>
</calcChain>
</file>

<file path=xl/sharedStrings.xml><?xml version="1.0" encoding="utf-8"?>
<sst xmlns="http://schemas.openxmlformats.org/spreadsheetml/2006/main" count="233" uniqueCount="153">
  <si>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</si>
  <si>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</si>
  <si>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</si>
  <si>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</si>
  <si>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</si>
  <si>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</si>
  <si>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</si>
  <si>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</si>
  <si>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</si>
  <si>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</si>
  <si>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</si>
  <si>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</si>
  <si>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</si>
  <si>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</si>
  <si>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</si>
  <si>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</si>
  <si>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</si>
  <si>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</si>
  <si>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</si>
  <si>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</si>
  <si>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</si>
  <si>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</si>
  <si>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</si>
  <si>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</si>
  <si>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</si>
  <si>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</si>
  <si>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</si>
  <si>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</si>
  <si>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</si>
  <si>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</si>
  <si>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</si>
  <si>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</si>
  <si>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</si>
  <si>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</si>
  <si>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</si>
  <si>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</si>
  <si>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</si>
  <si>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</si>
  <si>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</si>
  <si>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</si>
  <si>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</si>
  <si>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</si>
  <si>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</si>
  <si>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</si>
  <si>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</si>
  <si>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</si>
  <si>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</si>
  <si>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</si>
  <si>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</si>
  <si>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</si>
  <si>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</si>
  <si>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</si>
  <si>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</si>
  <si>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</si>
  <si>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</si>
  <si>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</si>
  <si>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</si>
  <si>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</si>
  <si>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</si>
  <si>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</si>
  <si>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</si>
  <si>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</si>
  <si>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</si>
  <si>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</si>
  <si>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</si>
  <si>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</si>
  <si>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</si>
  <si>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</si>
  <si>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</si>
  <si>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</si>
  <si>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</si>
  <si>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</si>
  <si>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</si>
  <si>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</si>
  <si>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</si>
  <si>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</si>
  <si>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</si>
  <si>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</si>
  <si>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</si>
  <si>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</si>
  <si>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</si>
  <si>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</si>
  <si>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</si>
  <si>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</si>
  <si>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</si>
  <si>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</si>
  <si>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</si>
  <si>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</si>
  <si>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</si>
  <si>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</si>
  <si>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</si>
  <si>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</si>
  <si>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</si>
  <si>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</si>
  <si>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</si>
  <si>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</si>
  <si>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</si>
  <si>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</si>
  <si>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</si>
  <si>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</si>
  <si>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</si>
  <si>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</si>
  <si>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</si>
  <si>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</si>
  <si>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</si>
  <si>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</si>
  <si>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</si>
  <si>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</si>
  <si>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</si>
  <si>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</si>
  <si>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</si>
  <si>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</si>
  <si>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</si>
  <si>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</si>
  <si>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</si>
  <si>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</si>
  <si>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</si>
  <si>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</si>
  <si>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</si>
  <si>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</si>
  <si>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</si>
  <si>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</si>
  <si>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</si>
  <si>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</si>
  <si>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</si>
  <si>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</si>
  <si>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</si>
  <si>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</si>
  <si>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</si>
  <si>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</si>
  <si>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</si>
  <si>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</si>
  <si>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</si>
  <si>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</si>
  <si>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</si>
  <si>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</si>
  <si>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</si>
  <si>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 xml:space="preserve">            </t>
  </si>
  <si>
    <t>Wholesale</t>
  </si>
  <si>
    <t>Retail</t>
  </si>
  <si>
    <t>Other Businesses</t>
  </si>
  <si>
    <t>Cost of Revenue</t>
  </si>
  <si>
    <t>Operating Expenses</t>
  </si>
  <si>
    <t>EBIT</t>
  </si>
  <si>
    <t>Check</t>
  </si>
  <si>
    <t>Other Operating Revenue</t>
  </si>
  <si>
    <t>Adjustment</t>
  </si>
  <si>
    <t>Gross Profit %</t>
  </si>
  <si>
    <t>EBIT %</t>
  </si>
  <si>
    <t>CAGR 
19-23 %</t>
  </si>
  <si>
    <t>Adidas P&amp;L</t>
  </si>
  <si>
    <t>$ in million</t>
  </si>
  <si>
    <t>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</si>
</sst>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;\(#,###\);\-"/>
    <numFmt numFmtId="165" formatCode="#,###.00000;\(#,###.00000\);\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sz val="9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1" fillId="2" borderId="0" xfId="1" applyFill="1"/>
    <xf numFmtId="0" fontId="3" fillId="3" borderId="0" xfId="0" applyFont="1" applyFill="1"/>
    <xf numFmtId="0" fontId="4" fillId="3" borderId="0" xfId="1" applyFont="1" applyFill="1"/>
    <xf numFmtId="0" fontId="5" fillId="3" borderId="1" xfId="1" applyFont="1" applyFill="1" applyBorder="1"/>
    <xf numFmtId="0" fontId="6" fillId="3" borderId="2" xfId="0" applyFont="1" applyFill="1" applyBorder="1"/>
    <xf numFmtId="0" fontId="7" fillId="3" borderId="2" xfId="1" applyFont="1" applyFill="1" applyBorder="1" applyAlignment="1">
      <alignment horizontal="right"/>
    </xf>
    <xf numFmtId="0" fontId="5" fillId="3" borderId="3" xfId="1" applyFont="1" applyFill="1" applyBorder="1"/>
    <xf numFmtId="164" fontId="9" fillId="3" borderId="0" xfId="0" applyNumberFormat="1" applyFont="1" applyFill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164" fontId="7" fillId="3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2" fontId="1" fillId="0" borderId="0" xfId="1" applyNumberFormat="1"/>
    <xf numFmtId="0" fontId="10" fillId="3" borderId="0" xfId="1" applyFont="1" applyFill="1"/>
    <xf numFmtId="0" fontId="11" fillId="3" borderId="0" xfId="1" applyFont="1" applyFill="1"/>
    <xf numFmtId="9" fontId="10" fillId="3" borderId="0" xfId="2" applyFont="1" applyFill="1" applyAlignment="1">
      <alignment horizontal="right"/>
    </xf>
    <xf numFmtId="9" fontId="12" fillId="3" borderId="0" xfId="2" applyFont="1" applyFill="1"/>
    <xf numFmtId="10" fontId="3" fillId="3" borderId="0" xfId="0" applyNumberFormat="1" applyFont="1" applyFill="1"/>
    <xf numFmtId="0" fontId="7" fillId="3" borderId="2" xfId="1" applyFont="1" applyFill="1" applyBorder="1" applyAlignment="1">
      <alignment horizontal="right" wrapText="1"/>
    </xf>
    <xf numFmtId="166" fontId="12" fillId="4" borderId="0" xfId="2" applyNumberFormat="1" applyFont="1" applyFill="1"/>
    <xf numFmtId="0" fontId="13" fillId="3" borderId="0" xfId="0" applyFont="1" applyFill="1"/>
    <xf numFmtId="0" fontId="7" fillId="3" borderId="2" xfId="0" applyFont="1" applyFill="1" applyBorder="1"/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Adidas Revenue: FY2019 - FY2023 </a:t>
            </a:r>
          </a:p>
        </c:rich>
      </c:tx>
      <c:layout>
        <c:manualLayout>
          <c:xMode val="edge"/>
          <c:yMode val="edge"/>
          <c:x val="5.356233595800523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Report!$B$4</c:f>
              <c:strCache>
                <c:ptCount val="1"/>
                <c:pt idx="0">
                  <c:v>Wholesale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Report!$D$4:$H$4</c:f>
              <c:numCache>
                <c:formatCode>#,###;\(#,###\);\-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C-44EF-B596-8246B66184C3}"/>
            </c:ext>
          </c:extLst>
        </c:ser>
        <c:ser>
          <c:idx val="1"/>
          <c:order val="1"/>
          <c:tx>
            <c:strRef>
              <c:f>Report!$B$5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Report!$D$5:$H$5</c:f>
              <c:numCache>
                <c:formatCode>#,###;\(#,###\);\-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C-44EF-B596-8246B66184C3}"/>
            </c:ext>
          </c:extLst>
        </c:ser>
        <c:ser>
          <c:idx val="2"/>
          <c:order val="2"/>
          <c:tx>
            <c:strRef>
              <c:f>Report!$B$6</c:f>
              <c:strCache>
                <c:ptCount val="1"/>
                <c:pt idx="0">
                  <c:v>Other Businesses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Report!$D$6:$H$6</c:f>
              <c:numCache>
                <c:formatCode>#,###;\(#,###\);\-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C-44EF-B596-8246B66184C3}"/>
            </c:ext>
          </c:extLst>
        </c:ser>
        <c:ser>
          <c:idx val="3"/>
          <c:order val="3"/>
          <c:tx>
            <c:strRef>
              <c:f>Report!$B$7</c:f>
              <c:strCache>
                <c:ptCount val="1"/>
                <c:pt idx="0">
                  <c:v>Adjustment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Report!$D$7:$H$7</c:f>
              <c:numCache>
                <c:formatCode>#,###;\(#,###\);\-</c:formatCode>
                <c:ptCount val="5"/>
                <c:pt idx="0">
                  <c:v>25.1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1823616"/>
        <c:axId val="1551827936"/>
      </c:barChart>
      <c:lineChart>
        <c:grouping val="standard"/>
        <c:varyColors val="0"/>
        <c:ser>
          <c:idx val="4"/>
          <c:order val="4"/>
          <c:tx>
            <c:v>EBIT%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Report!$D$3:$H$3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f>Report!$D$15:$H$15</c:f>
              <c:numCache>
                <c:formatCode>0%</c:formatCode>
                <c:ptCount val="5"/>
                <c:pt idx="0">
                  <c:v>5.0476454959566625E-2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C-44EF-B596-8246B661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24544"/>
        <c:axId val="1457823584"/>
      </c:lineChart>
      <c:catAx>
        <c:axId val="15518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7936"/>
        <c:crosses val="autoZero"/>
        <c:auto val="1"/>
        <c:lblAlgn val="ctr"/>
        <c:lblOffset val="100"/>
        <c:noMultiLvlLbl val="0"/>
      </c:catAx>
      <c:valAx>
        <c:axId val="1551827936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;\(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3616"/>
        <c:crosses val="autoZero"/>
        <c:crossBetween val="between"/>
        <c:majorUnit val="5000"/>
      </c:valAx>
      <c:valAx>
        <c:axId val="1457823584"/>
        <c:scaling>
          <c:orientation val="minMax"/>
          <c:max val="9.0000000000000024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EBIT%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24544"/>
        <c:crosses val="max"/>
        <c:crossBetween val="between"/>
        <c:majorUnit val="2.0000000000000004E-2"/>
      </c:valAx>
      <c:catAx>
        <c:axId val="145782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82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47625</xdr:rowOff>
    </xdr:from>
    <xdr:to>
      <xdr:col>4</xdr:col>
      <xdr:colOff>533400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0542B-AF78-450B-B984-5471710E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J117"/>
  <sheetViews>
    <sheetView topLeftCell="A115" zoomScale="130" zoomScaleNormal="130" workbookViewId="0"/>
  </sheetViews>
  <sheetFormatPr defaultColWidth="9.109375" defaultRowHeight="13.2" x14ac:dyDescent="0.25"/>
  <cols>
    <col min="1" max="1" width="33.5546875" style="1" bestFit="1" customWidth="1"/>
    <col min="2" max="2" width="36.5546875" style="1" bestFit="1" customWidth="1"/>
    <col min="3" max="3" width="10" style="1" bestFit="1" customWidth="1"/>
    <col min="4" max="6" width="12" style="1" bestFit="1" customWidth="1"/>
    <col min="7" max="10" width="10.109375" style="1" bestFit="1" customWidth="1"/>
    <col min="11" max="16384" width="9.109375" style="1"/>
  </cols>
  <sheetData>
    <row r="1" spans="1:10" x14ac:dyDescent="0.25">
      <c r="A1" s="1" t="s">
        <v>0</v>
      </c>
      <c r="B1" s="1" t="s">
        <v>1</v>
      </c>
    </row>
    <row r="2" spans="1:10" x14ac:dyDescent="0.25">
      <c r="A2" s="1" t="s">
        <v>2</v>
      </c>
      <c r="B2" s="1" t="s">
        <v>3</v>
      </c>
    </row>
    <row r="3" spans="1:10" x14ac:dyDescent="0.25">
      <c r="A3" s="1" t="s">
        <v>4</v>
      </c>
      <c r="B3" s="1" t="s">
        <v>5</v>
      </c>
    </row>
    <row r="4" spans="1:10" x14ac:dyDescent="0.25">
      <c r="A4" s="1" t="s">
        <v>6</v>
      </c>
      <c r="B4" s="1" t="s">
        <v>7</v>
      </c>
    </row>
    <row r="5" spans="1:10" x14ac:dyDescent="0.25">
      <c r="A5" s="1" t="s">
        <v>8</v>
      </c>
      <c r="B5" s="1" t="s">
        <v>9</v>
      </c>
    </row>
    <row r="6" spans="1:10" x14ac:dyDescent="0.25">
      <c r="A6" s="1" t="s">
        <v>10</v>
      </c>
      <c r="B6" s="1" t="s">
        <v>11</v>
      </c>
    </row>
    <row r="7" spans="1:10" x14ac:dyDescent="0.25">
      <c r="A7" s="1" t="s">
        <v>12</v>
      </c>
      <c r="B7" s="1" t="s">
        <v>13</v>
      </c>
      <c r="C7" s="4"/>
    </row>
    <row r="9" spans="1:10" x14ac:dyDescent="0.25">
      <c r="A9" s="1" t="s">
        <v>14</v>
      </c>
      <c r="B9" s="1" t="s">
        <v>137</v>
      </c>
      <c r="C9" s="1" t="s">
        <v>129</v>
      </c>
      <c r="D9" s="1" t="s">
        <v>130</v>
      </c>
      <c r="E9" s="1" t="s">
        <v>131</v>
      </c>
      <c r="F9" s="1" t="s">
        <v>132</v>
      </c>
      <c r="G9" s="1" t="s">
        <v>133</v>
      </c>
      <c r="H9" s="1" t="s">
        <v>134</v>
      </c>
      <c r="I9" s="1" t="s">
        <v>135</v>
      </c>
      <c r="J9" s="1" t="s">
        <v>136</v>
      </c>
    </row>
    <row r="10" spans="1:10" x14ac:dyDescent="0.25">
      <c r="A10" s="1" t="s">
        <v>15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5">
      <c r="C11" s="1" t="s">
        <v>16</v>
      </c>
      <c r="D11" s="1" t="s">
        <v>16</v>
      </c>
      <c r="E11" s="1" t="s">
        <v>17</v>
      </c>
      <c r="F11" s="1" t="s">
        <v>16</v>
      </c>
      <c r="G11" s="1" t="s">
        <v>16</v>
      </c>
      <c r="H11" s="1" t="s">
        <v>16</v>
      </c>
      <c r="I11" s="1" t="s">
        <v>16</v>
      </c>
      <c r="J11" s="1" t="s">
        <v>16</v>
      </c>
    </row>
    <row r="12" spans="1:10" x14ac:dyDescent="0.25">
      <c r="A12" s="5" t="s">
        <v>18</v>
      </c>
      <c r="B12" s="1" t="s">
        <v>19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0" x14ac:dyDescent="0.25">
      <c r="A13" s="1" t="s">
        <v>20</v>
      </c>
      <c r="B13" s="1" t="s">
        <v>19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5">
      <c r="A14" s="1" t="s">
        <v>21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5">
      <c r="A15" s="1" t="s">
        <v>22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5">
      <c r="A16" s="1" t="s">
        <v>23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5">
      <c r="A17" s="1" t="s">
        <v>24</v>
      </c>
      <c r="H17" s="1">
        <v>7235.31</v>
      </c>
      <c r="I17" s="1">
        <v>6512.66</v>
      </c>
      <c r="J17" s="1">
        <v>5946.49</v>
      </c>
    </row>
    <row r="18" spans="1:10" x14ac:dyDescent="0.25">
      <c r="A18" s="1" t="s">
        <v>25</v>
      </c>
      <c r="H18" s="1">
        <v>1626.8</v>
      </c>
      <c r="I18" s="1">
        <v>1620.28</v>
      </c>
      <c r="J18" s="1">
        <v>1565.46</v>
      </c>
    </row>
    <row r="19" spans="1:10" x14ac:dyDescent="0.25">
      <c r="A19" s="1" t="s">
        <v>26</v>
      </c>
      <c r="G19" s="1">
        <v>25.1</v>
      </c>
    </row>
    <row r="20" spans="1:10" x14ac:dyDescent="0.25">
      <c r="A20" s="1" t="s">
        <v>27</v>
      </c>
      <c r="B20" s="1" t="s">
        <v>19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25">
      <c r="A21" s="1" t="s">
        <v>28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25">
      <c r="A22" s="1" t="s">
        <v>29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25">
      <c r="A23" s="1" t="s">
        <v>30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25">
      <c r="A24" s="1" t="s">
        <v>31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25">
      <c r="A25" s="1" t="s">
        <v>32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25">
      <c r="A26" s="1" t="s">
        <v>29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25">
      <c r="A27" s="1" t="s">
        <v>31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25">
      <c r="A28" s="1" t="s">
        <v>30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25">
      <c r="A29" s="1" t="s">
        <v>33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25">
      <c r="A30" s="1" t="s">
        <v>29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25">
      <c r="A31" s="1" t="s">
        <v>31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25">
      <c r="A32" s="1" t="s">
        <v>30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25">
      <c r="A33" s="1" t="s">
        <v>34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25">
      <c r="A34" s="1" t="s">
        <v>30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25">
      <c r="A35" s="1" t="s">
        <v>29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25">
      <c r="A36" s="1" t="s">
        <v>31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25">
      <c r="A37" s="1" t="s">
        <v>35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25">
      <c r="A38" s="1" t="s">
        <v>29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25">
      <c r="A39" s="1" t="s">
        <v>30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25">
      <c r="A40" s="1" t="s">
        <v>31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25">
      <c r="A41" s="1" t="s">
        <v>36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25">
      <c r="A42" s="1" t="s">
        <v>29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25">
      <c r="A43" s="1" t="s">
        <v>30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25">
      <c r="A44" s="1" t="s">
        <v>31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25">
      <c r="A45" s="1" t="s">
        <v>26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25">
      <c r="A46" s="5" t="s">
        <v>37</v>
      </c>
      <c r="B46" s="1" t="s">
        <v>38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25">
      <c r="A47" s="5" t="s">
        <v>39</v>
      </c>
      <c r="B47" s="1" t="s">
        <v>40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25">
      <c r="A48" s="1" t="s">
        <v>20</v>
      </c>
      <c r="B48" s="1" t="s">
        <v>40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25">
      <c r="A49" s="1" t="s">
        <v>21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25">
      <c r="A50" s="1" t="s">
        <v>22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25">
      <c r="A51" s="1" t="s">
        <v>23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25">
      <c r="A52" s="1" t="s">
        <v>41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25">
      <c r="A53" s="1" t="s">
        <v>42</v>
      </c>
      <c r="H53" s="1">
        <v>450.09</v>
      </c>
      <c r="I53" s="1">
        <v>346.81</v>
      </c>
      <c r="J53" s="1">
        <v>246.25</v>
      </c>
    </row>
    <row r="54" spans="1:10" x14ac:dyDescent="0.25">
      <c r="A54" s="1" t="s">
        <v>43</v>
      </c>
      <c r="H54" s="1">
        <v>528.04999999999995</v>
      </c>
      <c r="I54" s="1">
        <v>493.49</v>
      </c>
      <c r="J54" s="1">
        <v>472.4</v>
      </c>
    </row>
    <row r="55" spans="1:10" x14ac:dyDescent="0.25">
      <c r="A55" s="1" t="s">
        <v>44</v>
      </c>
      <c r="H55" s="1">
        <v>1169.3599999999999</v>
      </c>
      <c r="I55" s="1">
        <v>1236.46</v>
      </c>
      <c r="J55" s="1">
        <v>1086.78</v>
      </c>
    </row>
    <row r="56" spans="1:10" x14ac:dyDescent="0.25">
      <c r="A56" s="1" t="s">
        <v>45</v>
      </c>
      <c r="H56" s="1">
        <v>5592.32</v>
      </c>
      <c r="I56" s="1">
        <v>4619.59</v>
      </c>
      <c r="J56" s="1">
        <v>3843.29</v>
      </c>
    </row>
    <row r="57" spans="1:10" x14ac:dyDescent="0.25">
      <c r="A57" s="1" t="s">
        <v>46</v>
      </c>
      <c r="B57" s="1" t="s">
        <v>47</v>
      </c>
      <c r="C57" s="18">
        <v>328.09359999999998</v>
      </c>
      <c r="D57" s="18">
        <v>298.32310000000001</v>
      </c>
      <c r="E57" s="18">
        <v>265.94990000000001</v>
      </c>
      <c r="F57" s="18">
        <v>278.58909999999997</v>
      </c>
      <c r="G57" s="18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25">
      <c r="A58" s="5" t="s">
        <v>48</v>
      </c>
      <c r="B58" s="1" t="s">
        <v>49</v>
      </c>
      <c r="C58" s="18">
        <v>8215.6232</v>
      </c>
      <c r="D58" s="18">
        <v>8248.8911000000007</v>
      </c>
      <c r="E58" s="18">
        <v>7751.5357999999997</v>
      </c>
      <c r="F58" s="18">
        <v>6694.0990000000002</v>
      </c>
      <c r="G58" s="18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25">
      <c r="A59" s="5" t="s">
        <v>50</v>
      </c>
      <c r="B59" s="1" t="s">
        <v>51</v>
      </c>
      <c r="C59" s="18">
        <v>1665.7069000000008</v>
      </c>
      <c r="D59" s="18">
        <v>1523.7678000000019</v>
      </c>
      <c r="E59" s="18">
        <v>1326.9643999999994</v>
      </c>
      <c r="F59" s="18">
        <v>1199.2567000000006</v>
      </c>
      <c r="G59" s="18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25">
      <c r="A60" s="1" t="s">
        <v>20</v>
      </c>
      <c r="B60" s="1" t="s">
        <v>51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25">
      <c r="A61" s="1" t="s">
        <v>21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25">
      <c r="A62" s="1" t="s">
        <v>22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25">
      <c r="A63" s="1" t="s">
        <v>23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25">
      <c r="A64" s="1" t="s">
        <v>42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25">
      <c r="A65" s="1" t="s">
        <v>52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25">
      <c r="A66" s="1" t="s">
        <v>53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25">
      <c r="A67" s="1" t="s">
        <v>54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25">
      <c r="A68" s="1" t="s">
        <v>43</v>
      </c>
      <c r="H68" s="1">
        <v>114.73</v>
      </c>
      <c r="I68" s="1">
        <v>89.1</v>
      </c>
      <c r="J68" s="1">
        <v>91.72</v>
      </c>
    </row>
    <row r="69" spans="1:10" x14ac:dyDescent="0.25">
      <c r="A69" s="1" t="s">
        <v>45</v>
      </c>
      <c r="H69" s="1">
        <v>1615.04</v>
      </c>
      <c r="I69" s="1">
        <v>1261.1300000000001</v>
      </c>
      <c r="J69" s="1">
        <v>990.03</v>
      </c>
    </row>
    <row r="70" spans="1:10" x14ac:dyDescent="0.25">
      <c r="A70" s="1" t="s">
        <v>55</v>
      </c>
      <c r="B70" s="1" t="s">
        <v>56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25">
      <c r="A71" s="1" t="s">
        <v>57</v>
      </c>
      <c r="B71" s="1" t="s">
        <v>58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25">
      <c r="A72" s="1" t="s">
        <v>59</v>
      </c>
      <c r="B72" s="1" t="s">
        <v>60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25">
      <c r="A73" s="1" t="s">
        <v>61</v>
      </c>
      <c r="B73" s="1" t="s">
        <v>62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25">
      <c r="A74" s="1" t="s">
        <v>63</v>
      </c>
      <c r="B74" s="1" t="s">
        <v>64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25">
      <c r="A75" s="1" t="s">
        <v>65</v>
      </c>
      <c r="B75" s="1" t="s">
        <v>66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25">
      <c r="A76" s="3" t="s">
        <v>67</v>
      </c>
      <c r="B76" s="1" t="s">
        <v>68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5">
      <c r="A77" s="1" t="s">
        <v>69</v>
      </c>
      <c r="B77" s="1" t="s">
        <v>70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25">
      <c r="A78" s="1" t="s">
        <v>71</v>
      </c>
      <c r="B78" s="1" t="s">
        <v>72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25">
      <c r="A79" s="1" t="s">
        <v>73</v>
      </c>
      <c r="B79" s="1" t="s">
        <v>74</v>
      </c>
      <c r="C79" s="1">
        <v>0</v>
      </c>
      <c r="D79" s="1">
        <v>0</v>
      </c>
      <c r="E79" s="1">
        <v>0</v>
      </c>
      <c r="F79" s="1">
        <v>0</v>
      </c>
      <c r="G79" s="1" t="s">
        <v>75</v>
      </c>
      <c r="H79" s="1">
        <v>0</v>
      </c>
      <c r="I79" s="1">
        <v>0</v>
      </c>
      <c r="J79" s="1" t="s">
        <v>75</v>
      </c>
    </row>
    <row r="80" spans="1:10" x14ac:dyDescent="0.25">
      <c r="A80" s="3" t="s">
        <v>76</v>
      </c>
      <c r="B80" s="1" t="s">
        <v>77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25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75</v>
      </c>
      <c r="J82" s="1" t="s">
        <v>75</v>
      </c>
    </row>
    <row r="83" spans="1:10" x14ac:dyDescent="0.25">
      <c r="A83" s="1" t="s">
        <v>80</v>
      </c>
      <c r="B83" s="1" t="s">
        <v>81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75</v>
      </c>
      <c r="J83" s="1" t="s">
        <v>75</v>
      </c>
    </row>
    <row r="84" spans="1:10" x14ac:dyDescent="0.25">
      <c r="A84" s="1" t="s">
        <v>82</v>
      </c>
      <c r="B84" s="1" t="s">
        <v>83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25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5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5">
      <c r="A88" s="1" t="s">
        <v>88</v>
      </c>
      <c r="B88" s="1" t="s">
        <v>89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25">
      <c r="A89" s="3" t="s">
        <v>90</v>
      </c>
      <c r="B89" s="1" t="s">
        <v>91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25">
      <c r="A90" s="3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5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5">
      <c r="A92" s="1" t="s">
        <v>96</v>
      </c>
      <c r="B92" s="1" t="s">
        <v>97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25">
      <c r="A93" s="1" t="s">
        <v>98</v>
      </c>
      <c r="B93" s="1" t="s">
        <v>99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25">
      <c r="A95" s="1" t="s">
        <v>100</v>
      </c>
    </row>
    <row r="96" spans="1:10" x14ac:dyDescent="0.25">
      <c r="A96" s="1" t="s">
        <v>101</v>
      </c>
      <c r="B96" s="1" t="s">
        <v>102</v>
      </c>
      <c r="C96" s="1" t="s">
        <v>103</v>
      </c>
      <c r="D96" s="1" t="s">
        <v>103</v>
      </c>
      <c r="E96" s="1" t="s">
        <v>103</v>
      </c>
      <c r="F96" s="1" t="s">
        <v>103</v>
      </c>
      <c r="G96" s="1" t="s">
        <v>103</v>
      </c>
      <c r="H96" s="1" t="s">
        <v>103</v>
      </c>
      <c r="I96" s="1" t="s">
        <v>103</v>
      </c>
      <c r="J96" s="1" t="s">
        <v>103</v>
      </c>
    </row>
    <row r="97" spans="1:10" x14ac:dyDescent="0.25">
      <c r="A97" s="1" t="s">
        <v>104</v>
      </c>
      <c r="B97" s="1" t="s">
        <v>104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25">
      <c r="A98" s="1" t="s">
        <v>105</v>
      </c>
      <c r="B98" s="1" t="s">
        <v>106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25">
      <c r="A99" s="1" t="s">
        <v>107</v>
      </c>
      <c r="B99" s="1" t="s">
        <v>108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25">
      <c r="A100" s="1" t="s">
        <v>20</v>
      </c>
      <c r="B100" s="1" t="s">
        <v>108</v>
      </c>
    </row>
    <row r="101" spans="1:10" x14ac:dyDescent="0.25">
      <c r="A101" s="1" t="s">
        <v>22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25">
      <c r="A102" s="1" t="s">
        <v>21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25">
      <c r="A103" s="1" t="s">
        <v>23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25">
      <c r="A104" s="1" t="s">
        <v>109</v>
      </c>
      <c r="B104" s="1" t="s">
        <v>110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25">
      <c r="A105" s="1" t="s">
        <v>20</v>
      </c>
      <c r="B105" s="1" t="s">
        <v>110</v>
      </c>
    </row>
    <row r="106" spans="1:10" x14ac:dyDescent="0.25">
      <c r="A106" s="1" t="s">
        <v>21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25">
      <c r="A107" s="1" t="s">
        <v>23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25">
      <c r="A108" s="1" t="s">
        <v>22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25">
      <c r="A109" s="1" t="s">
        <v>111</v>
      </c>
      <c r="B109" s="1" t="s">
        <v>112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25">
      <c r="A110" s="1" t="s">
        <v>113</v>
      </c>
      <c r="B110" s="1" t="s">
        <v>114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75</v>
      </c>
      <c r="I110" s="1" t="s">
        <v>75</v>
      </c>
      <c r="J110" s="1" t="s">
        <v>75</v>
      </c>
    </row>
    <row r="111" spans="1:10" x14ac:dyDescent="0.25">
      <c r="A111" s="1" t="s">
        <v>115</v>
      </c>
      <c r="B111" s="1" t="s">
        <v>116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25">
      <c r="A112" s="1" t="s">
        <v>117</v>
      </c>
      <c r="B112" s="1" t="s">
        <v>118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25">
      <c r="A113" s="1" t="s">
        <v>119</v>
      </c>
      <c r="B113" s="1" t="s">
        <v>120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25">
      <c r="A114" s="1" t="s">
        <v>121</v>
      </c>
      <c r="B114" s="1" t="s">
        <v>122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25">
      <c r="A115" s="1" t="s">
        <v>123</v>
      </c>
      <c r="B115" s="1" t="s">
        <v>124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25">
      <c r="A116" s="1" t="s">
        <v>125</v>
      </c>
      <c r="B116" s="1" t="s">
        <v>126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25">
      <c r="A117" s="1" t="s">
        <v>127</v>
      </c>
      <c r="B117" s="1" t="s">
        <v>128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27F3-C5C5-44A0-AE45-9A9BE1903A85}">
  <dimension ref="B1:J22"/>
  <sheetViews>
    <sheetView workbookViewId="0"/>
  </sheetViews>
  <sheetFormatPr defaultColWidth="9.109375" defaultRowHeight="12" outlineLevelCol="1" x14ac:dyDescent="0.25"/>
  <cols>
    <col min="1" max="1" width="2" style="6" customWidth="1"/>
    <col min="2" max="2" width="21.109375" style="6" bestFit="1" customWidth="1"/>
    <col min="3" max="3" width="19.33203125" style="6" hidden="1" customWidth="1" outlineLevel="1"/>
    <col min="4" max="4" width="21.109375" style="6" customWidth="1" collapsed="1"/>
    <col min="5" max="5" width="12.5546875" style="6" customWidth="1"/>
    <col min="6" max="8" width="10.88671875" style="6" bestFit="1" customWidth="1"/>
    <col min="9" max="9" width="2" style="6" customWidth="1"/>
    <col min="10" max="10" width="10.5546875" style="6" bestFit="1" customWidth="1"/>
    <col min="11" max="16384" width="9.109375" style="6"/>
  </cols>
  <sheetData>
    <row r="1" spans="2:10" ht="15.6" x14ac:dyDescent="0.3">
      <c r="B1" s="26" t="s">
        <v>150</v>
      </c>
    </row>
    <row r="3" spans="2:10" ht="24" x14ac:dyDescent="0.25">
      <c r="B3" s="27" t="s">
        <v>151</v>
      </c>
      <c r="C3" s="9"/>
      <c r="D3" s="10" t="s">
        <v>133</v>
      </c>
      <c r="E3" s="10" t="s">
        <v>132</v>
      </c>
      <c r="F3" s="10" t="s">
        <v>131</v>
      </c>
      <c r="G3" s="10" t="s">
        <v>130</v>
      </c>
      <c r="H3" s="10" t="s">
        <v>129</v>
      </c>
      <c r="J3" s="24" t="s">
        <v>149</v>
      </c>
    </row>
    <row r="4" spans="2:10" x14ac:dyDescent="0.25">
      <c r="B4" s="7" t="s">
        <v>138</v>
      </c>
      <c r="C4" s="7" t="s">
        <v>21</v>
      </c>
      <c r="D4" s="12">
        <f>INDEX('IS source'!$1:$1048576,MATCH(Report!$C4,'IS source'!$A:$A,0),MATCH(Report!D$3,'IS source'!$9:$9,0))</f>
        <v>10003.700000000001</v>
      </c>
      <c r="E4" s="12">
        <f>INDEX('IS source'!$1:$1048576,MATCH(Report!$C4,'IS source'!$A:$A,0),MATCH(Report!E$3,'IS source'!$9:$9,0))</f>
        <v>10853.04</v>
      </c>
      <c r="F4" s="12">
        <f>INDEX('IS source'!$1:$1048576,MATCH(Report!$C4,'IS source'!$A:$A,0),MATCH(Report!F$3,'IS source'!$9:$9,0))</f>
        <v>12462.05</v>
      </c>
      <c r="G4" s="12">
        <f>INDEX('IS source'!$1:$1048576,MATCH(Report!$C4,'IS source'!$A:$A,0),MATCH(Report!G$3,'IS source'!$9:$9,0))</f>
        <v>12259.54</v>
      </c>
      <c r="H4" s="12">
        <f>INDEX('IS source'!$1:$1048576,MATCH(Report!$C4,'IS source'!$A:$A,0),MATCH(Report!H$3,'IS source'!$9:$9,0))</f>
        <v>12087.66</v>
      </c>
      <c r="J4" s="25">
        <f>(H4/D4)^(1/4)-1</f>
        <v>4.8444375275666696E-2</v>
      </c>
    </row>
    <row r="5" spans="2:10" x14ac:dyDescent="0.25">
      <c r="B5" s="7" t="s">
        <v>139</v>
      </c>
      <c r="C5" s="7" t="s">
        <v>22</v>
      </c>
      <c r="D5" s="12">
        <f>INDEX('IS source'!$1:$1048576,MATCH(Report!$C5,'IS source'!$A:$A,0),MATCH(Report!D$3,'IS source'!$9:$9,0))</f>
        <v>2657.8</v>
      </c>
      <c r="E5" s="12">
        <f>INDEX('IS source'!$1:$1048576,MATCH(Report!$C5,'IS source'!$A:$A,0),MATCH(Report!E$3,'IS source'!$9:$9,0))</f>
        <v>3169.28</v>
      </c>
      <c r="F5" s="12">
        <f>INDEX('IS source'!$1:$1048576,MATCH(Report!$C5,'IS source'!$A:$A,0),MATCH(Report!F$3,'IS source'!$9:$9,0))</f>
        <v>3890.39</v>
      </c>
      <c r="G5" s="12">
        <f>INDEX('IS source'!$1:$1048576,MATCH(Report!$C5,'IS source'!$A:$A,0),MATCH(Report!G$3,'IS source'!$9:$9,0))</f>
        <v>4337.26</v>
      </c>
      <c r="H5" s="12">
        <f>INDEX('IS source'!$1:$1048576,MATCH(Report!$C5,'IS source'!$A:$A,0),MATCH(Report!H$3,'IS source'!$9:$9,0))</f>
        <v>4577.37</v>
      </c>
      <c r="J5" s="25">
        <f>(H5/D5)^(1/4)-1</f>
        <v>0.14557474425748995</v>
      </c>
    </row>
    <row r="6" spans="2:10" x14ac:dyDescent="0.25">
      <c r="B6" s="7" t="s">
        <v>140</v>
      </c>
      <c r="C6" s="7" t="s">
        <v>23</v>
      </c>
      <c r="D6" s="12">
        <f>INDEX('IS source'!$1:$1048576,MATCH(Report!$C6,'IS source'!$A:$A,0),MATCH(Report!D$3,'IS source'!$9:$9,0))</f>
        <v>1789.06</v>
      </c>
      <c r="E6" s="12">
        <f>INDEX('IS source'!$1:$1048576,MATCH(Report!$C6,'IS source'!$A:$A,0),MATCH(Report!E$3,'IS source'!$9:$9,0))</f>
        <v>1883.79</v>
      </c>
      <c r="F6" s="12">
        <f>INDEX('IS source'!$1:$1048576,MATCH(Report!$C6,'IS source'!$A:$A,0),MATCH(Report!F$3,'IS source'!$9:$9,0))</f>
        <v>2197.2199999999998</v>
      </c>
      <c r="G6" s="12">
        <f>INDEX('IS source'!$1:$1048576,MATCH(Report!$C6,'IS source'!$A:$A,0),MATCH(Report!G$3,'IS source'!$9:$9,0))</f>
        <v>2540.89</v>
      </c>
      <c r="H6" s="12">
        <f>INDEX('IS source'!$1:$1048576,MATCH(Report!$C6,'IS source'!$A:$A,0),MATCH(Report!H$3,'IS source'!$9:$9,0))</f>
        <v>2584.9</v>
      </c>
      <c r="J6" s="25">
        <f>(H6/D6)^(1/4)-1</f>
        <v>9.6363857345664661E-2</v>
      </c>
    </row>
    <row r="7" spans="2:10" ht="13.2" x14ac:dyDescent="0.25">
      <c r="B7" s="7" t="s">
        <v>146</v>
      </c>
      <c r="C7" s="1" t="s">
        <v>26</v>
      </c>
      <c r="D7" s="12">
        <f>INDEX('IS source'!$1:$1048576,MATCH(Report!$C7,'IS source'!$A:$A,0),MATCH(Report!D$3,'IS source'!$9:$9,0))</f>
        <v>25.1</v>
      </c>
      <c r="E7" s="12">
        <f>INDEX('IS source'!$1:$1048576,MATCH(Report!$C7,'IS source'!$A:$A,0),MATCH(Report!E$3,'IS source'!$9:$9,0))</f>
        <v>0</v>
      </c>
      <c r="F7" s="12">
        <f>INDEX('IS source'!$1:$1048576,MATCH(Report!$C7,'IS source'!$A:$A,0),MATCH(Report!F$3,'IS source'!$9:$9,0))</f>
        <v>0</v>
      </c>
      <c r="G7" s="12">
        <f>INDEX('IS source'!$1:$1048576,MATCH(Report!$C7,'IS source'!$A:$A,0),MATCH(Report!G$3,'IS source'!$9:$9,0))</f>
        <v>0</v>
      </c>
      <c r="H7" s="12">
        <f>INDEX('IS source'!$1:$1048576,MATCH(Report!$C7,'IS source'!$A:$A,0),MATCH(Report!H$3,'IS source'!$9:$9,0))</f>
        <v>0</v>
      </c>
    </row>
    <row r="8" spans="2:10" x14ac:dyDescent="0.25">
      <c r="B8" s="8" t="s">
        <v>18</v>
      </c>
      <c r="C8" s="8" t="s">
        <v>18</v>
      </c>
      <c r="D8" s="13">
        <f>SUM(D4:D7)</f>
        <v>14475.66</v>
      </c>
      <c r="E8" s="13">
        <f t="shared" ref="E8:H8" si="0">SUM(E4:E7)</f>
        <v>15906.11</v>
      </c>
      <c r="F8" s="13">
        <f t="shared" si="0"/>
        <v>18549.66</v>
      </c>
      <c r="G8" s="13">
        <f t="shared" si="0"/>
        <v>19137.690000000002</v>
      </c>
      <c r="H8" s="13">
        <f t="shared" si="0"/>
        <v>19249.93</v>
      </c>
      <c r="J8" s="25">
        <f>(H8/D8)^(1/4)-1</f>
        <v>7.3860072753893835E-2</v>
      </c>
    </row>
    <row r="9" spans="2:10" x14ac:dyDescent="0.25">
      <c r="B9" s="7" t="s">
        <v>141</v>
      </c>
      <c r="C9" s="7" t="s">
        <v>37</v>
      </c>
      <c r="D9" s="12">
        <f>-INDEX('IS source'!$1:$1048576,MATCH(Report!$C9,'IS source'!$A:$A,0),MATCH(Report!D$3,'IS source'!$9:$9,0))</f>
        <v>-7882.7606999999998</v>
      </c>
      <c r="E9" s="12">
        <f>-INDEX('IS source'!$1:$1048576,MATCH(Report!$C9,'IS source'!$A:$A,0),MATCH(Report!E$3,'IS source'!$9:$9,0))</f>
        <v>-8291.3433999999997</v>
      </c>
      <c r="F9" s="12">
        <f>-INDEX('IS source'!$1:$1048576,MATCH(Report!$C9,'IS source'!$A:$A,0),MATCH(Report!F$3,'IS source'!$9:$9,0))</f>
        <v>-9737.1097000000009</v>
      </c>
      <c r="G9" s="12">
        <f>-INDEX('IS source'!$1:$1048576,MATCH(Report!$C9,'IS source'!$A:$A,0),MATCH(Report!G$3,'IS source'!$9:$9,0))</f>
        <v>-9663.3541999999998</v>
      </c>
      <c r="H9" s="12">
        <f>-INDEX('IS source'!$1:$1048576,MATCH(Report!$C9,'IS source'!$A:$A,0),MATCH(Report!H$3,'IS source'!$9:$9,0))</f>
        <v>-9696.6934999999994</v>
      </c>
    </row>
    <row r="10" spans="2:10" x14ac:dyDescent="0.25">
      <c r="B10" s="8" t="s">
        <v>39</v>
      </c>
      <c r="C10" s="8" t="s">
        <v>39</v>
      </c>
      <c r="D10" s="13">
        <f>SUM(D8:D9)</f>
        <v>6592.8993</v>
      </c>
      <c r="E10" s="13">
        <f t="shared" ref="E10:H10" si="1">SUM(E8:E9)</f>
        <v>7614.7666000000008</v>
      </c>
      <c r="F10" s="13">
        <f t="shared" si="1"/>
        <v>8812.550299999999</v>
      </c>
      <c r="G10" s="13">
        <f t="shared" si="1"/>
        <v>9474.3358000000026</v>
      </c>
      <c r="H10" s="13">
        <f t="shared" si="1"/>
        <v>9553.2365000000009</v>
      </c>
      <c r="J10" s="25">
        <f>(H10/D10)^(1/4)-1</f>
        <v>9.7156351793897588E-2</v>
      </c>
    </row>
    <row r="11" spans="2:10" x14ac:dyDescent="0.25">
      <c r="B11" s="19" t="s">
        <v>147</v>
      </c>
      <c r="C11" s="20"/>
      <c r="D11" s="21">
        <f>D10/D8</f>
        <v>0.45544723349401683</v>
      </c>
      <c r="E11" s="21">
        <f>E10/E8</f>
        <v>0.47873217273110774</v>
      </c>
      <c r="F11" s="21">
        <f>F10/F8</f>
        <v>0.47507880467889974</v>
      </c>
      <c r="G11" s="21">
        <f>G10/G8</f>
        <v>0.49506161924453795</v>
      </c>
      <c r="H11" s="21">
        <f>H10/H8</f>
        <v>0.49627383060613733</v>
      </c>
    </row>
    <row r="12" spans="2:10" x14ac:dyDescent="0.25">
      <c r="B12" s="7" t="s">
        <v>142</v>
      </c>
      <c r="C12" s="7" t="s">
        <v>48</v>
      </c>
      <c r="D12" s="12">
        <f>-INDEX('IS source'!$1:$1048576,MATCH(Report!$C12,'IS source'!$A:$A,0),MATCH(Report!D$3,'IS source'!$9:$9,0))</f>
        <v>-6121.5848999999998</v>
      </c>
      <c r="E12" s="12">
        <f>-INDEX('IS source'!$1:$1048576,MATCH(Report!$C12,'IS source'!$A:$A,0),MATCH(Report!E$3,'IS source'!$9:$9,0))</f>
        <v>-6694.0990000000002</v>
      </c>
      <c r="F12" s="12">
        <f>-INDEX('IS source'!$1:$1048576,MATCH(Report!$C12,'IS source'!$A:$A,0),MATCH(Report!F$3,'IS source'!$9:$9,0))</f>
        <v>-7751.5357999999997</v>
      </c>
      <c r="G12" s="12">
        <f>-INDEX('IS source'!$1:$1048576,MATCH(Report!$C12,'IS source'!$A:$A,0),MATCH(Report!G$3,'IS source'!$9:$9,0))</f>
        <v>-8248.8911000000007</v>
      </c>
      <c r="H12" s="12">
        <f>-INDEX('IS source'!$1:$1048576,MATCH(Report!$C12,'IS source'!$A:$A,0),MATCH(Report!H$3,'IS source'!$9:$9,0))</f>
        <v>-8215.6232</v>
      </c>
    </row>
    <row r="13" spans="2:10" ht="13.2" x14ac:dyDescent="0.25">
      <c r="B13" s="7" t="s">
        <v>145</v>
      </c>
      <c r="C13" s="1" t="s">
        <v>46</v>
      </c>
      <c r="D13" s="12">
        <f>INDEX('IS source'!$1:$1048576,MATCH(Report!$C13,'IS source'!$A:$A,0),MATCH(Report!D$3,'IS source'!$9:$9,0))</f>
        <v>259.36559999999997</v>
      </c>
      <c r="E13" s="12">
        <f>INDEX('IS source'!$1:$1048576,MATCH(Report!$C13,'IS source'!$A:$A,0),MATCH(Report!E$3,'IS source'!$9:$9,0))</f>
        <v>278.58909999999997</v>
      </c>
      <c r="F13" s="12">
        <f>INDEX('IS source'!$1:$1048576,MATCH(Report!$C13,'IS source'!$A:$A,0),MATCH(Report!F$3,'IS source'!$9:$9,0))</f>
        <v>265.94990000000001</v>
      </c>
      <c r="G13" s="12">
        <f>INDEX('IS source'!$1:$1048576,MATCH(Report!$C13,'IS source'!$A:$A,0),MATCH(Report!G$3,'IS source'!$9:$9,0))</f>
        <v>298.32310000000001</v>
      </c>
      <c r="H13" s="12">
        <f>INDEX('IS source'!$1:$1048576,MATCH(Report!$C13,'IS source'!$A:$A,0),MATCH(Report!H$3,'IS source'!$9:$9,0))</f>
        <v>328.09359999999998</v>
      </c>
    </row>
    <row r="14" spans="2:10" ht="12.6" thickBot="1" x14ac:dyDescent="0.3">
      <c r="B14" s="11" t="s">
        <v>143</v>
      </c>
      <c r="C14" s="11" t="s">
        <v>50</v>
      </c>
      <c r="D14" s="14">
        <f>D10+D12+D13</f>
        <v>730.68000000000018</v>
      </c>
      <c r="E14" s="14">
        <f t="shared" ref="E14:H14" si="2">E10+E12+E13</f>
        <v>1199.2567000000006</v>
      </c>
      <c r="F14" s="14">
        <f t="shared" si="2"/>
        <v>1326.9643999999994</v>
      </c>
      <c r="G14" s="14">
        <f t="shared" si="2"/>
        <v>1523.7678000000019</v>
      </c>
      <c r="H14" s="14">
        <f t="shared" si="2"/>
        <v>1665.7069000000008</v>
      </c>
      <c r="J14" s="25">
        <f>(H14/D14)^(1/4)-1</f>
        <v>0.22876219526653641</v>
      </c>
    </row>
    <row r="15" spans="2:10" x14ac:dyDescent="0.25">
      <c r="B15" s="19" t="s">
        <v>148</v>
      </c>
      <c r="D15" s="22">
        <f>D14/D8</f>
        <v>5.0476454959566625E-2</v>
      </c>
      <c r="E15" s="22">
        <f t="shared" ref="E15:H15" si="3">E14/E8</f>
        <v>7.5395976766160958E-2</v>
      </c>
      <c r="F15" s="22">
        <f t="shared" si="3"/>
        <v>7.153578017063382E-2</v>
      </c>
      <c r="G15" s="22">
        <f t="shared" si="3"/>
        <v>7.9621302257482582E-2</v>
      </c>
      <c r="H15" s="22">
        <f t="shared" si="3"/>
        <v>8.6530543227949439E-2</v>
      </c>
    </row>
    <row r="17" spans="2:8" x14ac:dyDescent="0.25">
      <c r="B17" s="15" t="s">
        <v>144</v>
      </c>
      <c r="C17" s="15"/>
      <c r="D17" s="17">
        <f>D14-D18</f>
        <v>0</v>
      </c>
      <c r="E17" s="17">
        <f>E14-E18</f>
        <v>0</v>
      </c>
      <c r="F17" s="17">
        <f>F14-F18</f>
        <v>0</v>
      </c>
      <c r="G17" s="17">
        <f>G14-G18</f>
        <v>0</v>
      </c>
      <c r="H17" s="17">
        <f>H14-H18</f>
        <v>0</v>
      </c>
    </row>
    <row r="18" spans="2:8" x14ac:dyDescent="0.25">
      <c r="B18" s="15"/>
      <c r="C18" s="15"/>
      <c r="D18" s="16">
        <f>'IS source'!G59</f>
        <v>730.68000000000018</v>
      </c>
      <c r="E18" s="16">
        <f>'IS source'!F59</f>
        <v>1199.2567000000006</v>
      </c>
      <c r="F18" s="16">
        <f>'IS source'!E59</f>
        <v>1326.9643999999994</v>
      </c>
      <c r="G18" s="16">
        <f>'IS source'!D59</f>
        <v>1523.7678000000019</v>
      </c>
      <c r="H18" s="16">
        <f>'IS source'!C59</f>
        <v>1665.7069000000008</v>
      </c>
    </row>
    <row r="22" spans="2:8" x14ac:dyDescent="0.25">
      <c r="E22" s="23"/>
      <c r="F22" s="23"/>
      <c r="G22" s="23"/>
      <c r="H22" s="23"/>
    </row>
  </sheetData>
  <sortState xmlns:xlrd2="http://schemas.microsoft.com/office/spreadsheetml/2017/richdata2" columnSort="1" ref="D2:H3">
    <sortCondition descending="1" ref="D2: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9043-518C-4472-B094-06849CA20851}">
  <dimension ref="B1"/>
  <sheetViews>
    <sheetView tabSelected="1" workbookViewId="0">
      <selection activeCell="J11" sqref="J11"/>
    </sheetView>
  </sheetViews>
  <sheetFormatPr defaultColWidth="9.109375" defaultRowHeight="12" x14ac:dyDescent="0.25"/>
  <cols>
    <col min="1" max="1" width="2" style="6" customWidth="1"/>
    <col min="2" max="2" width="21.109375" style="6" bestFit="1" customWidth="1"/>
    <col min="3" max="3" width="19.33203125" style="6" customWidth="1"/>
    <col min="4" max="4" width="21.109375" style="6" customWidth="1"/>
    <col min="5" max="5" width="12.5546875" style="6" customWidth="1"/>
    <col min="6" max="8" width="10.88671875" style="6" bestFit="1" customWidth="1"/>
    <col min="9" max="9" width="2" style="6" customWidth="1"/>
    <col min="10" max="10" width="10.5546875" style="6" bestFit="1" customWidth="1"/>
    <col min="11" max="16384" width="9.109375" style="6"/>
  </cols>
  <sheetData>
    <row r="1" spans="2:2" ht="15.6" x14ac:dyDescent="0.3">
      <c r="B1" s="26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 source</vt:lpstr>
      <vt:lpstr>Report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Jonas Wetzel</cp:lastModifiedBy>
  <dcterms:created xsi:type="dcterms:W3CDTF">2023-07-01T09:06:51Z</dcterms:created>
  <dcterms:modified xsi:type="dcterms:W3CDTF">2025-08-12T02:08:58Z</dcterms:modified>
</cp:coreProperties>
</file>