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n\Documents\SW2\ok\"/>
    </mc:Choice>
  </mc:AlternateContent>
  <xr:revisionPtr revIDLastSave="0" documentId="13_ncr:1_{52A704CB-5D9E-4535-B1A2-4F229D29AD29}" xr6:coauthVersionLast="47" xr6:coauthVersionMax="47" xr10:uidLastSave="{00000000-0000-0000-0000-000000000000}"/>
  <bookViews>
    <workbookView xWindow="-120" yWindow="-120" windowWidth="20730" windowHeight="11160" activeTab="8" xr2:uid="{55848BA4-B3A5-44EC-B11B-CC02D1BB1D44}"/>
  </bookViews>
  <sheets>
    <sheet name="MOT" sheetId="1" r:id="rId1"/>
    <sheet name="MOF 1" sheetId="2" r:id="rId2"/>
    <sheet name="MOF 2" sheetId="4" r:id="rId3"/>
    <sheet name="MOF 3" sheetId="5" r:id="rId4"/>
    <sheet name="Sheet1" sheetId="6" r:id="rId5"/>
    <sheet name="Sheet2" sheetId="7" r:id="rId6"/>
    <sheet name="Sheet3" sheetId="8" r:id="rId7"/>
    <sheet name="Sheet4" sheetId="9" r:id="rId8"/>
    <sheet name="Sheet5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0" l="1"/>
  <c r="K9" i="10"/>
  <c r="K8" i="10"/>
  <c r="K7" i="10"/>
  <c r="K6" i="10"/>
  <c r="K5" i="10"/>
  <c r="F26" i="5"/>
  <c r="F24" i="5"/>
  <c r="F25" i="5" s="1"/>
  <c r="F26" i="4"/>
  <c r="F24" i="4"/>
  <c r="F25" i="4" s="1"/>
  <c r="F26" i="2"/>
  <c r="F25" i="2"/>
  <c r="F24" i="2"/>
  <c r="U18" i="5"/>
  <c r="H9" i="5"/>
  <c r="H8" i="5"/>
  <c r="H7" i="5"/>
  <c r="H6" i="5"/>
  <c r="H5" i="5"/>
  <c r="U18" i="4"/>
  <c r="H9" i="4"/>
  <c r="H8" i="4"/>
  <c r="H7" i="4"/>
  <c r="H6" i="4"/>
  <c r="H5" i="4"/>
  <c r="U18" i="2"/>
  <c r="H9" i="2"/>
  <c r="H8" i="2"/>
  <c r="H7" i="2"/>
  <c r="H6" i="2"/>
  <c r="H5" i="2"/>
  <c r="H10" i="2" s="1"/>
  <c r="K11" i="10" l="1"/>
  <c r="H10" i="5"/>
  <c r="H10" i="4"/>
</calcChain>
</file>

<file path=xl/sharedStrings.xml><?xml version="1.0" encoding="utf-8"?>
<sst xmlns="http://schemas.openxmlformats.org/spreadsheetml/2006/main" count="266" uniqueCount="142">
  <si>
    <t>Proyectos</t>
  </si>
  <si>
    <t>KLDC</t>
  </si>
  <si>
    <t>Tiempo (mes)</t>
  </si>
  <si>
    <t>Esfuerzo (PM)</t>
  </si>
  <si>
    <t>Personas</t>
  </si>
  <si>
    <t>Pag. Doc.</t>
  </si>
  <si>
    <t>Errores</t>
  </si>
  <si>
    <t>Defectos</t>
  </si>
  <si>
    <t>BookStore</t>
  </si>
  <si>
    <t>HealthApp</t>
  </si>
  <si>
    <t>RealEstate</t>
  </si>
  <si>
    <t>Costo ($)</t>
  </si>
  <si>
    <t>METRICAS ORIENTAS AL TAMANIO</t>
  </si>
  <si>
    <t>Factor de Peso</t>
  </si>
  <si>
    <t>Parámetros de Medición</t>
  </si>
  <si>
    <t>Cuenta</t>
  </si>
  <si>
    <t>Simple</t>
  </si>
  <si>
    <t>Medio</t>
  </si>
  <si>
    <t>Complejo</t>
  </si>
  <si>
    <t>Total</t>
  </si>
  <si>
    <t>Número de entradas de usuario</t>
  </si>
  <si>
    <t>Número de salidas de usuario</t>
  </si>
  <si>
    <t>Número de peticiones de usuario</t>
  </si>
  <si>
    <t>Número de archivos</t>
  </si>
  <si>
    <t>Número de interfaces externas</t>
  </si>
  <si>
    <t>FACTORES</t>
  </si>
  <si>
    <t>No Influye</t>
  </si>
  <si>
    <t>Incidental</t>
  </si>
  <si>
    <t>Moderado</t>
  </si>
  <si>
    <t>Significativo</t>
  </si>
  <si>
    <t>Esencial</t>
  </si>
  <si>
    <t>Valor</t>
  </si>
  <si>
    <t>¿Requiere el sistema copias de seguridad y de recuperación fiables?</t>
  </si>
  <si>
    <t>X</t>
  </si>
  <si>
    <t>¿Se requiere comunicación de datos?</t>
  </si>
  <si>
    <t>¿Existen funciones de procesamiento distribuido?</t>
  </si>
  <si>
    <t>¿Es crítico el rendimiento?</t>
  </si>
  <si>
    <t>¿Se ejecutará el sistema en un entorno operativo existente y fuertemente utilizado?</t>
  </si>
  <si>
    <t>¿Requiere el sistema entrada de datos interactiva?</t>
  </si>
  <si>
    <t>¿Requiere la entrada de datos interactiva que las transacciones de entrada se lleven a cabo sobre múltiples pantallas u operaciones?</t>
  </si>
  <si>
    <t>¿Se actualizan los archivos maestros de forma interactiva?</t>
  </si>
  <si>
    <t>¿Son complejos las entradas, las salidas, los archivos o las peticiones?</t>
  </si>
  <si>
    <t>¿Es complejo el procesamiento interno?</t>
  </si>
  <si>
    <t>¿Se ha diseñado el código para ser reutilizable?</t>
  </si>
  <si>
    <t>¿Están incluidas en el diseño la conversión y la instalación'?</t>
  </si>
  <si>
    <t>¿Se ha diseñado el sistema para soportar múltiples instalaciones en diferentes organizaciones?</t>
  </si>
  <si>
    <t>¿Se ha diseñado la aplicación para facilitar los cambios y para ser fácilmente utilizada por el usuario?</t>
  </si>
  <si>
    <t>Marcado</t>
  </si>
  <si>
    <t>PF</t>
  </si>
  <si>
    <t>P</t>
  </si>
  <si>
    <t>ca</t>
  </si>
  <si>
    <t>Pharmsyn</t>
  </si>
  <si>
    <t>UI</t>
  </si>
  <si>
    <t>GBD</t>
  </si>
  <si>
    <t>ED</t>
  </si>
  <si>
    <t>MR</t>
  </si>
  <si>
    <t xml:space="preserve">Función </t>
  </si>
  <si>
    <t xml:space="preserve"> Valor Esperado VE = (a + 4m + c)/6</t>
  </si>
  <si>
    <t>Pésimo  (LDC)</t>
  </si>
  <si>
    <t xml:space="preserve"> Más probable  (LDC)</t>
  </si>
  <si>
    <t>Optimista  (LDC)</t>
  </si>
  <si>
    <t xml:space="preserve"> </t>
  </si>
  <si>
    <t xml:space="preserve">RA </t>
  </si>
  <si>
    <t xml:space="preserve">CP </t>
  </si>
  <si>
    <t>LDC Estimada</t>
  </si>
  <si>
    <t>Tarifa Laboral</t>
  </si>
  <si>
    <t>Coste LDC</t>
  </si>
  <si>
    <t>Productividad</t>
  </si>
  <si>
    <t>PM (Esfuerzo) LDC/Productividad</t>
  </si>
  <si>
    <t>3000 $/Mes</t>
  </si>
  <si>
    <t>7 $</t>
  </si>
  <si>
    <t>600 LDC/Persona-Mes</t>
  </si>
  <si>
    <t>11964/600 = 20PM</t>
  </si>
  <si>
    <t>E (Esfuerzo) = Persona-Mes</t>
  </si>
  <si>
    <t xml:space="preserve"> a * (KLDCb)</t>
  </si>
  <si>
    <t>N (Numero de personas)</t>
  </si>
  <si>
    <t>D (Tiempo de desarrollo) = Meses</t>
  </si>
  <si>
    <t xml:space="preserve"> c * Ed</t>
  </si>
  <si>
    <t>E/D</t>
  </si>
  <si>
    <t>Tipo de proyecto</t>
  </si>
  <si>
    <t>Orgánico</t>
  </si>
  <si>
    <t>Semiacoplado</t>
  </si>
  <si>
    <t>Empotrado</t>
  </si>
  <si>
    <t>a</t>
  </si>
  <si>
    <t>b</t>
  </si>
  <si>
    <t>c</t>
  </si>
  <si>
    <t>d</t>
  </si>
  <si>
    <t>Riesgo</t>
  </si>
  <si>
    <t>% Probabilidad</t>
  </si>
  <si>
    <t>Impacto</t>
  </si>
  <si>
    <t>Plan de Aversión</t>
  </si>
  <si>
    <t>Reducir Probabilidad</t>
  </si>
  <si>
    <t>Reducir Impacto</t>
  </si>
  <si>
    <t>R1: Pérdida de información, ya sea por motivos técnicos, infección de virus, etc.</t>
  </si>
  <si>
    <t>R2: Fallas de hardware o software.</t>
  </si>
  <si>
    <t>R3: Estrategia de</t>
  </si>
  <si>
    <t>CR</t>
  </si>
  <si>
    <t>SG</t>
  </si>
  <si>
    <t>-Realizar periódicamente copias de las aplicaciones en desarrollo. -Contar con antivirus actualizados en todos los equipos.</t>
  </si>
  <si>
    <t>- Usar diferentes dispositivos de almacenamiento (CD, Pen Drive, etc) que sean seguros, de buena calidad, etc.</t>
  </si>
  <si>
    <t>-Realizar Mantenimiento de equipos de hardware periódicamente. -Almacenar la información con la que se esté trabajando en el software en otros dispositivos o maquinas</t>
  </si>
  <si>
    <t>- Adquirir equipos y/o Accesorios Informáticos con garantía.</t>
  </si>
  <si>
    <t xml:space="preserve"> Trabajar con estrategias empleadas previamente. - Capacitar periódicamente al personal en nuevas tecnologías.</t>
  </si>
  <si>
    <t>-Trabajar de manera organizada y minuciosamente, empleando toda la documentación posible</t>
  </si>
  <si>
    <t>M</t>
  </si>
  <si>
    <t>R4: Herramienta de desarrollo desconocida.</t>
  </si>
  <si>
    <t>Trabajar con herramientas empleadas previamente. - Capacitar periódicamente al personal.</t>
  </si>
  <si>
    <t>-Buscar información y ayuda en el manejo de la misma.</t>
  </si>
  <si>
    <t>R5: Mala estimación de tiempo debido a no contemplar actividades ajenas al proyecto.</t>
  </si>
  <si>
    <t>-En el momento de realizar la planificación de tiempos y actividades, realizarla siguiendo un calendario en el cual contemple posibles eventualidades y tiempos reales de trabajo de los integrantes del equipo.</t>
  </si>
  <si>
    <t>-Contemplar dentro de la planificación de tiempo un tiempo de demora u holgura asumiendo cualquier tipo de eventualidad.</t>
  </si>
  <si>
    <t>R6: Mala estimación de costo.</t>
  </si>
  <si>
    <t>-Elaborar un plan de estimación bien detallado y con datos lo más aproximadamente posibles al proyecto.</t>
  </si>
  <si>
    <t>-Realizar un informe detallado del costo real del software</t>
  </si>
  <si>
    <t>R7: Mala estimación de esfuerzo.</t>
  </si>
  <si>
    <t>-Elaborar varios métodos de estimación del software.</t>
  </si>
  <si>
    <t>-Aumentar el personal asignado al desarrollo del software.</t>
  </si>
  <si>
    <t>Criterios de adaptación</t>
  </si>
  <si>
    <t>Grado</t>
  </si>
  <si>
    <t>Peso</t>
  </si>
  <si>
    <t>Multiplicador</t>
  </si>
  <si>
    <t>Desarr</t>
  </si>
  <si>
    <t>Nvo</t>
  </si>
  <si>
    <t xml:space="preserve">Mejoras </t>
  </si>
  <si>
    <t>Mtto</t>
  </si>
  <si>
    <t>Reing.</t>
  </si>
  <si>
    <t>Subtotal</t>
  </si>
  <si>
    <t>Tamaño del proyecto</t>
  </si>
  <si>
    <t>Número de usuarios</t>
  </si>
  <si>
    <t>Importancia para el negocio</t>
  </si>
  <si>
    <t>Longevidad de la aplicación</t>
  </si>
  <si>
    <t>Estabilidad de los requisitos</t>
  </si>
  <si>
    <t>Facilidad de comunicación</t>
  </si>
  <si>
    <t>Valor del TSS</t>
  </si>
  <si>
    <t>TSS &lt; 1.</t>
  </si>
  <si>
    <t>Grado de rigor</t>
  </si>
  <si>
    <t xml:space="preserve">TSS &lt; 1.2 </t>
  </si>
  <si>
    <t>Selector de conjuntos de Tareas (TSS)</t>
  </si>
  <si>
    <t>1.0 &lt; TSS &lt; 3.0</t>
  </si>
  <si>
    <t>EstructuradO</t>
  </si>
  <si>
    <t>TSS &gt; 2.4</t>
  </si>
  <si>
    <t>Estricto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</si>
</sst>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3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4" fillId="3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0" xfId="0" applyNumberFormat="1" applyFont="1" applyFill="1" applyBorder="1" applyAlignment="1">
      <alignment horizontal="center" vertical="center"/>
    </xf>
    <xf numFmtId="1" fontId="5" fillId="3" borderId="1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0" xfId="0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textRotation="90"/>
    </xf>
    <xf numFmtId="0" fontId="5" fillId="5" borderId="3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2" borderId="2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justify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6" fillId="3" borderId="9" xfId="0" applyFont="1" applyFill="1" applyBorder="1" applyAlignment="1">
      <alignment horizontal="justify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14" xfId="0" applyFont="1" applyBorder="1"/>
    <xf numFmtId="0" fontId="7" fillId="0" borderId="14" xfId="0" applyFont="1" applyBorder="1" applyAlignment="1">
      <alignment horizontal="center"/>
    </xf>
    <xf numFmtId="0" fontId="7" fillId="0" borderId="0" xfId="0" applyFont="1"/>
    <xf numFmtId="0" fontId="0" fillId="0" borderId="14" xfId="0" applyBorder="1" applyAlignment="1">
      <alignment textRotation="90"/>
    </xf>
    <xf numFmtId="0" fontId="0" fillId="0" borderId="14" xfId="0" applyBorder="1" applyAlignment="1"/>
    <xf numFmtId="0" fontId="0" fillId="0" borderId="12" xfId="0" applyBorder="1" applyAlignment="1"/>
    <xf numFmtId="0" fontId="0" fillId="0" borderId="13" xfId="0" applyBorder="1" applyAlignment="1"/>
    <xf numFmtId="49" fontId="0" fillId="0" borderId="14" xfId="0" applyNumberFormat="1" applyBorder="1"/>
    <xf numFmtId="0" fontId="0" fillId="0" borderId="14" xfId="0" applyFill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F0CE-BD1D-48C4-A98C-05F409714B8F}">
  <dimension ref="B1:J7"/>
  <sheetViews>
    <sheetView workbookViewId="0">
      <selection activeCell="G10" sqref="G10"/>
    </sheetView>
  </sheetViews>
  <sheetFormatPr defaultRowHeight="15" x14ac:dyDescent="0.25"/>
  <cols>
    <col min="2" max="2" width="12" customWidth="1"/>
  </cols>
  <sheetData>
    <row r="1" spans="2:10" ht="15.75" thickBot="1" x14ac:dyDescent="0.3">
      <c r="B1" t="s">
        <v>12</v>
      </c>
    </row>
    <row r="2" spans="2:10" x14ac:dyDescent="0.25">
      <c r="B2" s="35" t="s">
        <v>0</v>
      </c>
      <c r="C2" s="31" t="s">
        <v>1</v>
      </c>
      <c r="D2" s="31" t="s">
        <v>2</v>
      </c>
      <c r="E2" s="31" t="s">
        <v>3</v>
      </c>
      <c r="F2" s="33" t="s">
        <v>11</v>
      </c>
      <c r="G2" s="31" t="s">
        <v>4</v>
      </c>
      <c r="H2" s="31" t="s">
        <v>5</v>
      </c>
      <c r="I2" s="31" t="s">
        <v>6</v>
      </c>
      <c r="J2" s="31" t="s">
        <v>7</v>
      </c>
    </row>
    <row r="3" spans="2:10" ht="15.75" thickBot="1" x14ac:dyDescent="0.3">
      <c r="B3" s="36"/>
      <c r="C3" s="32"/>
      <c r="D3" s="32"/>
      <c r="E3" s="32"/>
      <c r="F3" s="34"/>
      <c r="G3" s="32"/>
      <c r="H3" s="32"/>
      <c r="I3" s="32"/>
      <c r="J3" s="32"/>
    </row>
    <row r="4" spans="2:10" ht="15.75" thickBot="1" x14ac:dyDescent="0.3">
      <c r="B4" s="1" t="s">
        <v>9</v>
      </c>
      <c r="C4" s="2">
        <v>40.25</v>
      </c>
      <c r="D4" s="2">
        <v>10</v>
      </c>
      <c r="E4" s="2">
        <v>95</v>
      </c>
      <c r="F4" s="2">
        <v>68.2</v>
      </c>
      <c r="G4" s="2">
        <v>7</v>
      </c>
      <c r="H4" s="2">
        <v>320</v>
      </c>
      <c r="I4" s="2">
        <v>125</v>
      </c>
      <c r="J4" s="2">
        <v>15</v>
      </c>
    </row>
    <row r="5" spans="2:10" ht="15.75" thickBot="1" x14ac:dyDescent="0.3">
      <c r="B5" s="1" t="s">
        <v>10</v>
      </c>
      <c r="C5" s="2">
        <v>55.78</v>
      </c>
      <c r="D5" s="2">
        <v>11</v>
      </c>
      <c r="E5" s="2">
        <v>85</v>
      </c>
      <c r="F5" s="2">
        <v>52.6</v>
      </c>
      <c r="G5" s="2">
        <v>6</v>
      </c>
      <c r="H5" s="2">
        <v>285</v>
      </c>
      <c r="I5" s="2">
        <v>180</v>
      </c>
      <c r="J5" s="2">
        <v>25</v>
      </c>
    </row>
    <row r="6" spans="2:10" ht="15.75" thickBot="1" x14ac:dyDescent="0.3">
      <c r="B6" s="1" t="s">
        <v>8</v>
      </c>
      <c r="C6" s="2">
        <v>28.94</v>
      </c>
      <c r="D6" s="2">
        <v>7</v>
      </c>
      <c r="E6" s="2">
        <v>50</v>
      </c>
      <c r="F6" s="2">
        <v>24.8</v>
      </c>
      <c r="G6" s="2">
        <v>4</v>
      </c>
      <c r="H6" s="2">
        <v>275</v>
      </c>
      <c r="I6" s="2">
        <v>155</v>
      </c>
      <c r="J6" s="2">
        <v>18</v>
      </c>
    </row>
    <row r="7" spans="2:10" ht="15.75" thickBot="1" x14ac:dyDescent="0.3">
      <c r="B7" s="29" t="s">
        <v>51</v>
      </c>
      <c r="C7" s="30">
        <v>4200</v>
      </c>
      <c r="D7" s="30">
        <v>4</v>
      </c>
      <c r="E7" s="30">
        <v>80</v>
      </c>
      <c r="F7" s="30">
        <v>50</v>
      </c>
      <c r="G7" s="30">
        <v>2</v>
      </c>
      <c r="H7" s="30">
        <v>150</v>
      </c>
      <c r="I7" s="30">
        <v>170</v>
      </c>
      <c r="J7" s="30">
        <v>18</v>
      </c>
    </row>
  </sheetData>
  <mergeCells count="9">
    <mergeCell ref="I2:I3"/>
    <mergeCell ref="J2:J3"/>
    <mergeCell ref="F2:F3"/>
    <mergeCell ref="B2:B3"/>
    <mergeCell ref="C2:C3"/>
    <mergeCell ref="D2:D3"/>
    <mergeCell ref="E2:E3"/>
    <mergeCell ref="G2:G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01C9-3879-4D41-A3C8-44A6F34B96AE}">
  <dimension ref="B2:U26"/>
  <sheetViews>
    <sheetView topLeftCell="C10" workbookViewId="0">
      <selection activeCell="E24" sqref="E24:F26"/>
    </sheetView>
  </sheetViews>
  <sheetFormatPr defaultRowHeight="15" x14ac:dyDescent="0.25"/>
  <cols>
    <col min="2" max="2" width="15.5703125" customWidth="1"/>
    <col min="8" max="8" width="9.5703125" bestFit="1" customWidth="1"/>
    <col min="21" max="21" width="10" bestFit="1" customWidth="1"/>
  </cols>
  <sheetData>
    <row r="2" spans="2:21" ht="24" customHeight="1" thickBot="1" x14ac:dyDescent="0.3"/>
    <row r="3" spans="2:21" ht="65.25" thickBot="1" x14ac:dyDescent="0.3">
      <c r="B3" s="3"/>
      <c r="C3" s="38" t="s">
        <v>13</v>
      </c>
      <c r="D3" s="39"/>
      <c r="E3" s="39"/>
      <c r="F3" s="39"/>
      <c r="G3" s="39"/>
      <c r="H3" s="40"/>
      <c r="M3" s="13"/>
      <c r="N3" s="14" t="s">
        <v>25</v>
      </c>
      <c r="O3" s="15" t="s">
        <v>26</v>
      </c>
      <c r="P3" s="15" t="s">
        <v>27</v>
      </c>
      <c r="Q3" s="15" t="s">
        <v>28</v>
      </c>
      <c r="R3" s="15" t="s">
        <v>17</v>
      </c>
      <c r="S3" s="15" t="s">
        <v>29</v>
      </c>
      <c r="T3" s="15" t="s">
        <v>30</v>
      </c>
      <c r="U3" s="15" t="s">
        <v>31</v>
      </c>
    </row>
    <row r="4" spans="2:21" ht="15.75" thickBot="1" x14ac:dyDescent="0.3"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47</v>
      </c>
      <c r="H4" s="4" t="s">
        <v>19</v>
      </c>
      <c r="M4" s="16">
        <v>1</v>
      </c>
      <c r="N4" s="17" t="s">
        <v>32</v>
      </c>
      <c r="O4" s="18" t="s">
        <v>33</v>
      </c>
      <c r="P4" s="18"/>
      <c r="Q4" s="18"/>
      <c r="R4" s="18"/>
      <c r="S4" s="18"/>
      <c r="T4" s="18"/>
      <c r="U4" s="18">
        <v>0</v>
      </c>
    </row>
    <row r="5" spans="2:21" ht="15.75" thickBot="1" x14ac:dyDescent="0.3">
      <c r="B5" s="6" t="s">
        <v>20</v>
      </c>
      <c r="C5" s="7">
        <v>10</v>
      </c>
      <c r="D5" s="7">
        <v>3</v>
      </c>
      <c r="E5" s="7">
        <v>4</v>
      </c>
      <c r="F5" s="7">
        <v>6</v>
      </c>
      <c r="G5" s="7">
        <v>4</v>
      </c>
      <c r="H5" s="7">
        <f>C5*G5</f>
        <v>40</v>
      </c>
      <c r="M5" s="16">
        <v>2</v>
      </c>
      <c r="N5" s="17" t="s">
        <v>34</v>
      </c>
      <c r="O5" s="18"/>
      <c r="P5" s="18"/>
      <c r="Q5" s="18"/>
      <c r="R5" s="18"/>
      <c r="S5" s="18" t="s">
        <v>33</v>
      </c>
      <c r="T5" s="18"/>
      <c r="U5" s="18">
        <v>4</v>
      </c>
    </row>
    <row r="6" spans="2:21" ht="15.75" thickBot="1" x14ac:dyDescent="0.3">
      <c r="B6" s="6" t="s">
        <v>21</v>
      </c>
      <c r="C6" s="7">
        <v>5</v>
      </c>
      <c r="D6" s="7">
        <v>4</v>
      </c>
      <c r="E6" s="7">
        <v>5</v>
      </c>
      <c r="F6" s="7">
        <v>7</v>
      </c>
      <c r="G6" s="7">
        <v>4</v>
      </c>
      <c r="H6" s="7">
        <f>C6*G6</f>
        <v>20</v>
      </c>
      <c r="M6" s="16">
        <v>3</v>
      </c>
      <c r="N6" s="17" t="s">
        <v>35</v>
      </c>
      <c r="O6" s="18"/>
      <c r="P6" s="18"/>
      <c r="Q6" s="18"/>
      <c r="R6" s="18"/>
      <c r="S6" s="18" t="s">
        <v>33</v>
      </c>
      <c r="T6" s="18"/>
      <c r="U6" s="18">
        <v>4</v>
      </c>
    </row>
    <row r="7" spans="2:21" ht="15.75" thickBot="1" x14ac:dyDescent="0.3">
      <c r="B7" s="6" t="s">
        <v>22</v>
      </c>
      <c r="C7" s="7">
        <v>4</v>
      </c>
      <c r="D7" s="7">
        <v>3</v>
      </c>
      <c r="E7" s="7">
        <v>4</v>
      </c>
      <c r="F7" s="7">
        <v>6</v>
      </c>
      <c r="G7" s="7">
        <v>3</v>
      </c>
      <c r="H7" s="7">
        <f>C7*G7</f>
        <v>12</v>
      </c>
      <c r="M7" s="16">
        <v>4</v>
      </c>
      <c r="N7" s="17" t="s">
        <v>36</v>
      </c>
      <c r="O7" s="18"/>
      <c r="P7" s="18"/>
      <c r="Q7" s="18"/>
      <c r="R7" s="18"/>
      <c r="S7" s="18"/>
      <c r="T7" s="18" t="s">
        <v>33</v>
      </c>
      <c r="U7" s="18">
        <v>5</v>
      </c>
    </row>
    <row r="8" spans="2:21" ht="15.75" thickBot="1" x14ac:dyDescent="0.3">
      <c r="B8" s="6" t="s">
        <v>23</v>
      </c>
      <c r="C8" s="7">
        <v>2</v>
      </c>
      <c r="D8" s="7">
        <v>7</v>
      </c>
      <c r="E8" s="7">
        <v>10</v>
      </c>
      <c r="F8" s="7">
        <v>15</v>
      </c>
      <c r="G8" s="8">
        <v>2</v>
      </c>
      <c r="H8" s="7">
        <f>C8*G8</f>
        <v>4</v>
      </c>
      <c r="M8" s="16">
        <v>5</v>
      </c>
      <c r="N8" s="17" t="s">
        <v>37</v>
      </c>
      <c r="O8" s="18"/>
      <c r="P8" s="18"/>
      <c r="Q8" s="18" t="s">
        <v>33</v>
      </c>
      <c r="R8" s="18"/>
      <c r="S8" s="18"/>
      <c r="T8" s="18"/>
      <c r="U8" s="18">
        <v>2</v>
      </c>
    </row>
    <row r="9" spans="2:21" ht="15.75" thickBot="1" x14ac:dyDescent="0.3">
      <c r="B9" s="6" t="s">
        <v>24</v>
      </c>
      <c r="C9" s="7">
        <v>0</v>
      </c>
      <c r="D9" s="7">
        <v>5</v>
      </c>
      <c r="E9" s="7">
        <v>7</v>
      </c>
      <c r="F9" s="9">
        <v>10</v>
      </c>
      <c r="G9" s="10">
        <v>0</v>
      </c>
      <c r="H9" s="7">
        <f>C9*G9</f>
        <v>0</v>
      </c>
      <c r="M9" s="16">
        <v>6</v>
      </c>
      <c r="N9" s="17" t="s">
        <v>38</v>
      </c>
      <c r="O9" s="18"/>
      <c r="P9" s="18"/>
      <c r="Q9" s="18"/>
      <c r="R9" s="18"/>
      <c r="S9" s="18" t="s">
        <v>33</v>
      </c>
      <c r="T9" s="18"/>
      <c r="U9" s="18">
        <v>4</v>
      </c>
    </row>
    <row r="10" spans="2:21" ht="15.75" thickBot="1" x14ac:dyDescent="0.3">
      <c r="B10" s="37"/>
      <c r="C10" s="37"/>
      <c r="D10" s="37"/>
      <c r="E10" s="37"/>
      <c r="F10" s="37"/>
      <c r="G10" s="11"/>
      <c r="H10" s="12">
        <f>SUM(H5:H9)</f>
        <v>76</v>
      </c>
      <c r="M10" s="16">
        <v>7</v>
      </c>
      <c r="N10" s="17" t="s">
        <v>39</v>
      </c>
      <c r="O10" s="18"/>
      <c r="P10" s="18"/>
      <c r="Q10" s="18"/>
      <c r="R10" s="18"/>
      <c r="S10" s="18" t="s">
        <v>33</v>
      </c>
      <c r="T10" s="18"/>
      <c r="U10" s="18">
        <v>4</v>
      </c>
    </row>
    <row r="11" spans="2:21" ht="15.75" thickBot="1" x14ac:dyDescent="0.3">
      <c r="M11" s="16">
        <v>8</v>
      </c>
      <c r="N11" s="17" t="s">
        <v>40</v>
      </c>
      <c r="O11" s="18" t="s">
        <v>33</v>
      </c>
      <c r="P11" s="18"/>
      <c r="Q11" s="18"/>
      <c r="R11" s="18"/>
      <c r="S11" s="18"/>
      <c r="T11" s="18"/>
      <c r="U11" s="18">
        <v>0</v>
      </c>
    </row>
    <row r="12" spans="2:21" ht="15.75" thickBot="1" x14ac:dyDescent="0.3">
      <c r="M12" s="16">
        <v>9</v>
      </c>
      <c r="N12" s="17" t="s">
        <v>41</v>
      </c>
      <c r="O12" s="18"/>
      <c r="P12" s="18"/>
      <c r="Q12" s="18" t="s">
        <v>33</v>
      </c>
      <c r="R12" s="18"/>
      <c r="S12" s="18"/>
      <c r="T12" s="18"/>
      <c r="U12" s="18">
        <v>2</v>
      </c>
    </row>
    <row r="13" spans="2:21" ht="15.75" thickBot="1" x14ac:dyDescent="0.3">
      <c r="M13" s="16">
        <v>10</v>
      </c>
      <c r="N13" s="17" t="s">
        <v>42</v>
      </c>
      <c r="O13" s="18"/>
      <c r="P13" s="18"/>
      <c r="Q13" s="18"/>
      <c r="R13" s="18" t="s">
        <v>33</v>
      </c>
      <c r="S13" s="18"/>
      <c r="T13" s="18"/>
      <c r="U13" s="18">
        <v>3</v>
      </c>
    </row>
    <row r="14" spans="2:21" ht="15.75" thickBot="1" x14ac:dyDescent="0.3">
      <c r="M14" s="16">
        <v>11</v>
      </c>
      <c r="N14" s="17" t="s">
        <v>43</v>
      </c>
      <c r="O14" s="18"/>
      <c r="P14" s="18"/>
      <c r="Q14" s="18"/>
      <c r="R14" s="18"/>
      <c r="S14" s="18" t="s">
        <v>33</v>
      </c>
      <c r="T14" s="18"/>
      <c r="U14" s="18">
        <v>4</v>
      </c>
    </row>
    <row r="15" spans="2:21" ht="15.75" thickBot="1" x14ac:dyDescent="0.3">
      <c r="M15" s="16">
        <v>12</v>
      </c>
      <c r="N15" s="17" t="s">
        <v>44</v>
      </c>
      <c r="O15" s="18"/>
      <c r="P15" s="18"/>
      <c r="Q15" s="18"/>
      <c r="R15" s="18"/>
      <c r="S15" s="18" t="s">
        <v>33</v>
      </c>
      <c r="T15" s="18"/>
      <c r="U15" s="18">
        <v>4</v>
      </c>
    </row>
    <row r="16" spans="2:21" ht="15.75" thickBot="1" x14ac:dyDescent="0.3">
      <c r="M16" s="16">
        <v>13</v>
      </c>
      <c r="N16" s="17" t="s">
        <v>45</v>
      </c>
      <c r="O16" s="18"/>
      <c r="P16" s="18"/>
      <c r="Q16" s="18"/>
      <c r="R16" s="18" t="s">
        <v>33</v>
      </c>
      <c r="S16" s="18"/>
      <c r="T16" s="18"/>
      <c r="U16" s="18">
        <v>3</v>
      </c>
    </row>
    <row r="17" spans="5:21" ht="15.75" thickBot="1" x14ac:dyDescent="0.3">
      <c r="M17" s="16">
        <v>14</v>
      </c>
      <c r="N17" s="17" t="s">
        <v>46</v>
      </c>
      <c r="O17" s="18"/>
      <c r="P17" s="18"/>
      <c r="Q17" s="18"/>
      <c r="R17" s="18"/>
      <c r="S17" s="18"/>
      <c r="T17" s="18" t="s">
        <v>33</v>
      </c>
      <c r="U17" s="18">
        <v>5</v>
      </c>
    </row>
    <row r="18" spans="5:21" ht="15.75" thickBot="1" x14ac:dyDescent="0.3">
      <c r="M18" s="20"/>
      <c r="N18" s="20"/>
      <c r="O18" s="20"/>
      <c r="P18" s="20"/>
      <c r="Q18" s="20"/>
      <c r="R18" s="20"/>
      <c r="S18" s="20"/>
      <c r="T18" s="19"/>
      <c r="U18" s="18">
        <f>SUM(U4:U17)</f>
        <v>44</v>
      </c>
    </row>
    <row r="24" spans="5:21" x14ac:dyDescent="0.25">
      <c r="E24" s="27" t="s">
        <v>48</v>
      </c>
      <c r="F24" s="28">
        <f>H10*(0.64+0.01*44)</f>
        <v>82.080000000000013</v>
      </c>
    </row>
    <row r="25" spans="5:21" x14ac:dyDescent="0.25">
      <c r="E25" t="s">
        <v>49</v>
      </c>
      <c r="F25">
        <f>F24/100*1000</f>
        <v>820.80000000000007</v>
      </c>
    </row>
    <row r="26" spans="5:21" x14ac:dyDescent="0.25">
      <c r="E26" t="s">
        <v>50</v>
      </c>
      <c r="F26">
        <f>MOT!I7+MOT!J7/'MOF 1'!F24</f>
        <v>170.21929824561403</v>
      </c>
    </row>
  </sheetData>
  <mergeCells count="2">
    <mergeCell ref="B10:F10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F659-A642-41B6-B137-1EAE45357148}">
  <dimension ref="B2:U26"/>
  <sheetViews>
    <sheetView topLeftCell="C6" workbookViewId="0">
      <selection activeCell="E24" sqref="E24:F26"/>
    </sheetView>
  </sheetViews>
  <sheetFormatPr defaultRowHeight="15" x14ac:dyDescent="0.25"/>
  <cols>
    <col min="2" max="2" width="15.5703125" customWidth="1"/>
    <col min="8" max="8" width="9.5703125" bestFit="1" customWidth="1"/>
    <col min="21" max="21" width="10" bestFit="1" customWidth="1"/>
  </cols>
  <sheetData>
    <row r="2" spans="2:21" ht="24" customHeight="1" thickBot="1" x14ac:dyDescent="0.3"/>
    <row r="3" spans="2:21" ht="65.25" thickBot="1" x14ac:dyDescent="0.3">
      <c r="B3" s="3"/>
      <c r="C3" s="38" t="s">
        <v>13</v>
      </c>
      <c r="D3" s="39"/>
      <c r="E3" s="39"/>
      <c r="F3" s="39"/>
      <c r="G3" s="39"/>
      <c r="H3" s="40"/>
      <c r="M3" s="13"/>
      <c r="N3" s="14" t="s">
        <v>25</v>
      </c>
      <c r="O3" s="15" t="s">
        <v>26</v>
      </c>
      <c r="P3" s="15" t="s">
        <v>27</v>
      </c>
      <c r="Q3" s="15" t="s">
        <v>28</v>
      </c>
      <c r="R3" s="15" t="s">
        <v>17</v>
      </c>
      <c r="S3" s="15" t="s">
        <v>29</v>
      </c>
      <c r="T3" s="15" t="s">
        <v>30</v>
      </c>
      <c r="U3" s="15" t="s">
        <v>31</v>
      </c>
    </row>
    <row r="4" spans="2:21" ht="15.75" thickBot="1" x14ac:dyDescent="0.3"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47</v>
      </c>
      <c r="H4" s="4" t="s">
        <v>19</v>
      </c>
      <c r="M4" s="16">
        <v>1</v>
      </c>
      <c r="N4" s="17" t="s">
        <v>32</v>
      </c>
      <c r="O4" s="18" t="s">
        <v>33</v>
      </c>
      <c r="P4" s="18"/>
      <c r="Q4" s="18"/>
      <c r="R4" s="18"/>
      <c r="S4" s="18"/>
      <c r="T4" s="18"/>
      <c r="U4" s="24">
        <v>3</v>
      </c>
    </row>
    <row r="5" spans="2:21" ht="15.75" thickBot="1" x14ac:dyDescent="0.3">
      <c r="B5" s="6" t="s">
        <v>20</v>
      </c>
      <c r="C5" s="22">
        <v>13</v>
      </c>
      <c r="D5" s="23">
        <v>3</v>
      </c>
      <c r="E5" s="23">
        <v>4</v>
      </c>
      <c r="F5" s="23">
        <v>6</v>
      </c>
      <c r="G5" s="7">
        <v>3</v>
      </c>
      <c r="H5" s="7">
        <f>C5*G5</f>
        <v>39</v>
      </c>
      <c r="M5" s="16">
        <v>2</v>
      </c>
      <c r="N5" s="17" t="s">
        <v>34</v>
      </c>
      <c r="O5" s="18"/>
      <c r="P5" s="18"/>
      <c r="Q5" s="18"/>
      <c r="R5" s="18"/>
      <c r="S5" s="18" t="s">
        <v>33</v>
      </c>
      <c r="T5" s="18"/>
      <c r="U5" s="25">
        <v>5</v>
      </c>
    </row>
    <row r="6" spans="2:21" ht="15.75" thickBot="1" x14ac:dyDescent="0.3">
      <c r="B6" s="6" t="s">
        <v>21</v>
      </c>
      <c r="C6" s="22">
        <v>5</v>
      </c>
      <c r="D6" s="23">
        <v>4</v>
      </c>
      <c r="E6" s="23">
        <v>5</v>
      </c>
      <c r="F6" s="23">
        <v>7</v>
      </c>
      <c r="G6" s="7">
        <v>4</v>
      </c>
      <c r="H6" s="7">
        <f>C6*G6</f>
        <v>20</v>
      </c>
      <c r="M6" s="16">
        <v>3</v>
      </c>
      <c r="N6" s="17" t="s">
        <v>35</v>
      </c>
      <c r="O6" s="18"/>
      <c r="P6" s="18"/>
      <c r="Q6" s="18"/>
      <c r="R6" s="18"/>
      <c r="S6" s="18" t="s">
        <v>33</v>
      </c>
      <c r="T6" s="18"/>
      <c r="U6" s="25">
        <v>5</v>
      </c>
    </row>
    <row r="7" spans="2:21" ht="15.75" thickBot="1" x14ac:dyDescent="0.3">
      <c r="B7" s="6" t="s">
        <v>22</v>
      </c>
      <c r="C7" s="22">
        <v>4</v>
      </c>
      <c r="D7" s="23">
        <v>3</v>
      </c>
      <c r="E7" s="23">
        <v>4</v>
      </c>
      <c r="F7" s="23">
        <v>6</v>
      </c>
      <c r="G7" s="7">
        <v>3</v>
      </c>
      <c r="H7" s="7">
        <f>C7*G7</f>
        <v>12</v>
      </c>
      <c r="M7" s="16">
        <v>4</v>
      </c>
      <c r="N7" s="17" t="s">
        <v>36</v>
      </c>
      <c r="O7" s="18"/>
      <c r="P7" s="18"/>
      <c r="Q7" s="18"/>
      <c r="R7" s="18"/>
      <c r="S7" s="18"/>
      <c r="T7" s="18" t="s">
        <v>33</v>
      </c>
      <c r="U7" s="25">
        <v>5</v>
      </c>
    </row>
    <row r="8" spans="2:21" ht="15.75" thickBot="1" x14ac:dyDescent="0.3">
      <c r="B8" s="6" t="s">
        <v>23</v>
      </c>
      <c r="C8" s="22">
        <v>3</v>
      </c>
      <c r="D8" s="23">
        <v>7</v>
      </c>
      <c r="E8" s="23">
        <v>10</v>
      </c>
      <c r="F8" s="23">
        <v>15</v>
      </c>
      <c r="G8" s="8">
        <v>7</v>
      </c>
      <c r="H8" s="7">
        <f>C8*G8</f>
        <v>21</v>
      </c>
      <c r="M8" s="16">
        <v>5</v>
      </c>
      <c r="N8" s="17" t="s">
        <v>37</v>
      </c>
      <c r="O8" s="18"/>
      <c r="P8" s="18"/>
      <c r="Q8" s="18" t="s">
        <v>33</v>
      </c>
      <c r="R8" s="18"/>
      <c r="S8" s="18"/>
      <c r="T8" s="18"/>
      <c r="U8" s="25">
        <v>1</v>
      </c>
    </row>
    <row r="9" spans="2:21" ht="15.75" thickBot="1" x14ac:dyDescent="0.3">
      <c r="B9" s="6" t="s">
        <v>24</v>
      </c>
      <c r="C9" s="22">
        <v>1</v>
      </c>
      <c r="D9" s="23">
        <v>5</v>
      </c>
      <c r="E9" s="23">
        <v>7</v>
      </c>
      <c r="F9" s="23">
        <v>10</v>
      </c>
      <c r="G9" s="10">
        <v>7</v>
      </c>
      <c r="H9" s="7">
        <f>C9*G9</f>
        <v>7</v>
      </c>
      <c r="M9" s="16">
        <v>6</v>
      </c>
      <c r="N9" s="17" t="s">
        <v>38</v>
      </c>
      <c r="O9" s="18"/>
      <c r="P9" s="18"/>
      <c r="Q9" s="18"/>
      <c r="R9" s="18"/>
      <c r="S9" s="18" t="s">
        <v>33</v>
      </c>
      <c r="T9" s="18"/>
      <c r="U9" s="25">
        <v>2</v>
      </c>
    </row>
    <row r="10" spans="2:21" ht="15.75" thickBot="1" x14ac:dyDescent="0.3">
      <c r="B10" s="37"/>
      <c r="C10" s="37"/>
      <c r="D10" s="37"/>
      <c r="E10" s="37"/>
      <c r="F10" s="37"/>
      <c r="G10" s="11"/>
      <c r="H10" s="21">
        <f>SUM(H5:H9)</f>
        <v>99</v>
      </c>
      <c r="M10" s="16">
        <v>7</v>
      </c>
      <c r="N10" s="17" t="s">
        <v>39</v>
      </c>
      <c r="O10" s="18"/>
      <c r="P10" s="18"/>
      <c r="Q10" s="18"/>
      <c r="R10" s="18"/>
      <c r="S10" s="18" t="s">
        <v>33</v>
      </c>
      <c r="T10" s="18"/>
      <c r="U10" s="25">
        <v>2</v>
      </c>
    </row>
    <row r="11" spans="2:21" ht="15.75" thickBot="1" x14ac:dyDescent="0.3">
      <c r="M11" s="16">
        <v>8</v>
      </c>
      <c r="N11" s="17" t="s">
        <v>40</v>
      </c>
      <c r="O11" s="18" t="s">
        <v>33</v>
      </c>
      <c r="P11" s="18"/>
      <c r="Q11" s="18"/>
      <c r="R11" s="18"/>
      <c r="S11" s="18"/>
      <c r="T11" s="18"/>
      <c r="U11" s="25">
        <v>0</v>
      </c>
    </row>
    <row r="12" spans="2:21" ht="15.75" thickBot="1" x14ac:dyDescent="0.3">
      <c r="M12" s="16">
        <v>9</v>
      </c>
      <c r="N12" s="17" t="s">
        <v>41</v>
      </c>
      <c r="O12" s="18"/>
      <c r="P12" s="18"/>
      <c r="Q12" s="18" t="s">
        <v>33</v>
      </c>
      <c r="R12" s="18"/>
      <c r="S12" s="18"/>
      <c r="T12" s="18"/>
      <c r="U12" s="25">
        <v>2</v>
      </c>
    </row>
    <row r="13" spans="2:21" ht="15.75" thickBot="1" x14ac:dyDescent="0.3">
      <c r="M13" s="16">
        <v>10</v>
      </c>
      <c r="N13" s="17" t="s">
        <v>42</v>
      </c>
      <c r="O13" s="18"/>
      <c r="P13" s="18"/>
      <c r="Q13" s="18"/>
      <c r="R13" s="18" t="s">
        <v>33</v>
      </c>
      <c r="S13" s="18"/>
      <c r="T13" s="18"/>
      <c r="U13" s="25">
        <v>4</v>
      </c>
    </row>
    <row r="14" spans="2:21" ht="15.75" thickBot="1" x14ac:dyDescent="0.3">
      <c r="M14" s="16">
        <v>11</v>
      </c>
      <c r="N14" s="17" t="s">
        <v>43</v>
      </c>
      <c r="O14" s="18"/>
      <c r="P14" s="18"/>
      <c r="Q14" s="18"/>
      <c r="R14" s="18"/>
      <c r="S14" s="18" t="s">
        <v>33</v>
      </c>
      <c r="T14" s="18"/>
      <c r="U14" s="25">
        <v>5</v>
      </c>
    </row>
    <row r="15" spans="2:21" ht="15.75" thickBot="1" x14ac:dyDescent="0.3">
      <c r="M15" s="16">
        <v>12</v>
      </c>
      <c r="N15" s="17" t="s">
        <v>44</v>
      </c>
      <c r="O15" s="18"/>
      <c r="P15" s="18"/>
      <c r="Q15" s="18"/>
      <c r="R15" s="18"/>
      <c r="S15" s="18" t="s">
        <v>33</v>
      </c>
      <c r="T15" s="18"/>
      <c r="U15" s="25">
        <v>0</v>
      </c>
    </row>
    <row r="16" spans="2:21" ht="15.75" thickBot="1" x14ac:dyDescent="0.3">
      <c r="M16" s="16">
        <v>13</v>
      </c>
      <c r="N16" s="17" t="s">
        <v>45</v>
      </c>
      <c r="O16" s="18"/>
      <c r="P16" s="18"/>
      <c r="Q16" s="18"/>
      <c r="R16" s="18" t="s">
        <v>33</v>
      </c>
      <c r="S16" s="18"/>
      <c r="T16" s="18"/>
      <c r="U16" s="25">
        <v>3</v>
      </c>
    </row>
    <row r="17" spans="5:21" ht="15.75" thickBot="1" x14ac:dyDescent="0.3">
      <c r="M17" s="16">
        <v>14</v>
      </c>
      <c r="N17" s="17" t="s">
        <v>46</v>
      </c>
      <c r="O17" s="18"/>
      <c r="P17" s="18"/>
      <c r="Q17" s="18"/>
      <c r="R17" s="18"/>
      <c r="S17" s="18"/>
      <c r="T17" s="18" t="s">
        <v>33</v>
      </c>
      <c r="U17" s="25">
        <v>5</v>
      </c>
    </row>
    <row r="18" spans="5:21" ht="15.75" thickBot="1" x14ac:dyDescent="0.3">
      <c r="M18" s="20"/>
      <c r="N18" s="20"/>
      <c r="O18" s="20"/>
      <c r="P18" s="20"/>
      <c r="Q18" s="20"/>
      <c r="R18" s="20"/>
      <c r="S18" s="20"/>
      <c r="T18" s="19"/>
      <c r="U18" s="26">
        <f>SUM(U4:U17)</f>
        <v>42</v>
      </c>
    </row>
    <row r="21" spans="5:21" x14ac:dyDescent="0.25">
      <c r="E21" s="27"/>
      <c r="F21" s="28"/>
    </row>
    <row r="24" spans="5:21" x14ac:dyDescent="0.25">
      <c r="E24" s="27" t="s">
        <v>48</v>
      </c>
      <c r="F24" s="28">
        <f>H10*(0.64+0.01*44)</f>
        <v>106.92</v>
      </c>
    </row>
    <row r="25" spans="5:21" x14ac:dyDescent="0.25">
      <c r="E25" t="s">
        <v>49</v>
      </c>
      <c r="F25">
        <f>F24/100*1000</f>
        <v>1069.1999999999998</v>
      </c>
    </row>
    <row r="26" spans="5:21" x14ac:dyDescent="0.25">
      <c r="E26" t="s">
        <v>50</v>
      </c>
      <c r="F26">
        <f>MOT!I7+MOT!J7/'MOF 1'!F24</f>
        <v>170.21929824561403</v>
      </c>
    </row>
  </sheetData>
  <mergeCells count="2">
    <mergeCell ref="C3:H3"/>
    <mergeCell ref="B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CE19-7030-4C4C-B1F7-007CEEA46080}">
  <dimension ref="B2:U26"/>
  <sheetViews>
    <sheetView topLeftCell="A7" workbookViewId="0">
      <selection activeCell="F26" sqref="F26"/>
    </sheetView>
  </sheetViews>
  <sheetFormatPr defaultRowHeight="15" x14ac:dyDescent="0.25"/>
  <cols>
    <col min="2" max="2" width="15.5703125" customWidth="1"/>
    <col min="8" max="8" width="9.5703125" bestFit="1" customWidth="1"/>
    <col min="14" max="14" width="12.7109375" customWidth="1"/>
    <col min="21" max="21" width="10" bestFit="1" customWidth="1"/>
  </cols>
  <sheetData>
    <row r="2" spans="2:21" ht="24" customHeight="1" thickBot="1" x14ac:dyDescent="0.3"/>
    <row r="3" spans="2:21" ht="65.25" thickBot="1" x14ac:dyDescent="0.3">
      <c r="B3" s="3"/>
      <c r="C3" s="38" t="s">
        <v>13</v>
      </c>
      <c r="D3" s="39"/>
      <c r="E3" s="39"/>
      <c r="F3" s="39"/>
      <c r="G3" s="39"/>
      <c r="H3" s="40"/>
      <c r="M3" s="13"/>
      <c r="N3" s="14" t="s">
        <v>25</v>
      </c>
      <c r="O3" s="15" t="s">
        <v>26</v>
      </c>
      <c r="P3" s="15" t="s">
        <v>27</v>
      </c>
      <c r="Q3" s="15" t="s">
        <v>28</v>
      </c>
      <c r="R3" s="15" t="s">
        <v>17</v>
      </c>
      <c r="S3" s="15" t="s">
        <v>29</v>
      </c>
      <c r="T3" s="15" t="s">
        <v>30</v>
      </c>
      <c r="U3" s="15" t="s">
        <v>31</v>
      </c>
    </row>
    <row r="4" spans="2:21" ht="15.75" thickBot="1" x14ac:dyDescent="0.3">
      <c r="B4" s="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47</v>
      </c>
      <c r="H4" s="4" t="s">
        <v>19</v>
      </c>
      <c r="M4" s="16">
        <v>1</v>
      </c>
      <c r="N4" s="17" t="s">
        <v>32</v>
      </c>
      <c r="O4" s="18" t="s">
        <v>33</v>
      </c>
      <c r="P4" s="18"/>
      <c r="Q4" s="18"/>
      <c r="R4" s="18"/>
      <c r="S4" s="18"/>
      <c r="T4" s="18"/>
      <c r="U4" s="24">
        <v>0</v>
      </c>
    </row>
    <row r="5" spans="2:21" ht="15.75" thickBot="1" x14ac:dyDescent="0.3">
      <c r="B5" s="6" t="s">
        <v>20</v>
      </c>
      <c r="C5" s="22">
        <v>8</v>
      </c>
      <c r="D5" s="23">
        <v>3</v>
      </c>
      <c r="E5" s="23">
        <v>4</v>
      </c>
      <c r="F5" s="23">
        <v>6</v>
      </c>
      <c r="G5" s="7">
        <v>3</v>
      </c>
      <c r="H5" s="7">
        <f>C5*G5</f>
        <v>24</v>
      </c>
      <c r="M5" s="16">
        <v>2</v>
      </c>
      <c r="N5" s="17" t="s">
        <v>34</v>
      </c>
      <c r="O5" s="18"/>
      <c r="P5" s="18"/>
      <c r="Q5" s="18"/>
      <c r="R5" s="18"/>
      <c r="S5" s="18" t="s">
        <v>33</v>
      </c>
      <c r="T5" s="18"/>
      <c r="U5" s="25">
        <v>4</v>
      </c>
    </row>
    <row r="6" spans="2:21" ht="15.75" thickBot="1" x14ac:dyDescent="0.3">
      <c r="B6" s="6" t="s">
        <v>21</v>
      </c>
      <c r="C6" s="22">
        <v>4</v>
      </c>
      <c r="D6" s="23">
        <v>4</v>
      </c>
      <c r="E6" s="23">
        <v>5</v>
      </c>
      <c r="F6" s="23">
        <v>7</v>
      </c>
      <c r="G6" s="7">
        <v>4</v>
      </c>
      <c r="H6" s="7">
        <f>C6*G6</f>
        <v>16</v>
      </c>
      <c r="M6" s="16">
        <v>3</v>
      </c>
      <c r="N6" s="17" t="s">
        <v>35</v>
      </c>
      <c r="O6" s="18"/>
      <c r="P6" s="18"/>
      <c r="Q6" s="18"/>
      <c r="R6" s="18"/>
      <c r="S6" s="18" t="s">
        <v>33</v>
      </c>
      <c r="T6" s="18"/>
      <c r="U6" s="25">
        <v>0</v>
      </c>
    </row>
    <row r="7" spans="2:21" ht="15.75" thickBot="1" x14ac:dyDescent="0.3">
      <c r="B7" s="6" t="s">
        <v>22</v>
      </c>
      <c r="C7" s="22">
        <v>3</v>
      </c>
      <c r="D7" s="23">
        <v>3</v>
      </c>
      <c r="E7" s="23">
        <v>4</v>
      </c>
      <c r="F7" s="23">
        <v>6</v>
      </c>
      <c r="G7" s="7">
        <v>3</v>
      </c>
      <c r="H7" s="7">
        <f>C7*G7</f>
        <v>9</v>
      </c>
      <c r="M7" s="16">
        <v>4</v>
      </c>
      <c r="N7" s="17" t="s">
        <v>36</v>
      </c>
      <c r="O7" s="18"/>
      <c r="P7" s="18"/>
      <c r="Q7" s="18"/>
      <c r="R7" s="18"/>
      <c r="S7" s="18"/>
      <c r="T7" s="18" t="s">
        <v>33</v>
      </c>
      <c r="U7" s="25">
        <v>2</v>
      </c>
    </row>
    <row r="8" spans="2:21" ht="15.75" thickBot="1" x14ac:dyDescent="0.3">
      <c r="B8" s="6" t="s">
        <v>23</v>
      </c>
      <c r="C8" s="22">
        <v>1</v>
      </c>
      <c r="D8" s="23">
        <v>7</v>
      </c>
      <c r="E8" s="23">
        <v>10</v>
      </c>
      <c r="F8" s="23">
        <v>15</v>
      </c>
      <c r="G8" s="8">
        <v>7</v>
      </c>
      <c r="H8" s="7">
        <f>C8*G8</f>
        <v>7</v>
      </c>
      <c r="M8" s="16">
        <v>5</v>
      </c>
      <c r="N8" s="17" t="s">
        <v>37</v>
      </c>
      <c r="O8" s="18"/>
      <c r="P8" s="18"/>
      <c r="Q8" s="18" t="s">
        <v>33</v>
      </c>
      <c r="R8" s="18"/>
      <c r="S8" s="18"/>
      <c r="T8" s="18"/>
      <c r="U8" s="25">
        <v>1</v>
      </c>
    </row>
    <row r="9" spans="2:21" ht="15.75" thickBot="1" x14ac:dyDescent="0.3">
      <c r="B9" s="6" t="s">
        <v>24</v>
      </c>
      <c r="C9" s="25">
        <v>0</v>
      </c>
      <c r="D9" s="23">
        <v>5</v>
      </c>
      <c r="E9" s="23">
        <v>7</v>
      </c>
      <c r="F9" s="23">
        <v>10</v>
      </c>
      <c r="G9" s="10">
        <v>0</v>
      </c>
      <c r="H9" s="7">
        <f>C9*G9</f>
        <v>0</v>
      </c>
      <c r="M9" s="16">
        <v>6</v>
      </c>
      <c r="N9" s="17" t="s">
        <v>38</v>
      </c>
      <c r="O9" s="18"/>
      <c r="P9" s="18"/>
      <c r="Q9" s="18"/>
      <c r="R9" s="18"/>
      <c r="S9" s="18" t="s">
        <v>33</v>
      </c>
      <c r="T9" s="18"/>
      <c r="U9" s="25">
        <v>4</v>
      </c>
    </row>
    <row r="10" spans="2:21" ht="15.75" thickBot="1" x14ac:dyDescent="0.3">
      <c r="B10" s="37"/>
      <c r="C10" s="37"/>
      <c r="D10" s="37"/>
      <c r="E10" s="37"/>
      <c r="F10" s="37"/>
      <c r="G10" s="11"/>
      <c r="H10" s="21">
        <f>SUM(H5:H9)</f>
        <v>56</v>
      </c>
      <c r="M10" s="16">
        <v>7</v>
      </c>
      <c r="N10" s="17" t="s">
        <v>39</v>
      </c>
      <c r="O10" s="18"/>
      <c r="P10" s="18"/>
      <c r="Q10" s="18"/>
      <c r="R10" s="18"/>
      <c r="S10" s="18" t="s">
        <v>33</v>
      </c>
      <c r="T10" s="18"/>
      <c r="U10" s="25">
        <v>3</v>
      </c>
    </row>
    <row r="11" spans="2:21" ht="15.75" thickBot="1" x14ac:dyDescent="0.3">
      <c r="M11" s="16">
        <v>8</v>
      </c>
      <c r="N11" s="17" t="s">
        <v>40</v>
      </c>
      <c r="O11" s="18" t="s">
        <v>33</v>
      </c>
      <c r="P11" s="18"/>
      <c r="Q11" s="18"/>
      <c r="R11" s="18"/>
      <c r="S11" s="18"/>
      <c r="T11" s="18"/>
      <c r="U11" s="25">
        <v>4</v>
      </c>
    </row>
    <row r="12" spans="2:21" ht="15.75" thickBot="1" x14ac:dyDescent="0.3">
      <c r="M12" s="16">
        <v>9</v>
      </c>
      <c r="N12" s="17" t="s">
        <v>41</v>
      </c>
      <c r="O12" s="18"/>
      <c r="P12" s="18"/>
      <c r="Q12" s="18" t="s">
        <v>33</v>
      </c>
      <c r="R12" s="18"/>
      <c r="S12" s="18"/>
      <c r="T12" s="18"/>
      <c r="U12" s="25">
        <v>1</v>
      </c>
    </row>
    <row r="13" spans="2:21" ht="15.75" thickBot="1" x14ac:dyDescent="0.3">
      <c r="M13" s="16">
        <v>10</v>
      </c>
      <c r="N13" s="17" t="s">
        <v>42</v>
      </c>
      <c r="O13" s="18"/>
      <c r="P13" s="18"/>
      <c r="Q13" s="18"/>
      <c r="R13" s="18" t="s">
        <v>33</v>
      </c>
      <c r="S13" s="18"/>
      <c r="T13" s="18"/>
      <c r="U13" s="25">
        <v>3</v>
      </c>
    </row>
    <row r="14" spans="2:21" ht="15.75" thickBot="1" x14ac:dyDescent="0.3">
      <c r="M14" s="16">
        <v>11</v>
      </c>
      <c r="N14" s="17" t="s">
        <v>43</v>
      </c>
      <c r="O14" s="18"/>
      <c r="P14" s="18"/>
      <c r="Q14" s="18"/>
      <c r="R14" s="18"/>
      <c r="S14" s="18" t="s">
        <v>33</v>
      </c>
      <c r="T14" s="18"/>
      <c r="U14" s="25">
        <v>5</v>
      </c>
    </row>
    <row r="15" spans="2:21" ht="15.75" thickBot="1" x14ac:dyDescent="0.3">
      <c r="M15" s="16">
        <v>12</v>
      </c>
      <c r="N15" s="17" t="s">
        <v>44</v>
      </c>
      <c r="O15" s="18"/>
      <c r="P15" s="18"/>
      <c r="Q15" s="18"/>
      <c r="R15" s="18"/>
      <c r="S15" s="18" t="s">
        <v>33</v>
      </c>
      <c r="T15" s="18"/>
      <c r="U15" s="25">
        <v>1</v>
      </c>
    </row>
    <row r="16" spans="2:21" ht="15.75" thickBot="1" x14ac:dyDescent="0.3">
      <c r="M16" s="16">
        <v>13</v>
      </c>
      <c r="N16" s="17" t="s">
        <v>45</v>
      </c>
      <c r="O16" s="18"/>
      <c r="P16" s="18"/>
      <c r="Q16" s="18"/>
      <c r="R16" s="18" t="s">
        <v>33</v>
      </c>
      <c r="S16" s="18"/>
      <c r="T16" s="18"/>
      <c r="U16" s="25">
        <v>5</v>
      </c>
    </row>
    <row r="17" spans="5:21" ht="15.75" thickBot="1" x14ac:dyDescent="0.3">
      <c r="M17" s="16">
        <v>14</v>
      </c>
      <c r="N17" s="17" t="s">
        <v>46</v>
      </c>
      <c r="O17" s="18"/>
      <c r="P17" s="18"/>
      <c r="Q17" s="18"/>
      <c r="R17" s="18"/>
      <c r="S17" s="18"/>
      <c r="T17" s="18" t="s">
        <v>33</v>
      </c>
      <c r="U17" s="25">
        <v>4</v>
      </c>
    </row>
    <row r="18" spans="5:21" ht="15.75" thickBot="1" x14ac:dyDescent="0.3">
      <c r="M18" s="20"/>
      <c r="N18" s="20"/>
      <c r="O18" s="20"/>
      <c r="P18" s="20"/>
      <c r="Q18" s="20"/>
      <c r="R18" s="20"/>
      <c r="S18" s="20"/>
      <c r="T18" s="19"/>
      <c r="U18" s="26">
        <f>SUM(U4:U17)</f>
        <v>37</v>
      </c>
    </row>
    <row r="24" spans="5:21" x14ac:dyDescent="0.25">
      <c r="E24" s="27" t="s">
        <v>48</v>
      </c>
      <c r="F24" s="28">
        <f>H10*(0.64+0.01*44)</f>
        <v>60.480000000000004</v>
      </c>
    </row>
    <row r="25" spans="5:21" x14ac:dyDescent="0.25">
      <c r="E25" t="s">
        <v>49</v>
      </c>
      <c r="F25">
        <f>F24/100*1000</f>
        <v>604.79999999999995</v>
      </c>
    </row>
    <row r="26" spans="5:21" x14ac:dyDescent="0.25">
      <c r="E26" t="s">
        <v>50</v>
      </c>
      <c r="F26">
        <f>MOT!I7+MOT!J7/'MOF 1'!F24</f>
        <v>170.21929824561403</v>
      </c>
    </row>
  </sheetData>
  <mergeCells count="2">
    <mergeCell ref="C3:H3"/>
    <mergeCell ref="B10:F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AC8-3C10-4E82-A378-2A061EDE0B59}">
  <dimension ref="C3:G10"/>
  <sheetViews>
    <sheetView workbookViewId="0">
      <selection activeCell="G4" sqref="G4"/>
    </sheetView>
  </sheetViews>
  <sheetFormatPr defaultRowHeight="15" x14ac:dyDescent="0.25"/>
  <sheetData>
    <row r="3" spans="3:7" x14ac:dyDescent="0.25">
      <c r="C3" s="47" t="s">
        <v>56</v>
      </c>
      <c r="D3" s="47" t="s">
        <v>60</v>
      </c>
      <c r="E3" s="47" t="s">
        <v>59</v>
      </c>
      <c r="F3" s="47" t="s">
        <v>58</v>
      </c>
      <c r="G3" s="47" t="s">
        <v>57</v>
      </c>
    </row>
    <row r="4" spans="3:7" x14ac:dyDescent="0.25">
      <c r="C4" s="42" t="s">
        <v>52</v>
      </c>
      <c r="D4" s="42">
        <v>1800</v>
      </c>
      <c r="E4" s="42">
        <v>2500</v>
      </c>
      <c r="F4" s="42">
        <v>3600</v>
      </c>
      <c r="G4" s="42">
        <v>2566</v>
      </c>
    </row>
    <row r="5" spans="3:7" x14ac:dyDescent="0.25">
      <c r="C5" s="42" t="s">
        <v>53</v>
      </c>
      <c r="D5" s="42">
        <v>2200</v>
      </c>
      <c r="E5" s="42">
        <v>2400</v>
      </c>
      <c r="F5" s="42">
        <v>2500</v>
      </c>
      <c r="G5" s="42">
        <v>2383</v>
      </c>
    </row>
    <row r="6" spans="3:7" x14ac:dyDescent="0.25">
      <c r="C6" s="42" t="s">
        <v>62</v>
      </c>
      <c r="D6" s="42">
        <v>1600</v>
      </c>
      <c r="E6" s="42">
        <v>1700</v>
      </c>
      <c r="F6" s="42">
        <v>2000</v>
      </c>
      <c r="G6" s="42">
        <v>1733</v>
      </c>
    </row>
    <row r="7" spans="3:7" x14ac:dyDescent="0.25">
      <c r="C7" s="42" t="s">
        <v>54</v>
      </c>
      <c r="D7" s="42">
        <v>1300</v>
      </c>
      <c r="E7" s="42">
        <v>1500</v>
      </c>
      <c r="F7" s="42">
        <v>2100</v>
      </c>
      <c r="G7" s="42">
        <v>1566</v>
      </c>
    </row>
    <row r="8" spans="3:7" x14ac:dyDescent="0.25">
      <c r="C8" s="42" t="s">
        <v>63</v>
      </c>
      <c r="D8" s="42">
        <v>1900</v>
      </c>
      <c r="E8" s="42">
        <v>2100</v>
      </c>
      <c r="F8" s="42">
        <v>2300</v>
      </c>
      <c r="G8" s="42">
        <v>2100</v>
      </c>
    </row>
    <row r="9" spans="3:7" x14ac:dyDescent="0.25">
      <c r="C9" s="42" t="s">
        <v>55</v>
      </c>
      <c r="D9" s="42">
        <v>1400</v>
      </c>
      <c r="E9" s="42">
        <v>1600</v>
      </c>
      <c r="F9" s="42">
        <v>1900</v>
      </c>
      <c r="G9" s="42">
        <v>1616</v>
      </c>
    </row>
    <row r="10" spans="3:7" x14ac:dyDescent="0.25">
      <c r="C10" s="43" t="s">
        <v>19</v>
      </c>
      <c r="D10" s="44"/>
      <c r="E10" s="44"/>
      <c r="F10" s="45"/>
      <c r="G10" s="42">
        <v>11964</v>
      </c>
    </row>
  </sheetData>
  <mergeCells count="1">
    <mergeCell ref="C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2319-AE21-430E-A572-2A1ED76DD866}">
  <dimension ref="C3:D8"/>
  <sheetViews>
    <sheetView workbookViewId="0">
      <selection activeCell="C7" sqref="C3:C7"/>
    </sheetView>
  </sheetViews>
  <sheetFormatPr defaultRowHeight="15" x14ac:dyDescent="0.25"/>
  <sheetData>
    <row r="3" spans="3:4" x14ac:dyDescent="0.25">
      <c r="C3" s="46" t="s">
        <v>64</v>
      </c>
      <c r="D3" s="41">
        <v>11964</v>
      </c>
    </row>
    <row r="4" spans="3:4" x14ac:dyDescent="0.25">
      <c r="C4" s="46" t="s">
        <v>65</v>
      </c>
      <c r="D4" s="41" t="s">
        <v>69</v>
      </c>
    </row>
    <row r="5" spans="3:4" x14ac:dyDescent="0.25">
      <c r="C5" s="46" t="s">
        <v>66</v>
      </c>
      <c r="D5" s="41" t="s">
        <v>70</v>
      </c>
    </row>
    <row r="6" spans="3:4" x14ac:dyDescent="0.25">
      <c r="C6" s="46" t="s">
        <v>67</v>
      </c>
      <c r="D6" s="41" t="s">
        <v>71</v>
      </c>
    </row>
    <row r="7" spans="3:4" x14ac:dyDescent="0.25">
      <c r="C7" s="46" t="s">
        <v>68</v>
      </c>
      <c r="D7" s="41" t="s">
        <v>72</v>
      </c>
    </row>
    <row r="8" spans="3:4" x14ac:dyDescent="0.25">
      <c r="C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A610-1DAB-4A76-8C81-743728305952}">
  <dimension ref="D4:H13"/>
  <sheetViews>
    <sheetView workbookViewId="0">
      <selection activeCell="H13" sqref="D10:H13"/>
    </sheetView>
  </sheetViews>
  <sheetFormatPr defaultRowHeight="15" x14ac:dyDescent="0.25"/>
  <sheetData>
    <row r="4" spans="4:8" x14ac:dyDescent="0.25">
      <c r="D4" s="46" t="s">
        <v>73</v>
      </c>
      <c r="E4" s="41" t="s">
        <v>74</v>
      </c>
    </row>
    <row r="5" spans="4:8" x14ac:dyDescent="0.25">
      <c r="D5" s="46" t="s">
        <v>76</v>
      </c>
      <c r="E5" s="41" t="s">
        <v>77</v>
      </c>
    </row>
    <row r="6" spans="4:8" x14ac:dyDescent="0.25">
      <c r="D6" s="46" t="s">
        <v>75</v>
      </c>
      <c r="E6" s="41" t="s">
        <v>78</v>
      </c>
    </row>
    <row r="9" spans="4:8" x14ac:dyDescent="0.25">
      <c r="D9" s="48"/>
    </row>
    <row r="10" spans="4:8" x14ac:dyDescent="0.25">
      <c r="D10" s="46" t="s">
        <v>79</v>
      </c>
      <c r="E10" s="46" t="s">
        <v>83</v>
      </c>
      <c r="F10" s="46" t="s">
        <v>84</v>
      </c>
      <c r="G10" s="46" t="s">
        <v>85</v>
      </c>
      <c r="H10" s="46" t="s">
        <v>86</v>
      </c>
    </row>
    <row r="11" spans="4:8" x14ac:dyDescent="0.25">
      <c r="D11" s="46" t="s">
        <v>80</v>
      </c>
      <c r="E11" s="41">
        <v>2.4</v>
      </c>
      <c r="F11" s="41">
        <v>1.05</v>
      </c>
      <c r="G11" s="41">
        <v>2.5</v>
      </c>
      <c r="H11" s="41">
        <v>0.38</v>
      </c>
    </row>
    <row r="12" spans="4:8" x14ac:dyDescent="0.25">
      <c r="D12" s="46" t="s">
        <v>81</v>
      </c>
      <c r="E12" s="41">
        <v>3</v>
      </c>
      <c r="F12" s="41">
        <v>1.1200000000000001</v>
      </c>
      <c r="G12" s="41">
        <v>2.5</v>
      </c>
      <c r="H12" s="41">
        <v>0.35</v>
      </c>
    </row>
    <row r="13" spans="4:8" x14ac:dyDescent="0.25">
      <c r="D13" s="46" t="s">
        <v>82</v>
      </c>
      <c r="E13" s="41">
        <v>3.6</v>
      </c>
      <c r="F13" s="41">
        <v>1.2</v>
      </c>
      <c r="G13" s="41">
        <v>2.5</v>
      </c>
      <c r="H13" s="41">
        <v>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262B-87AB-41AC-9733-410B8F52FF7E}">
  <dimension ref="D3:H11"/>
  <sheetViews>
    <sheetView workbookViewId="0">
      <selection activeCell="H11" sqref="D3:H11"/>
    </sheetView>
  </sheetViews>
  <sheetFormatPr defaultRowHeight="15" x14ac:dyDescent="0.25"/>
  <cols>
    <col min="3" max="3" width="5.28515625" customWidth="1"/>
    <col min="7" max="7" width="11.42578125" customWidth="1"/>
    <col min="8" max="8" width="15.140625" customWidth="1"/>
  </cols>
  <sheetData>
    <row r="3" spans="4:8" x14ac:dyDescent="0.25">
      <c r="G3" s="51" t="s">
        <v>90</v>
      </c>
      <c r="H3" s="52"/>
    </row>
    <row r="4" spans="4:8" ht="75.75" x14ac:dyDescent="0.25">
      <c r="D4" s="41" t="s">
        <v>87</v>
      </c>
      <c r="E4" s="49" t="s">
        <v>88</v>
      </c>
      <c r="F4" s="49" t="s">
        <v>89</v>
      </c>
      <c r="G4" s="50" t="s">
        <v>91</v>
      </c>
      <c r="H4" s="41" t="s">
        <v>92</v>
      </c>
    </row>
    <row r="5" spans="4:8" x14ac:dyDescent="0.25">
      <c r="D5" s="41" t="s">
        <v>93</v>
      </c>
      <c r="E5" s="41">
        <v>30</v>
      </c>
      <c r="F5" s="41" t="s">
        <v>96</v>
      </c>
      <c r="G5" s="41" t="s">
        <v>98</v>
      </c>
      <c r="H5" s="41" t="s">
        <v>99</v>
      </c>
    </row>
    <row r="6" spans="4:8" x14ac:dyDescent="0.25">
      <c r="D6" s="41" t="s">
        <v>94</v>
      </c>
      <c r="E6" s="41">
        <v>40</v>
      </c>
      <c r="F6" s="41" t="s">
        <v>97</v>
      </c>
      <c r="G6" s="41" t="s">
        <v>100</v>
      </c>
      <c r="H6" s="41" t="s">
        <v>101</v>
      </c>
    </row>
    <row r="7" spans="4:8" x14ac:dyDescent="0.25">
      <c r="D7" s="41" t="s">
        <v>95</v>
      </c>
      <c r="E7" s="41">
        <v>20</v>
      </c>
      <c r="F7" s="41" t="s">
        <v>104</v>
      </c>
      <c r="G7" s="53" t="s">
        <v>102</v>
      </c>
      <c r="H7" s="41" t="s">
        <v>103</v>
      </c>
    </row>
    <row r="8" spans="4:8" x14ac:dyDescent="0.25">
      <c r="D8" s="41" t="s">
        <v>105</v>
      </c>
      <c r="E8" s="41">
        <v>20</v>
      </c>
      <c r="F8" s="41" t="s">
        <v>97</v>
      </c>
      <c r="G8" s="41" t="s">
        <v>106</v>
      </c>
      <c r="H8" s="41" t="s">
        <v>107</v>
      </c>
    </row>
    <row r="9" spans="4:8" x14ac:dyDescent="0.25">
      <c r="D9" s="41" t="s">
        <v>108</v>
      </c>
      <c r="E9" s="41">
        <v>70</v>
      </c>
      <c r="F9" s="41" t="s">
        <v>96</v>
      </c>
      <c r="G9" s="41" t="s">
        <v>109</v>
      </c>
      <c r="H9" s="41" t="s">
        <v>110</v>
      </c>
    </row>
    <row r="10" spans="4:8" x14ac:dyDescent="0.25">
      <c r="D10" s="41" t="s">
        <v>111</v>
      </c>
      <c r="E10" s="41">
        <v>60</v>
      </c>
      <c r="F10" s="41" t="s">
        <v>96</v>
      </c>
      <c r="G10" s="41" t="s">
        <v>112</v>
      </c>
      <c r="H10" s="41" t="s">
        <v>113</v>
      </c>
    </row>
    <row r="11" spans="4:8" x14ac:dyDescent="0.25">
      <c r="D11" s="41" t="s">
        <v>114</v>
      </c>
      <c r="E11" s="41">
        <v>50</v>
      </c>
      <c r="F11" s="41" t="s">
        <v>104</v>
      </c>
      <c r="G11" s="41" t="s">
        <v>115</v>
      </c>
      <c r="H11" s="41" t="s">
        <v>116</v>
      </c>
    </row>
  </sheetData>
  <mergeCells count="1"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3B59-1BE1-45A6-AE0A-C19B558E5764}">
  <dimension ref="C3:P11"/>
  <sheetViews>
    <sheetView tabSelected="1" workbookViewId="0">
      <selection activeCell="O4" sqref="O4:P7"/>
    </sheetView>
  </sheetViews>
  <sheetFormatPr defaultRowHeight="15" x14ac:dyDescent="0.25"/>
  <sheetData>
    <row r="3" spans="3:16" x14ac:dyDescent="0.25">
      <c r="C3" t="s">
        <v>61</v>
      </c>
      <c r="F3" s="55" t="s">
        <v>120</v>
      </c>
      <c r="G3" s="56"/>
      <c r="H3" s="56"/>
      <c r="I3" s="56"/>
      <c r="J3" s="56"/>
      <c r="K3" s="56"/>
    </row>
    <row r="4" spans="3:16" x14ac:dyDescent="0.25">
      <c r="C4" s="46" t="s">
        <v>117</v>
      </c>
      <c r="D4" s="46" t="s">
        <v>118</v>
      </c>
      <c r="E4" s="46" t="s">
        <v>119</v>
      </c>
      <c r="F4" s="46" t="s">
        <v>121</v>
      </c>
      <c r="G4" s="46" t="s">
        <v>122</v>
      </c>
      <c r="H4" s="46" t="s">
        <v>123</v>
      </c>
      <c r="I4" s="46" t="s">
        <v>124</v>
      </c>
      <c r="J4" s="46" t="s">
        <v>125</v>
      </c>
      <c r="K4" s="46" t="s">
        <v>126</v>
      </c>
      <c r="O4" s="46" t="s">
        <v>133</v>
      </c>
      <c r="P4" s="46" t="s">
        <v>135</v>
      </c>
    </row>
    <row r="5" spans="3:16" x14ac:dyDescent="0.25">
      <c r="C5" s="46" t="s">
        <v>127</v>
      </c>
      <c r="D5" s="41">
        <v>3</v>
      </c>
      <c r="E5" s="41">
        <v>1.2</v>
      </c>
      <c r="F5" s="41">
        <v>0</v>
      </c>
      <c r="G5" s="41">
        <v>0</v>
      </c>
      <c r="H5" s="41">
        <v>1</v>
      </c>
      <c r="I5" s="41">
        <v>1</v>
      </c>
      <c r="J5" s="41">
        <v>1</v>
      </c>
      <c r="K5" s="41">
        <f>(D5*E5)*H5</f>
        <v>3.5999999999999996</v>
      </c>
      <c r="O5" s="46" t="s">
        <v>134</v>
      </c>
      <c r="P5" s="41" t="s">
        <v>136</v>
      </c>
    </row>
    <row r="6" spans="3:16" x14ac:dyDescent="0.25">
      <c r="C6" s="46" t="s">
        <v>128</v>
      </c>
      <c r="D6" s="41">
        <v>5</v>
      </c>
      <c r="E6" s="41">
        <v>1.1000000000000001</v>
      </c>
      <c r="F6" s="41">
        <v>0</v>
      </c>
      <c r="G6" s="41">
        <v>1</v>
      </c>
      <c r="H6" s="41">
        <v>1</v>
      </c>
      <c r="I6" s="41">
        <v>1</v>
      </c>
      <c r="J6" s="41">
        <v>0</v>
      </c>
      <c r="K6" s="41">
        <f>(D6*E6)*H6</f>
        <v>5.5</v>
      </c>
      <c r="O6" s="46" t="s">
        <v>138</v>
      </c>
      <c r="P6" s="41" t="s">
        <v>139</v>
      </c>
    </row>
    <row r="7" spans="3:16" x14ac:dyDescent="0.25">
      <c r="C7" s="46" t="s">
        <v>129</v>
      </c>
      <c r="D7" s="41">
        <v>4</v>
      </c>
      <c r="E7" s="41">
        <v>1.1000000000000001</v>
      </c>
      <c r="F7" s="41">
        <v>0</v>
      </c>
      <c r="G7" s="41">
        <v>0</v>
      </c>
      <c r="H7" s="41">
        <v>1</v>
      </c>
      <c r="I7" s="41">
        <v>1</v>
      </c>
      <c r="J7" s="41">
        <v>1</v>
      </c>
      <c r="K7" s="41">
        <f>(D7*E7)*H7</f>
        <v>4.4000000000000004</v>
      </c>
      <c r="O7" s="46" t="s">
        <v>140</v>
      </c>
      <c r="P7" s="41" t="s">
        <v>141</v>
      </c>
    </row>
    <row r="8" spans="3:16" x14ac:dyDescent="0.25">
      <c r="C8" s="46" t="s">
        <v>130</v>
      </c>
      <c r="D8" s="41">
        <v>3</v>
      </c>
      <c r="E8" s="41">
        <v>0.9</v>
      </c>
      <c r="F8" s="41">
        <v>0</v>
      </c>
      <c r="G8" s="41">
        <v>1</v>
      </c>
      <c r="H8" s="41">
        <v>1</v>
      </c>
      <c r="I8" s="41">
        <v>1</v>
      </c>
      <c r="J8" s="41">
        <v>1</v>
      </c>
      <c r="K8" s="41">
        <f>(D8*E8)*H8</f>
        <v>2.7</v>
      </c>
    </row>
    <row r="9" spans="3:16" x14ac:dyDescent="0.25">
      <c r="C9" s="46" t="s">
        <v>131</v>
      </c>
      <c r="D9" s="41">
        <v>3</v>
      </c>
      <c r="E9" s="41">
        <v>1.2</v>
      </c>
      <c r="F9" s="41">
        <v>0</v>
      </c>
      <c r="G9" s="41">
        <v>0</v>
      </c>
      <c r="H9" s="41">
        <v>1</v>
      </c>
      <c r="I9" s="41">
        <v>1</v>
      </c>
      <c r="J9" s="41">
        <v>0</v>
      </c>
      <c r="K9" s="41">
        <f>(D9*E9)*H9</f>
        <v>3.5999999999999996</v>
      </c>
    </row>
    <row r="10" spans="3:16" x14ac:dyDescent="0.25">
      <c r="C10" s="46" t="s">
        <v>132</v>
      </c>
      <c r="D10" s="41">
        <v>3</v>
      </c>
      <c r="E10" s="41">
        <v>0.9</v>
      </c>
      <c r="F10" s="41">
        <v>0</v>
      </c>
      <c r="G10" s="41">
        <v>1</v>
      </c>
      <c r="H10" s="41">
        <v>1</v>
      </c>
      <c r="I10" s="41">
        <v>0</v>
      </c>
      <c r="J10" s="41">
        <v>1</v>
      </c>
      <c r="K10" s="41">
        <f>(D10*E10)*H10</f>
        <v>2.7</v>
      </c>
    </row>
    <row r="11" spans="3:16" x14ac:dyDescent="0.25">
      <c r="C11" s="46" t="s">
        <v>137</v>
      </c>
      <c r="D11" s="41"/>
      <c r="E11" s="41"/>
      <c r="F11" s="41"/>
      <c r="G11" s="41"/>
      <c r="H11" s="41"/>
      <c r="I11" s="41"/>
      <c r="J11" s="41"/>
      <c r="K11" s="54">
        <f>SUM(K5:K10)</f>
        <v>22.499999999999996</v>
      </c>
    </row>
  </sheetData>
  <mergeCells count="1"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MOT</vt:lpstr>
      <vt:lpstr>MOF 1</vt:lpstr>
      <vt:lpstr>MOF 2</vt:lpstr>
      <vt:lpstr>MOF 3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Pacheco</dc:creator>
  <cp:lastModifiedBy>Yonatan Pacheco</cp:lastModifiedBy>
  <dcterms:created xsi:type="dcterms:W3CDTF">2024-04-14T23:03:22Z</dcterms:created>
  <dcterms:modified xsi:type="dcterms:W3CDTF">2024-04-15T04:50:08Z</dcterms:modified>
</cp:coreProperties>
</file>