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"/>
    </mc:Choice>
  </mc:AlternateContent>
  <xr:revisionPtr revIDLastSave="0" documentId="13_ncr:1_{07EB8120-4A70-4589-98D5-035B438E38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" sheetId="6" r:id="rId1"/>
    <sheet name="cont" sheetId="7" r:id="rId2"/>
    <sheet name="spo" sheetId="8" r:id="rId3"/>
    <sheet name="spo2" sheetId="9" r:id="rId4"/>
    <sheet name="spo by arrival" sheetId="10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6" l="1"/>
  <c r="K40" i="6"/>
  <c r="K47" i="6"/>
  <c r="N47" i="6" s="1"/>
  <c r="K44" i="6"/>
  <c r="K38" i="6"/>
  <c r="L38" i="6" s="1"/>
  <c r="L37" i="6"/>
  <c r="I55" i="6"/>
  <c r="K55" i="6" s="1"/>
  <c r="I54" i="6"/>
  <c r="K54" i="6" s="1"/>
  <c r="L54" i="6" s="1"/>
  <c r="I53" i="6"/>
  <c r="K53" i="6" s="1"/>
  <c r="I52" i="6"/>
  <c r="K52" i="6" s="1"/>
  <c r="L52" i="6" s="1"/>
  <c r="N51" i="6"/>
  <c r="L51" i="6"/>
  <c r="K51" i="6"/>
  <c r="I51" i="6"/>
  <c r="K50" i="6"/>
  <c r="L50" i="6" s="1"/>
  <c r="I50" i="6"/>
  <c r="N49" i="6"/>
  <c r="I49" i="6"/>
  <c r="I48" i="6"/>
  <c r="K48" i="6" s="1"/>
  <c r="L48" i="6" s="1"/>
  <c r="I47" i="6"/>
  <c r="I46" i="6"/>
  <c r="K46" i="6" s="1"/>
  <c r="L46" i="6" s="1"/>
  <c r="I45" i="6"/>
  <c r="K45" i="6" s="1"/>
  <c r="L45" i="6" s="1"/>
  <c r="L44" i="6"/>
  <c r="I44" i="6"/>
  <c r="I43" i="6"/>
  <c r="K43" i="6" s="1"/>
  <c r="L43" i="6" s="1"/>
  <c r="I42" i="6"/>
  <c r="K42" i="6" s="1"/>
  <c r="I41" i="6"/>
  <c r="K41" i="6" s="1"/>
  <c r="L41" i="6" s="1"/>
  <c r="L40" i="6"/>
  <c r="I40" i="6"/>
  <c r="K39" i="6"/>
  <c r="L39" i="6" s="1"/>
  <c r="I39" i="6"/>
  <c r="I38" i="6"/>
  <c r="I37" i="6"/>
  <c r="L36" i="6"/>
  <c r="I36" i="6"/>
  <c r="K35" i="6"/>
  <c r="L35" i="6" s="1"/>
  <c r="I35" i="6"/>
  <c r="N34" i="6"/>
  <c r="K34" i="6"/>
  <c r="L34" i="6" s="1"/>
  <c r="I34" i="6"/>
  <c r="K33" i="6"/>
  <c r="L33" i="6" s="1"/>
  <c r="I33" i="6"/>
  <c r="K32" i="6"/>
  <c r="L32" i="6" s="1"/>
  <c r="I32" i="6"/>
  <c r="K31" i="6"/>
  <c r="L31" i="6" s="1"/>
  <c r="I31" i="6"/>
  <c r="K30" i="6"/>
  <c r="L30" i="6" s="1"/>
  <c r="I30" i="6"/>
  <c r="K29" i="6"/>
  <c r="L29" i="6" s="1"/>
  <c r="I29" i="6"/>
  <c r="N28" i="6"/>
  <c r="L28" i="6"/>
  <c r="K28" i="6"/>
  <c r="I28" i="6"/>
  <c r="K27" i="6"/>
  <c r="L27" i="6" s="1"/>
  <c r="I27" i="6"/>
  <c r="K26" i="6"/>
  <c r="L26" i="6" s="1"/>
  <c r="I26" i="6"/>
  <c r="K25" i="6"/>
  <c r="L25" i="6" s="1"/>
  <c r="I25" i="6"/>
  <c r="K24" i="6"/>
  <c r="N24" i="6" s="1"/>
  <c r="I24" i="6"/>
  <c r="K23" i="6"/>
  <c r="L23" i="6" s="1"/>
  <c r="I23" i="6"/>
  <c r="N22" i="6"/>
  <c r="R22" i="6" s="1"/>
  <c r="K22" i="6"/>
  <c r="L22" i="6" s="1"/>
  <c r="I22" i="6"/>
  <c r="K21" i="6"/>
  <c r="L21" i="6" s="1"/>
  <c r="I21" i="6"/>
  <c r="K20" i="6"/>
  <c r="L20" i="6" s="1"/>
  <c r="I20" i="6"/>
  <c r="K19" i="6"/>
  <c r="L19" i="6" s="1"/>
  <c r="I19" i="6"/>
  <c r="K18" i="6"/>
  <c r="L18" i="6" s="1"/>
  <c r="I18" i="6"/>
  <c r="K17" i="6"/>
  <c r="L17" i="6" s="1"/>
  <c r="I17" i="6"/>
  <c r="K16" i="6"/>
  <c r="L16" i="6" s="1"/>
  <c r="I16" i="6"/>
  <c r="K15" i="6"/>
  <c r="L15" i="6" s="1"/>
  <c r="I15" i="6"/>
  <c r="N14" i="6"/>
  <c r="K14" i="6"/>
  <c r="L14" i="6" s="1"/>
  <c r="I14" i="6"/>
  <c r="K13" i="6"/>
  <c r="L13" i="6" s="1"/>
  <c r="I13" i="6"/>
  <c r="K12" i="6"/>
  <c r="L12" i="6" s="1"/>
  <c r="I12" i="6"/>
  <c r="K11" i="6"/>
  <c r="L11" i="6" s="1"/>
  <c r="I11" i="6"/>
  <c r="I10" i="6"/>
  <c r="K10" i="6" s="1"/>
  <c r="I9" i="6"/>
  <c r="K9" i="6" s="1"/>
  <c r="L9" i="6" s="1"/>
  <c r="I8" i="6"/>
  <c r="K8" i="6" s="1"/>
  <c r="I7" i="6"/>
  <c r="K7" i="6" s="1"/>
  <c r="L7" i="6" s="1"/>
  <c r="I6" i="6"/>
  <c r="K6" i="6" s="1"/>
  <c r="I5" i="6"/>
  <c r="K5" i="6" s="1"/>
  <c r="L5" i="6" s="1"/>
  <c r="I4" i="6"/>
  <c r="K4" i="6" s="1"/>
  <c r="L3" i="6"/>
  <c r="I3" i="6"/>
  <c r="I2" i="6"/>
  <c r="J2" i="9"/>
  <c r="I2" i="9"/>
  <c r="H2" i="9"/>
  <c r="F2" i="9"/>
  <c r="D2" i="9"/>
  <c r="L47" i="6" l="1"/>
  <c r="L42" i="6"/>
  <c r="N42" i="6"/>
  <c r="N53" i="6"/>
  <c r="L53" i="6"/>
  <c r="N55" i="6"/>
  <c r="R55" i="6" s="1"/>
  <c r="L55" i="6"/>
  <c r="N16" i="6"/>
  <c r="O16" i="6" s="1"/>
  <c r="N44" i="6"/>
  <c r="P44" i="6" s="1"/>
  <c r="O44" i="6" s="1"/>
  <c r="N38" i="6"/>
  <c r="P38" i="6" s="1"/>
  <c r="O38" i="6" s="1"/>
  <c r="N20" i="6"/>
  <c r="N26" i="6"/>
  <c r="P26" i="6" s="1"/>
  <c r="O26" i="6" s="1"/>
  <c r="N32" i="6"/>
  <c r="L24" i="6"/>
  <c r="N36" i="6"/>
  <c r="R36" i="6" s="1"/>
  <c r="N18" i="6"/>
  <c r="R18" i="6" s="1"/>
  <c r="N30" i="6"/>
  <c r="R30" i="6" s="1"/>
  <c r="L49" i="6"/>
  <c r="N12" i="6"/>
  <c r="N40" i="6"/>
  <c r="L6" i="6"/>
  <c r="N6" i="6"/>
  <c r="L8" i="6"/>
  <c r="N8" i="6"/>
  <c r="L2" i="6"/>
  <c r="N2" i="6"/>
  <c r="L10" i="6"/>
  <c r="N10" i="6"/>
  <c r="L4" i="6"/>
  <c r="N4" i="6"/>
  <c r="O12" i="6"/>
  <c r="O40" i="6"/>
  <c r="N46" i="6"/>
  <c r="P47" i="6"/>
  <c r="O47" i="6" s="1"/>
  <c r="N48" i="6"/>
  <c r="P49" i="6"/>
  <c r="O49" i="6" s="1"/>
  <c r="N50" i="6"/>
  <c r="P51" i="6"/>
  <c r="O51" i="6" s="1"/>
  <c r="N52" i="6"/>
  <c r="P53" i="6"/>
  <c r="O53" i="6" s="1"/>
  <c r="N54" i="6"/>
  <c r="P55" i="6"/>
  <c r="O55" i="6" s="1"/>
  <c r="N3" i="6"/>
  <c r="N5" i="6"/>
  <c r="N7" i="6"/>
  <c r="N9" i="6"/>
  <c r="N11" i="6"/>
  <c r="P12" i="6"/>
  <c r="N13" i="6"/>
  <c r="R13" i="6" s="1"/>
  <c r="P14" i="6"/>
  <c r="O14" i="6" s="1"/>
  <c r="N15" i="6"/>
  <c r="P16" i="6"/>
  <c r="N17" i="6"/>
  <c r="R17" i="6" s="1"/>
  <c r="N19" i="6"/>
  <c r="P20" i="6"/>
  <c r="O20" i="6" s="1"/>
  <c r="N21" i="6"/>
  <c r="P22" i="6"/>
  <c r="O22" i="6" s="1"/>
  <c r="N23" i="6"/>
  <c r="P24" i="6"/>
  <c r="O24" i="6" s="1"/>
  <c r="N25" i="6"/>
  <c r="R25" i="6" s="1"/>
  <c r="N27" i="6"/>
  <c r="P28" i="6"/>
  <c r="O28" i="6" s="1"/>
  <c r="N29" i="6"/>
  <c r="N31" i="6"/>
  <c r="P32" i="6"/>
  <c r="O32" i="6" s="1"/>
  <c r="N33" i="6"/>
  <c r="R33" i="6" s="1"/>
  <c r="P34" i="6"/>
  <c r="O34" i="6" s="1"/>
  <c r="N35" i="6"/>
  <c r="R35" i="6" s="1"/>
  <c r="N37" i="6"/>
  <c r="N39" i="6"/>
  <c r="P40" i="6"/>
  <c r="N41" i="6"/>
  <c r="P42" i="6"/>
  <c r="O42" i="6" s="1"/>
  <c r="N43" i="6"/>
  <c r="N45" i="6"/>
  <c r="R45" i="6" s="1"/>
  <c r="R24" i="6"/>
  <c r="R40" i="6"/>
  <c r="R8" i="6"/>
  <c r="R20" i="6"/>
  <c r="R51" i="6"/>
  <c r="R32" i="6"/>
  <c r="R47" i="6"/>
  <c r="R12" i="6"/>
  <c r="R28" i="6"/>
  <c r="R52" i="6"/>
  <c r="R14" i="6"/>
  <c r="R26" i="6"/>
  <c r="R34" i="6"/>
  <c r="R49" i="6"/>
  <c r="R53" i="6"/>
  <c r="R29" i="6"/>
  <c r="R41" i="6"/>
  <c r="B4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R38" i="6" l="1"/>
  <c r="R44" i="6"/>
  <c r="P30" i="6"/>
  <c r="O30" i="6" s="1"/>
  <c r="R16" i="6"/>
  <c r="P36" i="6"/>
  <c r="O36" i="6" s="1"/>
  <c r="P18" i="6"/>
  <c r="O18" i="6" s="1"/>
  <c r="R9" i="6"/>
  <c r="P9" i="6"/>
  <c r="O9" i="6" s="1"/>
  <c r="P4" i="6"/>
  <c r="O4" i="6" s="1"/>
  <c r="P2" i="6"/>
  <c r="O2" i="6" s="1"/>
  <c r="P6" i="6"/>
  <c r="O6" i="6" s="1"/>
  <c r="P43" i="6"/>
  <c r="O43" i="6" s="1"/>
  <c r="O39" i="6"/>
  <c r="P39" i="6"/>
  <c r="P35" i="6"/>
  <c r="O35" i="6" s="1"/>
  <c r="P31" i="6"/>
  <c r="O31" i="6" s="1"/>
  <c r="P27" i="6"/>
  <c r="O27" i="6" s="1"/>
  <c r="P23" i="6"/>
  <c r="O23" i="6" s="1"/>
  <c r="P19" i="6"/>
  <c r="O19" i="6" s="1"/>
  <c r="P15" i="6"/>
  <c r="O15" i="6" s="1"/>
  <c r="P11" i="6"/>
  <c r="O11" i="6" s="1"/>
  <c r="P3" i="6"/>
  <c r="O3" i="6" s="1"/>
  <c r="P52" i="6"/>
  <c r="O52" i="6" s="1"/>
  <c r="P48" i="6"/>
  <c r="O48" i="6" s="1"/>
  <c r="R5" i="6"/>
  <c r="P5" i="6"/>
  <c r="O5" i="6" s="1"/>
  <c r="P10" i="6"/>
  <c r="O10" i="6" s="1"/>
  <c r="O8" i="6"/>
  <c r="P8" i="6"/>
  <c r="P45" i="6"/>
  <c r="O45" i="6" s="1"/>
  <c r="O41" i="6"/>
  <c r="P41" i="6"/>
  <c r="R37" i="6"/>
  <c r="P37" i="6"/>
  <c r="O37" i="6" s="1"/>
  <c r="O33" i="6"/>
  <c r="P33" i="6"/>
  <c r="P29" i="6"/>
  <c r="O29" i="6" s="1"/>
  <c r="O25" i="6"/>
  <c r="P25" i="6"/>
  <c r="P21" i="6"/>
  <c r="O21" i="6" s="1"/>
  <c r="R21" i="6"/>
  <c r="P17" i="6"/>
  <c r="O17" i="6" s="1"/>
  <c r="P13" i="6"/>
  <c r="O13" i="6" s="1"/>
  <c r="P7" i="6"/>
  <c r="O7" i="6" s="1"/>
  <c r="P54" i="6"/>
  <c r="O54" i="6" s="1"/>
  <c r="P50" i="6"/>
  <c r="O50" i="6" s="1"/>
  <c r="R50" i="6"/>
  <c r="O46" i="6"/>
  <c r="P46" i="6"/>
  <c r="R4" i="6"/>
  <c r="R39" i="6"/>
  <c r="R43" i="6"/>
  <c r="R48" i="6"/>
  <c r="R27" i="6"/>
  <c r="R19" i="6"/>
  <c r="R54" i="6"/>
  <c r="R31" i="6"/>
  <c r="R11" i="6"/>
  <c r="R3" i="6"/>
  <c r="R46" i="6"/>
  <c r="R23" i="6"/>
  <c r="R42" i="6"/>
  <c r="R6" i="6"/>
  <c r="R15" i="6"/>
  <c r="R7" i="6"/>
  <c r="R10" i="6"/>
  <c r="R2" i="6"/>
</calcChain>
</file>

<file path=xl/sharedStrings.xml><?xml version="1.0" encoding="utf-8"?>
<sst xmlns="http://schemas.openxmlformats.org/spreadsheetml/2006/main" count="144" uniqueCount="36">
  <si>
    <t>Net Amount.</t>
  </si>
  <si>
    <t>14%  Tax.</t>
  </si>
  <si>
    <t>Internal Tax invoice No.</t>
  </si>
  <si>
    <t>Night</t>
  </si>
  <si>
    <t>Currency rate</t>
  </si>
  <si>
    <t>Invoice Amount L.E</t>
  </si>
  <si>
    <t>Arrival</t>
  </si>
  <si>
    <t>Departure</t>
  </si>
  <si>
    <t>Amount-hotel</t>
  </si>
  <si>
    <t>first date</t>
  </si>
  <si>
    <t>second date</t>
  </si>
  <si>
    <t>Folio</t>
  </si>
  <si>
    <t>System Amount</t>
  </si>
  <si>
    <t>Adj.</t>
  </si>
  <si>
    <t>DS</t>
  </si>
  <si>
    <t>DJ</t>
  </si>
  <si>
    <t>DD</t>
  </si>
  <si>
    <t>SD</t>
  </si>
  <si>
    <t>SJ</t>
  </si>
  <si>
    <t>TJ</t>
  </si>
  <si>
    <t>TF</t>
  </si>
  <si>
    <t>DF</t>
  </si>
  <si>
    <t>SS</t>
  </si>
  <si>
    <t>Serial</t>
  </si>
  <si>
    <t>Ref.</t>
  </si>
  <si>
    <t>Rate $</t>
  </si>
  <si>
    <t>Net Amount $</t>
  </si>
  <si>
    <t>Res_date</t>
  </si>
  <si>
    <t>56-62</t>
  </si>
  <si>
    <t>70-78</t>
  </si>
  <si>
    <t>76-84</t>
  </si>
  <si>
    <t>75-84</t>
  </si>
  <si>
    <t>59-65</t>
  </si>
  <si>
    <t>90-98</t>
  </si>
  <si>
    <t>66-72</t>
  </si>
  <si>
    <t xml:space="preserve">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</si>
</sst>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2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4" borderId="0" xfId="0" applyNumberFormat="1" applyFont="1" applyFill="1" applyBorder="1" applyAlignment="1">
      <alignment horizontal="center"/>
    </xf>
    <xf numFmtId="0" fontId="8" fillId="5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14" fontId="9" fillId="6" borderId="5" xfId="0" applyNumberFormat="1" applyFont="1" applyFill="1" applyBorder="1" applyAlignment="1" applyProtection="1">
      <alignment horizontal="center"/>
      <protection hidden="1"/>
    </xf>
    <xf numFmtId="14" fontId="8" fillId="0" borderId="3" xfId="0" applyNumberFormat="1" applyFont="1" applyBorder="1"/>
    <xf numFmtId="0" fontId="8" fillId="4" borderId="3" xfId="0" applyNumberFormat="1" applyFont="1" applyFill="1" applyBorder="1" applyAlignment="1">
      <alignment horizontal="center"/>
    </xf>
    <xf numFmtId="0" fontId="8" fillId="5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4" borderId="2" xfId="0" applyNumberFormat="1" applyFont="1" applyFill="1" applyBorder="1" applyAlignment="1">
      <alignment horizontal="center"/>
    </xf>
    <xf numFmtId="0" fontId="8" fillId="5" borderId="2" xfId="0" applyNumberFormat="1" applyFont="1" applyFill="1" applyBorder="1" applyAlignment="1">
      <alignment horizontal="center"/>
    </xf>
    <xf numFmtId="14" fontId="8" fillId="0" borderId="4" xfId="0" applyNumberFormat="1" applyFont="1" applyBorder="1"/>
    <xf numFmtId="0" fontId="8" fillId="4" borderId="4" xfId="0" applyNumberFormat="1" applyFont="1" applyFill="1" applyBorder="1" applyAlignment="1">
      <alignment horizontal="center"/>
    </xf>
    <xf numFmtId="0" fontId="8" fillId="5" borderId="4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0" fontId="5" fillId="2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right"/>
    </xf>
    <xf numFmtId="4" fontId="0" fillId="2" borderId="2" xfId="0" applyNumberFormat="1" applyFill="1" applyBorder="1"/>
    <xf numFmtId="0" fontId="3" fillId="7" borderId="1" xfId="0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right"/>
    </xf>
    <xf numFmtId="0" fontId="3" fillId="8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4" fontId="0" fillId="2" borderId="3" xfId="0" applyNumberFormat="1" applyFill="1" applyBorder="1"/>
    <xf numFmtId="0" fontId="5" fillId="0" borderId="0" xfId="0" applyNumberFormat="1" applyFont="1" applyAlignment="1">
      <alignment horizontal="center"/>
    </xf>
    <xf numFmtId="0" fontId="8" fillId="9" borderId="0" xfId="0" applyNumberFormat="1" applyFont="1" applyFill="1" applyBorder="1" applyAlignment="1">
      <alignment horizontal="center"/>
    </xf>
    <xf numFmtId="0" fontId="8" fillId="9" borderId="3" xfId="0" applyNumberFormat="1" applyFont="1" applyFill="1" applyBorder="1" applyAlignment="1">
      <alignment horizontal="center"/>
    </xf>
    <xf numFmtId="0" fontId="8" fillId="9" borderId="2" xfId="0" applyNumberFormat="1" applyFont="1" applyFill="1" applyBorder="1" applyAlignment="1">
      <alignment horizontal="center"/>
    </xf>
    <xf numFmtId="0" fontId="8" fillId="9" borderId="4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64" fontId="5" fillId="2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center"/>
    </xf>
    <xf numFmtId="164" fontId="0" fillId="2" borderId="2" xfId="0" applyNumberFormat="1" applyFill="1" applyBorder="1"/>
    <xf numFmtId="2" fontId="5" fillId="2" borderId="2" xfId="1" applyNumberFormat="1" applyFont="1" applyFill="1" applyBorder="1" applyAlignment="1">
      <alignment horizontal="right"/>
    </xf>
    <xf numFmtId="2" fontId="5" fillId="2" borderId="2" xfId="0" applyNumberFormat="1" applyFont="1" applyFill="1" applyBorder="1" applyAlignment="1">
      <alignment horizontal="right"/>
    </xf>
    <xf numFmtId="1" fontId="5" fillId="10" borderId="2" xfId="0" applyNumberFormat="1" applyFont="1" applyFill="1" applyBorder="1" applyAlignment="1">
      <alignment horizontal="center"/>
    </xf>
    <xf numFmtId="0" fontId="5" fillId="10" borderId="2" xfId="0" applyNumberFormat="1" applyFont="1" applyFill="1" applyBorder="1" applyAlignment="1">
      <alignment horizontal="center"/>
    </xf>
    <xf numFmtId="4" fontId="11" fillId="0" borderId="2" xfId="0" applyNumberFormat="1" applyFont="1" applyBorder="1" applyAlignment="1"/>
    <xf numFmtId="0" fontId="5" fillId="11" borderId="2" xfId="0" applyNumberFormat="1" applyFont="1" applyFill="1" applyBorder="1" applyAlignment="1">
      <alignment horizontal="center"/>
    </xf>
    <xf numFmtId="1" fontId="5" fillId="11" borderId="2" xfId="0" applyNumberFormat="1" applyFont="1" applyFill="1" applyBorder="1" applyAlignment="1">
      <alignment horizontal="center"/>
    </xf>
    <xf numFmtId="165" fontId="5" fillId="11" borderId="2" xfId="0" applyNumberFormat="1" applyFont="1" applyFill="1" applyBorder="1" applyAlignment="1">
      <alignment horizontal="center"/>
    </xf>
    <xf numFmtId="2" fontId="5" fillId="11" borderId="2" xfId="1" applyNumberFormat="1" applyFont="1" applyFill="1" applyBorder="1" applyAlignment="1">
      <alignment horizontal="right"/>
    </xf>
    <xf numFmtId="164" fontId="5" fillId="11" borderId="2" xfId="1" applyFont="1" applyFill="1" applyBorder="1" applyAlignment="1">
      <alignment horizontal="center"/>
    </xf>
    <xf numFmtId="164" fontId="5" fillId="11" borderId="3" xfId="1" applyFont="1" applyFill="1" applyBorder="1" applyAlignment="1">
      <alignment horizontal="center"/>
    </xf>
    <xf numFmtId="164" fontId="6" fillId="11" borderId="2" xfId="0" applyNumberFormat="1" applyFont="1" applyFill="1" applyBorder="1" applyAlignment="1">
      <alignment horizontal="center" vertical="center"/>
    </xf>
    <xf numFmtId="4" fontId="0" fillId="11" borderId="2" xfId="0" applyNumberFormat="1" applyFill="1" applyBorder="1"/>
    <xf numFmtId="164" fontId="0" fillId="11" borderId="2" xfId="0" applyNumberFormat="1" applyFill="1" applyBorder="1"/>
    <xf numFmtId="0" fontId="0" fillId="11" borderId="0" xfId="0" applyFill="1"/>
    <xf numFmtId="2" fontId="5" fillId="11" borderId="2" xfId="0" applyNumberFormat="1" applyFont="1" applyFill="1" applyBorder="1" applyAlignment="1">
      <alignment horizontal="right"/>
    </xf>
    <xf numFmtId="4" fontId="11" fillId="11" borderId="2" xfId="0" applyNumberFormat="1" applyFont="1" applyFill="1" applyBorder="1" applyAlignment="1"/>
    <xf numFmtId="164" fontId="5" fillId="11" borderId="2" xfId="1" applyFon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G1" workbookViewId="0">
      <selection activeCell="H1" sqref="H1"/>
    </sheetView>
  </sheetViews>
  <sheetFormatPr defaultRowHeight="12.75"/>
  <cols>
    <col min="1" max="4" width="20.7109375" customWidth="1"/>
    <col min="5" max="5" width="30.28515625" bestFit="1" customWidth="1"/>
    <col min="6" max="6" width="38.85546875" bestFit="1" customWidth="1"/>
    <col min="7" max="11" width="20.7109375" customWidth="1"/>
    <col min="12" max="14" width="20.7109375" hidden="1" customWidth="1"/>
    <col min="15" max="15" width="25" hidden="1" customWidth="1"/>
    <col min="16" max="17" width="20.7109375" hidden="1" customWidth="1"/>
    <col min="18" max="18" width="10.28515625" hidden="1" customWidth="1"/>
    <col min="19" max="19" width="18.42578125" bestFit="1" customWidth="1"/>
  </cols>
  <sheetData>
    <row r="1" spans="1:19" ht="20.25" thickTop="1" thickBot="1">
      <c r="B1" s="23" t="s">
        <v>23</v>
      </c>
      <c r="C1" s="23" t="s">
        <v>24</v>
      </c>
      <c r="D1" s="23" t="s">
        <v>11</v>
      </c>
      <c r="E1" s="23" t="s">
        <v>2</v>
      </c>
      <c r="F1" s="1" t="s">
        <v>6</v>
      </c>
      <c r="G1" s="1" t="s">
        <v>7</v>
      </c>
      <c r="H1" s="1" t="s">
        <v>35</v>
      </c>
      <c r="I1" s="23" t="s">
        <v>3</v>
      </c>
      <c r="J1" s="23" t="s">
        <v>25</v>
      </c>
      <c r="K1" s="1" t="s">
        <v>8</v>
      </c>
      <c r="L1" s="27" t="s">
        <v>26</v>
      </c>
      <c r="M1" s="1" t="s">
        <v>4</v>
      </c>
      <c r="N1" s="1" t="s">
        <v>5</v>
      </c>
      <c r="O1" s="23" t="s">
        <v>1</v>
      </c>
      <c r="P1" s="23" t="s">
        <v>0</v>
      </c>
      <c r="Q1" s="23" t="s">
        <v>12</v>
      </c>
      <c r="R1" s="23" t="s">
        <v>13</v>
      </c>
      <c r="S1" s="28" t="s">
        <v>27</v>
      </c>
    </row>
    <row r="2" spans="1:19" ht="16.5" thickTop="1" thickBot="1">
      <c r="A2" s="29"/>
      <c r="B2" s="30">
        <v>1</v>
      </c>
      <c r="C2" s="44">
        <v>116313415876</v>
      </c>
      <c r="D2" s="39">
        <v>209261</v>
      </c>
      <c r="E2" s="39"/>
      <c r="F2" s="32">
        <v>45132</v>
      </c>
      <c r="G2" s="32">
        <v>45139</v>
      </c>
      <c r="H2" s="32" t="s">
        <v>14</v>
      </c>
      <c r="I2" s="40">
        <f t="shared" ref="I2:I55" si="0">+G2-F2</f>
        <v>7</v>
      </c>
      <c r="J2" s="21">
        <v>70</v>
      </c>
      <c r="K2" s="45">
        <v>2000</v>
      </c>
      <c r="L2" s="41">
        <f t="shared" ref="L2:L55" si="1">+K2/1.14</f>
        <v>1754.3859649122808</v>
      </c>
      <c r="M2" s="41">
        <v>30.85</v>
      </c>
      <c r="N2" s="42">
        <f t="shared" ref="N2:N55" si="2">+K2*M2</f>
        <v>61700</v>
      </c>
      <c r="O2" s="43">
        <f t="shared" ref="O2:O55" si="3">+N2-P2</f>
        <v>7577.1929824561375</v>
      </c>
      <c r="P2" s="43">
        <f t="shared" ref="P2:P55" si="4">+N2/1.14</f>
        <v>54122.807017543862</v>
      </c>
      <c r="Q2" s="33">
        <v>15116.5</v>
      </c>
      <c r="R2" s="18">
        <f t="shared" ref="R2:R55" si="5">+N2-Q2</f>
        <v>46583.5</v>
      </c>
      <c r="S2" s="32">
        <v>45127</v>
      </c>
    </row>
    <row r="3" spans="1:19" ht="16.5" thickTop="1" thickBot="1">
      <c r="A3" s="29"/>
      <c r="B3" s="20">
        <v>2</v>
      </c>
      <c r="C3" s="44">
        <v>116313415876</v>
      </c>
      <c r="D3" s="19">
        <v>209262</v>
      </c>
      <c r="E3" s="19"/>
      <c r="F3" s="17">
        <v>45132</v>
      </c>
      <c r="G3" s="17">
        <v>45139</v>
      </c>
      <c r="H3" s="17" t="s">
        <v>14</v>
      </c>
      <c r="I3" s="44">
        <f t="shared" si="0"/>
        <v>7</v>
      </c>
      <c r="J3" s="21">
        <v>70</v>
      </c>
      <c r="K3" s="45">
        <v>3000</v>
      </c>
      <c r="L3" s="45">
        <f t="shared" si="1"/>
        <v>2631.5789473684213</v>
      </c>
      <c r="M3" s="41">
        <v>30.85</v>
      </c>
      <c r="N3" s="24">
        <f t="shared" si="2"/>
        <v>92550</v>
      </c>
      <c r="O3" s="25">
        <f t="shared" si="3"/>
        <v>11365.789473684199</v>
      </c>
      <c r="P3" s="25">
        <f t="shared" si="4"/>
        <v>81184.210526315801</v>
      </c>
      <c r="Q3" s="22">
        <v>15116.5</v>
      </c>
      <c r="R3" s="46">
        <f t="shared" si="5"/>
        <v>77433.5</v>
      </c>
      <c r="S3" s="17">
        <v>45127</v>
      </c>
    </row>
    <row r="4" spans="1:19" ht="16.5" thickTop="1" thickBot="1">
      <c r="A4" s="34"/>
      <c r="B4" s="20">
        <f>+B3+1</f>
        <v>3</v>
      </c>
      <c r="C4" s="44">
        <v>116373416404</v>
      </c>
      <c r="D4" s="19">
        <v>209263</v>
      </c>
      <c r="E4" s="19"/>
      <c r="F4" s="17">
        <v>45129</v>
      </c>
      <c r="G4" s="17">
        <v>45139</v>
      </c>
      <c r="H4" s="17" t="s">
        <v>14</v>
      </c>
      <c r="I4" s="44">
        <f t="shared" si="0"/>
        <v>10</v>
      </c>
      <c r="J4" s="21">
        <v>70</v>
      </c>
      <c r="K4" s="45">
        <f t="shared" ref="K4:K7" si="6">+J4*I4</f>
        <v>700</v>
      </c>
      <c r="L4" s="45">
        <f t="shared" si="1"/>
        <v>614.0350877192983</v>
      </c>
      <c r="M4" s="41">
        <v>30.85</v>
      </c>
      <c r="N4" s="24">
        <f t="shared" si="2"/>
        <v>21595</v>
      </c>
      <c r="O4" s="25">
        <f t="shared" si="3"/>
        <v>2652.0175438596489</v>
      </c>
      <c r="P4" s="25">
        <f t="shared" si="4"/>
        <v>18942.982456140351</v>
      </c>
      <c r="Q4" s="26">
        <v>21595</v>
      </c>
      <c r="R4" s="46">
        <f t="shared" si="5"/>
        <v>0</v>
      </c>
      <c r="S4" s="17">
        <v>45127</v>
      </c>
    </row>
    <row r="5" spans="1:19" ht="16.5" thickTop="1" thickBot="1">
      <c r="B5" s="20">
        <f>+B4+1</f>
        <v>4</v>
      </c>
      <c r="C5" s="44">
        <v>116343416210</v>
      </c>
      <c r="D5" s="19">
        <v>209264</v>
      </c>
      <c r="E5" s="19"/>
      <c r="F5" s="17">
        <v>45133</v>
      </c>
      <c r="G5" s="17">
        <v>45139</v>
      </c>
      <c r="H5" s="17" t="s">
        <v>14</v>
      </c>
      <c r="I5" s="44">
        <f t="shared" si="0"/>
        <v>6</v>
      </c>
      <c r="J5" s="21">
        <v>70</v>
      </c>
      <c r="K5" s="45">
        <f t="shared" si="6"/>
        <v>420</v>
      </c>
      <c r="L5" s="45">
        <f t="shared" si="1"/>
        <v>368.42105263157896</v>
      </c>
      <c r="M5" s="41">
        <v>30.85</v>
      </c>
      <c r="N5" s="24">
        <f t="shared" si="2"/>
        <v>12957</v>
      </c>
      <c r="O5" s="25">
        <f t="shared" si="3"/>
        <v>1591.2105263157882</v>
      </c>
      <c r="P5" s="25">
        <f t="shared" si="4"/>
        <v>11365.789473684212</v>
      </c>
      <c r="Q5" s="22">
        <v>12957</v>
      </c>
      <c r="R5" s="46">
        <f t="shared" si="5"/>
        <v>0</v>
      </c>
      <c r="S5" s="17">
        <v>45129</v>
      </c>
    </row>
    <row r="6" spans="1:19" ht="16.5" thickTop="1" thickBot="1">
      <c r="B6" s="20">
        <f>+B5+1</f>
        <v>5</v>
      </c>
      <c r="C6" s="44">
        <v>116343416692</v>
      </c>
      <c r="D6" s="19">
        <v>209265</v>
      </c>
      <c r="E6" s="19"/>
      <c r="F6" s="17">
        <v>45133</v>
      </c>
      <c r="G6" s="17">
        <v>45139</v>
      </c>
      <c r="H6" s="17" t="s">
        <v>16</v>
      </c>
      <c r="I6" s="44">
        <f t="shared" si="0"/>
        <v>6</v>
      </c>
      <c r="J6" s="47">
        <v>76</v>
      </c>
      <c r="K6" s="45">
        <f t="shared" si="6"/>
        <v>456</v>
      </c>
      <c r="L6" s="45">
        <f t="shared" si="1"/>
        <v>400.00000000000006</v>
      </c>
      <c r="M6" s="41">
        <v>30.85</v>
      </c>
      <c r="N6" s="24">
        <f t="shared" si="2"/>
        <v>14067.6</v>
      </c>
      <c r="O6" s="25">
        <f t="shared" si="3"/>
        <v>1727.5999999999985</v>
      </c>
      <c r="P6" s="25">
        <f t="shared" si="4"/>
        <v>12340.000000000002</v>
      </c>
      <c r="Q6" s="26">
        <v>14067.6</v>
      </c>
      <c r="R6" s="46">
        <f t="shared" si="5"/>
        <v>0</v>
      </c>
      <c r="S6" s="17">
        <v>45131</v>
      </c>
    </row>
    <row r="7" spans="1:19" ht="16.5" thickTop="1" thickBot="1">
      <c r="B7" s="20">
        <f t="shared" ref="B7:B55" si="7">+B6+1</f>
        <v>6</v>
      </c>
      <c r="C7" s="44">
        <v>116373414103</v>
      </c>
      <c r="D7" s="19">
        <v>209271</v>
      </c>
      <c r="E7" s="19"/>
      <c r="F7" s="17">
        <v>45126</v>
      </c>
      <c r="G7" s="17">
        <v>45139</v>
      </c>
      <c r="H7" s="17" t="s">
        <v>14</v>
      </c>
      <c r="I7" s="44">
        <f t="shared" si="0"/>
        <v>13</v>
      </c>
      <c r="J7" s="48">
        <v>70</v>
      </c>
      <c r="K7" s="45">
        <f t="shared" si="6"/>
        <v>910</v>
      </c>
      <c r="L7" s="45">
        <f t="shared" si="1"/>
        <v>798.24561403508778</v>
      </c>
      <c r="M7" s="41">
        <v>30.85</v>
      </c>
      <c r="N7" s="24">
        <f t="shared" si="2"/>
        <v>28073.5</v>
      </c>
      <c r="O7" s="25">
        <f t="shared" si="3"/>
        <v>3447.6228070175421</v>
      </c>
      <c r="P7" s="25">
        <f t="shared" si="4"/>
        <v>24625.877192982458</v>
      </c>
      <c r="Q7" s="22">
        <v>28073.5</v>
      </c>
      <c r="R7" s="46">
        <f t="shared" si="5"/>
        <v>0</v>
      </c>
      <c r="S7" s="17">
        <v>45123</v>
      </c>
    </row>
    <row r="8" spans="1:19" ht="16.5" thickTop="1" thickBot="1">
      <c r="B8" s="20">
        <f t="shared" si="7"/>
        <v>7</v>
      </c>
      <c r="C8" s="49">
        <v>116303416797</v>
      </c>
      <c r="D8" s="50">
        <v>209273</v>
      </c>
      <c r="E8" s="19"/>
      <c r="F8" s="17">
        <v>45137</v>
      </c>
      <c r="G8" s="17">
        <v>45139</v>
      </c>
      <c r="H8" s="17" t="s">
        <v>18</v>
      </c>
      <c r="I8" s="44">
        <f t="shared" si="0"/>
        <v>2</v>
      </c>
      <c r="J8" s="47">
        <v>66</v>
      </c>
      <c r="K8" s="45">
        <f>+J8*I8</f>
        <v>132</v>
      </c>
      <c r="L8" s="45">
        <f t="shared" si="1"/>
        <v>115.78947368421053</v>
      </c>
      <c r="M8" s="41">
        <v>30.85</v>
      </c>
      <c r="N8" s="24">
        <f t="shared" si="2"/>
        <v>4072.2000000000003</v>
      </c>
      <c r="O8" s="25">
        <f t="shared" si="3"/>
        <v>500.09473684210479</v>
      </c>
      <c r="P8" s="25">
        <f t="shared" si="4"/>
        <v>3572.1052631578955</v>
      </c>
      <c r="Q8" s="22">
        <v>5244.5</v>
      </c>
      <c r="R8" s="46">
        <f t="shared" si="5"/>
        <v>-1172.2999999999997</v>
      </c>
      <c r="S8" s="17">
        <v>45136</v>
      </c>
    </row>
    <row r="9" spans="1:19" ht="16.5" thickTop="1" thickBot="1">
      <c r="B9" s="20">
        <f t="shared" si="7"/>
        <v>8</v>
      </c>
      <c r="C9" s="44">
        <v>116323416164</v>
      </c>
      <c r="D9" s="19">
        <v>209274</v>
      </c>
      <c r="E9" s="19"/>
      <c r="F9" s="17">
        <v>45133</v>
      </c>
      <c r="G9" s="17">
        <v>45139</v>
      </c>
      <c r="H9" s="17" t="s">
        <v>16</v>
      </c>
      <c r="I9" s="44">
        <f t="shared" si="0"/>
        <v>6</v>
      </c>
      <c r="J9" s="47">
        <v>76</v>
      </c>
      <c r="K9" s="45">
        <f>+J9*I9</f>
        <v>456</v>
      </c>
      <c r="L9" s="45">
        <f t="shared" si="1"/>
        <v>400.00000000000006</v>
      </c>
      <c r="M9" s="41">
        <v>30.85</v>
      </c>
      <c r="N9" s="24">
        <f t="shared" si="2"/>
        <v>14067.6</v>
      </c>
      <c r="O9" s="25">
        <f t="shared" si="3"/>
        <v>1727.5999999999985</v>
      </c>
      <c r="P9" s="25">
        <f t="shared" si="4"/>
        <v>12340.000000000002</v>
      </c>
      <c r="Q9" s="26">
        <v>14067.6</v>
      </c>
      <c r="R9" s="46">
        <f t="shared" si="5"/>
        <v>0</v>
      </c>
      <c r="S9" s="17">
        <v>45132</v>
      </c>
    </row>
    <row r="10" spans="1:19" ht="16.5" thickTop="1" thickBot="1">
      <c r="B10" s="20">
        <f t="shared" si="7"/>
        <v>9</v>
      </c>
      <c r="C10" s="44">
        <v>116353416105</v>
      </c>
      <c r="D10" s="19">
        <v>209275</v>
      </c>
      <c r="E10" s="19"/>
      <c r="F10" s="17">
        <v>45132</v>
      </c>
      <c r="G10" s="17">
        <v>45139</v>
      </c>
      <c r="H10" s="17" t="s">
        <v>14</v>
      </c>
      <c r="I10" s="44">
        <f t="shared" si="0"/>
        <v>7</v>
      </c>
      <c r="J10" s="47">
        <v>70</v>
      </c>
      <c r="K10" s="45">
        <f>+J10*I10</f>
        <v>490</v>
      </c>
      <c r="L10" s="45">
        <f t="shared" si="1"/>
        <v>429.82456140350882</v>
      </c>
      <c r="M10" s="41">
        <v>30.85</v>
      </c>
      <c r="N10" s="24">
        <f t="shared" si="2"/>
        <v>15116.5</v>
      </c>
      <c r="O10" s="25">
        <f t="shared" si="3"/>
        <v>1856.4122807017538</v>
      </c>
      <c r="P10" s="25">
        <f t="shared" si="4"/>
        <v>13260.087719298246</v>
      </c>
      <c r="Q10" s="22">
        <v>15116.5</v>
      </c>
      <c r="R10" s="46">
        <f t="shared" si="5"/>
        <v>0</v>
      </c>
      <c r="S10" s="17">
        <v>45131</v>
      </c>
    </row>
    <row r="11" spans="1:19" ht="16.5" thickTop="1" thickBot="1">
      <c r="B11" s="20">
        <f t="shared" si="7"/>
        <v>10</v>
      </c>
      <c r="C11" s="44">
        <v>116303412690</v>
      </c>
      <c r="D11" s="19">
        <v>209286</v>
      </c>
      <c r="E11" s="19"/>
      <c r="F11" s="17">
        <v>45130</v>
      </c>
      <c r="G11" s="17">
        <v>45140</v>
      </c>
      <c r="H11" s="17" t="s">
        <v>22</v>
      </c>
      <c r="I11" s="44">
        <f t="shared" si="0"/>
        <v>10</v>
      </c>
      <c r="J11" s="48" t="s">
        <v>28</v>
      </c>
      <c r="K11" s="45">
        <f>9*56+1*62</f>
        <v>566</v>
      </c>
      <c r="L11" s="45">
        <f t="shared" si="1"/>
        <v>496.49122807017551</v>
      </c>
      <c r="M11" s="41">
        <v>30.85</v>
      </c>
      <c r="N11" s="24">
        <f t="shared" si="2"/>
        <v>17461.100000000002</v>
      </c>
      <c r="O11" s="25">
        <f t="shared" si="3"/>
        <v>2144.3456140350863</v>
      </c>
      <c r="P11" s="25">
        <f t="shared" si="4"/>
        <v>15316.754385964916</v>
      </c>
      <c r="Q11" s="22">
        <v>17461.099999999999</v>
      </c>
      <c r="R11" s="46">
        <f t="shared" si="5"/>
        <v>0</v>
      </c>
      <c r="S11" s="17">
        <v>45119</v>
      </c>
    </row>
    <row r="12" spans="1:19" ht="16.5" thickTop="1" thickBot="1">
      <c r="B12" s="20">
        <f t="shared" si="7"/>
        <v>11</v>
      </c>
      <c r="C12" s="44">
        <v>116333415199</v>
      </c>
      <c r="D12" s="19">
        <v>209290</v>
      </c>
      <c r="E12" s="19"/>
      <c r="F12" s="17">
        <v>45134</v>
      </c>
      <c r="G12" s="17">
        <v>45140</v>
      </c>
      <c r="H12" s="17" t="s">
        <v>14</v>
      </c>
      <c r="I12" s="44">
        <f t="shared" si="0"/>
        <v>6</v>
      </c>
      <c r="J12" s="47" t="s">
        <v>29</v>
      </c>
      <c r="K12" s="45">
        <f>5*70+1*78</f>
        <v>428</v>
      </c>
      <c r="L12" s="45">
        <f t="shared" si="1"/>
        <v>375.43859649122811</v>
      </c>
      <c r="M12" s="41">
        <v>30.85</v>
      </c>
      <c r="N12" s="24">
        <f t="shared" si="2"/>
        <v>13203.800000000001</v>
      </c>
      <c r="O12" s="25">
        <f t="shared" si="3"/>
        <v>1621.5192982456138</v>
      </c>
      <c r="P12" s="25">
        <f t="shared" si="4"/>
        <v>11582.280701754387</v>
      </c>
      <c r="Q12" s="22">
        <v>13203.8</v>
      </c>
      <c r="R12" s="46">
        <f t="shared" si="5"/>
        <v>0</v>
      </c>
      <c r="S12" s="17">
        <v>45128</v>
      </c>
    </row>
    <row r="13" spans="1:19" ht="16.5" thickTop="1" thickBot="1">
      <c r="B13" s="20">
        <f t="shared" si="7"/>
        <v>12</v>
      </c>
      <c r="C13" s="44">
        <v>116363416595</v>
      </c>
      <c r="D13" s="19">
        <v>209302</v>
      </c>
      <c r="E13" s="19"/>
      <c r="F13" s="17">
        <v>45134</v>
      </c>
      <c r="G13" s="17">
        <v>45140</v>
      </c>
      <c r="H13" s="17" t="s">
        <v>16</v>
      </c>
      <c r="I13" s="44">
        <f t="shared" si="0"/>
        <v>6</v>
      </c>
      <c r="J13" s="47" t="s">
        <v>30</v>
      </c>
      <c r="K13" s="45">
        <f>5*76+1*84</f>
        <v>464</v>
      </c>
      <c r="L13" s="45">
        <f t="shared" si="1"/>
        <v>407.01754385964915</v>
      </c>
      <c r="M13" s="41">
        <v>30.85</v>
      </c>
      <c r="N13" s="24">
        <f t="shared" si="2"/>
        <v>14314.400000000001</v>
      </c>
      <c r="O13" s="25">
        <f t="shared" si="3"/>
        <v>1757.9087719298241</v>
      </c>
      <c r="P13" s="25">
        <f t="shared" si="4"/>
        <v>12556.491228070177</v>
      </c>
      <c r="Q13" s="26">
        <v>14314.4</v>
      </c>
      <c r="R13" s="46">
        <f t="shared" si="5"/>
        <v>0</v>
      </c>
      <c r="S13" s="17">
        <v>45133</v>
      </c>
    </row>
    <row r="14" spans="1:19" ht="16.5" thickTop="1" thickBot="1">
      <c r="B14" s="20">
        <f t="shared" si="7"/>
        <v>13</v>
      </c>
      <c r="C14" s="44">
        <v>116393415317</v>
      </c>
      <c r="D14" s="19">
        <v>209305</v>
      </c>
      <c r="E14" s="19"/>
      <c r="F14" s="17">
        <v>45130</v>
      </c>
      <c r="G14" s="17">
        <v>45140</v>
      </c>
      <c r="H14" s="17" t="s">
        <v>14</v>
      </c>
      <c r="I14" s="44">
        <f t="shared" si="0"/>
        <v>10</v>
      </c>
      <c r="J14" s="47" t="s">
        <v>29</v>
      </c>
      <c r="K14" s="45">
        <f>9*70+1*78</f>
        <v>708</v>
      </c>
      <c r="L14" s="45">
        <f t="shared" si="1"/>
        <v>621.0526315789474</v>
      </c>
      <c r="M14" s="41">
        <v>30.85</v>
      </c>
      <c r="N14" s="24">
        <f t="shared" si="2"/>
        <v>21841.8</v>
      </c>
      <c r="O14" s="25">
        <f t="shared" si="3"/>
        <v>2682.3263157894726</v>
      </c>
      <c r="P14" s="25">
        <f t="shared" si="4"/>
        <v>19159.473684210527</v>
      </c>
      <c r="Q14" s="22">
        <v>21841.8</v>
      </c>
      <c r="R14" s="46">
        <f t="shared" si="5"/>
        <v>0</v>
      </c>
      <c r="S14" s="17">
        <v>45128</v>
      </c>
    </row>
    <row r="15" spans="1:19" ht="16.5" thickTop="1" thickBot="1">
      <c r="B15" s="20">
        <f t="shared" si="7"/>
        <v>14</v>
      </c>
      <c r="C15" s="44">
        <v>116383411622</v>
      </c>
      <c r="D15" s="19">
        <v>209312</v>
      </c>
      <c r="E15" s="19"/>
      <c r="F15" s="17">
        <v>45133</v>
      </c>
      <c r="G15" s="17">
        <v>45140</v>
      </c>
      <c r="H15" s="17" t="s">
        <v>22</v>
      </c>
      <c r="I15" s="44">
        <f t="shared" si="0"/>
        <v>7</v>
      </c>
      <c r="J15" s="48" t="s">
        <v>31</v>
      </c>
      <c r="K15" s="45">
        <f>6*75+1*84</f>
        <v>534</v>
      </c>
      <c r="L15" s="45">
        <f t="shared" si="1"/>
        <v>468.42105263157896</v>
      </c>
      <c r="M15" s="41">
        <v>30.85</v>
      </c>
      <c r="N15" s="24">
        <f t="shared" si="2"/>
        <v>16473.900000000001</v>
      </c>
      <c r="O15" s="25">
        <f t="shared" si="3"/>
        <v>2023.1105263157879</v>
      </c>
      <c r="P15" s="25">
        <f t="shared" si="4"/>
        <v>14450.789473684214</v>
      </c>
      <c r="Q15" s="22">
        <v>16473.900000000001</v>
      </c>
      <c r="R15" s="46">
        <f t="shared" si="5"/>
        <v>0</v>
      </c>
      <c r="S15" s="17">
        <v>45115</v>
      </c>
    </row>
    <row r="16" spans="1:19" ht="16.5" thickTop="1" thickBot="1">
      <c r="B16" s="20">
        <f t="shared" si="7"/>
        <v>15</v>
      </c>
      <c r="C16" s="44">
        <v>116353416334</v>
      </c>
      <c r="D16" s="19">
        <v>209329</v>
      </c>
      <c r="E16" s="19"/>
      <c r="F16" s="17">
        <v>45133</v>
      </c>
      <c r="G16" s="17">
        <v>45140</v>
      </c>
      <c r="H16" s="17" t="s">
        <v>16</v>
      </c>
      <c r="I16" s="44">
        <f t="shared" si="0"/>
        <v>7</v>
      </c>
      <c r="J16" s="47" t="s">
        <v>30</v>
      </c>
      <c r="K16" s="45">
        <f>6*76+1*84</f>
        <v>540</v>
      </c>
      <c r="L16" s="45">
        <f t="shared" si="1"/>
        <v>473.68421052631584</v>
      </c>
      <c r="M16" s="41">
        <v>30.85</v>
      </c>
      <c r="N16" s="24">
        <f t="shared" si="2"/>
        <v>16659</v>
      </c>
      <c r="O16" s="25">
        <f t="shared" si="3"/>
        <v>2045.8421052631566</v>
      </c>
      <c r="P16" s="25">
        <f t="shared" si="4"/>
        <v>14613.157894736843</v>
      </c>
      <c r="Q16" s="22">
        <v>16659</v>
      </c>
      <c r="R16" s="46">
        <f t="shared" si="5"/>
        <v>0</v>
      </c>
      <c r="S16" s="17">
        <v>45132</v>
      </c>
    </row>
    <row r="17" spans="2:19" ht="16.5" thickTop="1" thickBot="1">
      <c r="B17" s="20">
        <f t="shared" si="7"/>
        <v>16</v>
      </c>
      <c r="C17" s="44">
        <v>116323241749</v>
      </c>
      <c r="D17" s="19">
        <v>209358</v>
      </c>
      <c r="E17" s="19"/>
      <c r="F17" s="17">
        <v>45133</v>
      </c>
      <c r="G17" s="17">
        <v>45140</v>
      </c>
      <c r="H17" s="17" t="s">
        <v>17</v>
      </c>
      <c r="I17" s="44">
        <f t="shared" si="0"/>
        <v>7</v>
      </c>
      <c r="J17" s="47" t="s">
        <v>32</v>
      </c>
      <c r="K17" s="45">
        <f>6*59+1*65</f>
        <v>419</v>
      </c>
      <c r="L17" s="45">
        <f t="shared" si="1"/>
        <v>367.54385964912285</v>
      </c>
      <c r="M17" s="41">
        <v>30.85</v>
      </c>
      <c r="N17" s="24">
        <f t="shared" si="2"/>
        <v>12926.150000000001</v>
      </c>
      <c r="O17" s="25">
        <f t="shared" si="3"/>
        <v>1587.4219298245607</v>
      </c>
      <c r="P17" s="25">
        <f t="shared" si="4"/>
        <v>11338.728070175441</v>
      </c>
      <c r="Q17" s="26">
        <v>12926.15</v>
      </c>
      <c r="R17" s="46">
        <f t="shared" si="5"/>
        <v>0</v>
      </c>
      <c r="S17" s="17">
        <v>45132</v>
      </c>
    </row>
    <row r="18" spans="2:19" ht="16.5" thickTop="1" thickBot="1">
      <c r="B18" s="20">
        <f t="shared" si="7"/>
        <v>17</v>
      </c>
      <c r="C18" s="44">
        <v>11638341654</v>
      </c>
      <c r="D18" s="19">
        <v>209401</v>
      </c>
      <c r="E18" s="19"/>
      <c r="F18" s="17">
        <v>45135</v>
      </c>
      <c r="G18" s="17">
        <v>45141</v>
      </c>
      <c r="H18" s="17" t="s">
        <v>16</v>
      </c>
      <c r="I18" s="44">
        <f t="shared" si="0"/>
        <v>6</v>
      </c>
      <c r="J18" s="47" t="s">
        <v>30</v>
      </c>
      <c r="K18" s="45">
        <f>4*76+2*84</f>
        <v>472</v>
      </c>
      <c r="L18" s="45">
        <f t="shared" si="1"/>
        <v>414.0350877192983</v>
      </c>
      <c r="M18" s="41">
        <v>30.85</v>
      </c>
      <c r="N18" s="24">
        <f t="shared" si="2"/>
        <v>14561.2</v>
      </c>
      <c r="O18" s="25">
        <f t="shared" si="3"/>
        <v>1788.2175438596478</v>
      </c>
      <c r="P18" s="25">
        <f t="shared" si="4"/>
        <v>12772.982456140353</v>
      </c>
      <c r="Q18" s="22">
        <v>14561.2</v>
      </c>
      <c r="R18" s="46">
        <f t="shared" si="5"/>
        <v>0</v>
      </c>
      <c r="S18" s="17">
        <v>45134</v>
      </c>
    </row>
    <row r="19" spans="2:19" ht="16.5" thickTop="1" thickBot="1">
      <c r="B19" s="20">
        <f t="shared" si="7"/>
        <v>18</v>
      </c>
      <c r="C19" s="44">
        <v>11638341654</v>
      </c>
      <c r="D19" s="19">
        <v>209403</v>
      </c>
      <c r="E19" s="19"/>
      <c r="F19" s="17">
        <v>45135</v>
      </c>
      <c r="G19" s="17">
        <v>45141</v>
      </c>
      <c r="H19" s="17" t="s">
        <v>16</v>
      </c>
      <c r="I19" s="44">
        <f t="shared" si="0"/>
        <v>6</v>
      </c>
      <c r="J19" s="47" t="s">
        <v>30</v>
      </c>
      <c r="K19" s="45">
        <f>4*76+2*84</f>
        <v>472</v>
      </c>
      <c r="L19" s="45">
        <f t="shared" si="1"/>
        <v>414.0350877192983</v>
      </c>
      <c r="M19" s="41">
        <v>30.85</v>
      </c>
      <c r="N19" s="24">
        <f t="shared" si="2"/>
        <v>14561.2</v>
      </c>
      <c r="O19" s="25">
        <f t="shared" si="3"/>
        <v>1788.2175438596478</v>
      </c>
      <c r="P19" s="25">
        <f t="shared" si="4"/>
        <v>12772.982456140353</v>
      </c>
      <c r="Q19" s="26">
        <v>14561.2</v>
      </c>
      <c r="R19" s="46">
        <f t="shared" si="5"/>
        <v>0</v>
      </c>
      <c r="S19" s="17">
        <v>45134</v>
      </c>
    </row>
    <row r="20" spans="2:19" ht="16.5" thickTop="1" thickBot="1">
      <c r="B20" s="20">
        <f t="shared" si="7"/>
        <v>19</v>
      </c>
      <c r="C20" s="44">
        <v>116393417823</v>
      </c>
      <c r="D20" s="19">
        <v>209413</v>
      </c>
      <c r="E20" s="19"/>
      <c r="F20" s="17">
        <v>45135</v>
      </c>
      <c r="G20" s="17">
        <v>45141</v>
      </c>
      <c r="H20" s="17" t="s">
        <v>16</v>
      </c>
      <c r="I20" s="44">
        <f t="shared" si="0"/>
        <v>6</v>
      </c>
      <c r="J20" s="47" t="s">
        <v>30</v>
      </c>
      <c r="K20" s="45">
        <f>4*76+2*84</f>
        <v>472</v>
      </c>
      <c r="L20" s="45">
        <f t="shared" si="1"/>
        <v>414.0350877192983</v>
      </c>
      <c r="M20" s="41">
        <v>30.85</v>
      </c>
      <c r="N20" s="24">
        <f t="shared" si="2"/>
        <v>14561.2</v>
      </c>
      <c r="O20" s="25">
        <f t="shared" si="3"/>
        <v>1788.2175438596478</v>
      </c>
      <c r="P20" s="25">
        <f t="shared" si="4"/>
        <v>12772.982456140353</v>
      </c>
      <c r="Q20" s="22">
        <v>14561.2</v>
      </c>
      <c r="R20" s="46">
        <f t="shared" si="5"/>
        <v>0</v>
      </c>
      <c r="S20" s="17">
        <v>45134</v>
      </c>
    </row>
    <row r="21" spans="2:19" ht="16.5" thickTop="1" thickBot="1">
      <c r="B21" s="20">
        <f t="shared" si="7"/>
        <v>20</v>
      </c>
      <c r="C21" s="44">
        <v>116333417483</v>
      </c>
      <c r="D21" s="19">
        <v>209430</v>
      </c>
      <c r="E21" s="19"/>
      <c r="F21" s="17">
        <v>45134</v>
      </c>
      <c r="G21" s="17">
        <v>45141</v>
      </c>
      <c r="H21" s="17" t="s">
        <v>17</v>
      </c>
      <c r="I21" s="44">
        <f t="shared" si="0"/>
        <v>7</v>
      </c>
      <c r="J21" s="47" t="s">
        <v>32</v>
      </c>
      <c r="K21" s="45">
        <f>5*59+2*65</f>
        <v>425</v>
      </c>
      <c r="L21" s="45">
        <f t="shared" si="1"/>
        <v>372.80701754385967</v>
      </c>
      <c r="M21" s="41">
        <v>30.85</v>
      </c>
      <c r="N21" s="24">
        <f t="shared" si="2"/>
        <v>13111.25</v>
      </c>
      <c r="O21" s="25">
        <f t="shared" si="3"/>
        <v>1610.1535087719294</v>
      </c>
      <c r="P21" s="25">
        <f t="shared" si="4"/>
        <v>11501.096491228071</v>
      </c>
      <c r="Q21" s="26">
        <v>13111.25</v>
      </c>
      <c r="R21" s="46">
        <f t="shared" si="5"/>
        <v>0</v>
      </c>
      <c r="S21" s="17">
        <v>45133</v>
      </c>
    </row>
    <row r="22" spans="2:19" ht="16.5" thickTop="1" thickBot="1">
      <c r="B22" s="20">
        <f t="shared" si="7"/>
        <v>21</v>
      </c>
      <c r="C22" s="44">
        <v>116323417666</v>
      </c>
      <c r="D22" s="19">
        <v>209454</v>
      </c>
      <c r="E22" s="19"/>
      <c r="F22" s="17">
        <v>45135</v>
      </c>
      <c r="G22" s="17">
        <v>45142</v>
      </c>
      <c r="H22" s="17" t="s">
        <v>17</v>
      </c>
      <c r="I22" s="44">
        <f t="shared" si="0"/>
        <v>7</v>
      </c>
      <c r="J22" s="47" t="s">
        <v>32</v>
      </c>
      <c r="K22" s="45">
        <f>4*59+3*65</f>
        <v>431</v>
      </c>
      <c r="L22" s="45">
        <f t="shared" si="1"/>
        <v>378.07017543859655</v>
      </c>
      <c r="M22" s="41">
        <v>30.85</v>
      </c>
      <c r="N22" s="24">
        <f t="shared" si="2"/>
        <v>13296.35</v>
      </c>
      <c r="O22" s="25">
        <f t="shared" si="3"/>
        <v>1632.8850877192981</v>
      </c>
      <c r="P22" s="25">
        <f t="shared" si="4"/>
        <v>11663.464912280702</v>
      </c>
      <c r="Q22" s="22">
        <v>13296.35</v>
      </c>
      <c r="R22" s="46">
        <f t="shared" si="5"/>
        <v>0</v>
      </c>
      <c r="S22" s="17">
        <v>45134</v>
      </c>
    </row>
    <row r="23" spans="2:19" ht="16.5" thickTop="1" thickBot="1">
      <c r="B23" s="20">
        <f t="shared" si="7"/>
        <v>22</v>
      </c>
      <c r="C23" s="31">
        <v>116383417013</v>
      </c>
      <c r="D23" s="19">
        <v>209473</v>
      </c>
      <c r="E23" s="19"/>
      <c r="F23" s="17">
        <v>45132</v>
      </c>
      <c r="G23" s="17">
        <v>45142</v>
      </c>
      <c r="H23" s="17" t="s">
        <v>22</v>
      </c>
      <c r="I23" s="44">
        <f t="shared" si="0"/>
        <v>10</v>
      </c>
      <c r="J23" s="47" t="s">
        <v>28</v>
      </c>
      <c r="K23" s="45">
        <f>7*56+3*62</f>
        <v>578</v>
      </c>
      <c r="L23" s="45">
        <f t="shared" si="1"/>
        <v>507.01754385964915</v>
      </c>
      <c r="M23" s="41">
        <v>30.85</v>
      </c>
      <c r="N23" s="24">
        <f t="shared" si="2"/>
        <v>17831.3</v>
      </c>
      <c r="O23" s="25">
        <f t="shared" si="3"/>
        <v>2189.8087719298237</v>
      </c>
      <c r="P23" s="25">
        <f t="shared" si="4"/>
        <v>15641.491228070176</v>
      </c>
      <c r="Q23" s="26">
        <v>17831.3</v>
      </c>
      <c r="R23" s="46">
        <f t="shared" si="5"/>
        <v>0</v>
      </c>
      <c r="S23" s="17">
        <v>45131</v>
      </c>
    </row>
    <row r="24" spans="2:19" ht="16.5" thickTop="1" thickBot="1">
      <c r="B24" s="20">
        <f t="shared" si="7"/>
        <v>23</v>
      </c>
      <c r="C24" s="31">
        <v>116393417274</v>
      </c>
      <c r="D24" s="19">
        <v>209476</v>
      </c>
      <c r="E24" s="19"/>
      <c r="F24" s="17">
        <v>45135</v>
      </c>
      <c r="G24" s="17">
        <v>45142</v>
      </c>
      <c r="H24" s="17" t="s">
        <v>14</v>
      </c>
      <c r="I24" s="44">
        <f t="shared" si="0"/>
        <v>7</v>
      </c>
      <c r="J24" s="47" t="s">
        <v>29</v>
      </c>
      <c r="K24" s="45">
        <f>4*70+3*78</f>
        <v>514</v>
      </c>
      <c r="L24" s="45">
        <f t="shared" si="1"/>
        <v>450.87719298245617</v>
      </c>
      <c r="M24" s="41">
        <v>30.85</v>
      </c>
      <c r="N24" s="24">
        <f t="shared" si="2"/>
        <v>15856.900000000001</v>
      </c>
      <c r="O24" s="25">
        <f t="shared" si="3"/>
        <v>1947.3385964912268</v>
      </c>
      <c r="P24" s="25">
        <f t="shared" si="4"/>
        <v>13909.561403508775</v>
      </c>
      <c r="Q24" s="22">
        <v>15856.9</v>
      </c>
      <c r="R24" s="46">
        <f t="shared" si="5"/>
        <v>0</v>
      </c>
      <c r="S24" s="17">
        <v>45131</v>
      </c>
    </row>
    <row r="25" spans="2:19" ht="16.5" thickTop="1" thickBot="1">
      <c r="B25" s="20">
        <f t="shared" si="7"/>
        <v>24</v>
      </c>
      <c r="C25" s="31">
        <v>116303416544</v>
      </c>
      <c r="D25" s="19">
        <v>209547</v>
      </c>
      <c r="E25" s="19"/>
      <c r="F25" s="17">
        <v>45135</v>
      </c>
      <c r="G25" s="17">
        <v>45143</v>
      </c>
      <c r="H25" s="17" t="s">
        <v>16</v>
      </c>
      <c r="I25" s="44">
        <f t="shared" si="0"/>
        <v>8</v>
      </c>
      <c r="J25" s="47" t="s">
        <v>30</v>
      </c>
      <c r="K25" s="45">
        <f>4*76+4*84</f>
        <v>640</v>
      </c>
      <c r="L25" s="45">
        <f t="shared" si="1"/>
        <v>561.40350877192986</v>
      </c>
      <c r="M25" s="41">
        <v>30.85</v>
      </c>
      <c r="N25" s="24">
        <f t="shared" si="2"/>
        <v>19744</v>
      </c>
      <c r="O25" s="25">
        <f t="shared" si="3"/>
        <v>2424.701754385962</v>
      </c>
      <c r="P25" s="25">
        <f t="shared" si="4"/>
        <v>17319.298245614038</v>
      </c>
      <c r="Q25" s="22">
        <v>19744</v>
      </c>
      <c r="R25" s="46">
        <f t="shared" si="5"/>
        <v>0</v>
      </c>
      <c r="S25" s="17">
        <v>45133</v>
      </c>
    </row>
    <row r="26" spans="2:19" ht="16.5" thickTop="1" thickBot="1">
      <c r="B26" s="20">
        <f t="shared" si="7"/>
        <v>25</v>
      </c>
      <c r="C26" s="49">
        <v>115313400738</v>
      </c>
      <c r="D26" s="50">
        <v>209549</v>
      </c>
      <c r="E26" s="19"/>
      <c r="F26" s="17">
        <v>45136</v>
      </c>
      <c r="G26" s="17">
        <v>45143</v>
      </c>
      <c r="H26" s="17" t="s">
        <v>16</v>
      </c>
      <c r="I26" s="44">
        <f t="shared" si="0"/>
        <v>7</v>
      </c>
      <c r="J26" s="47" t="s">
        <v>30</v>
      </c>
      <c r="K26" s="45">
        <f>3*76+4*84</f>
        <v>564</v>
      </c>
      <c r="L26" s="45">
        <f t="shared" si="1"/>
        <v>494.73684210526318</v>
      </c>
      <c r="M26" s="41">
        <v>30.85</v>
      </c>
      <c r="N26" s="24">
        <f t="shared" si="2"/>
        <v>17399.400000000001</v>
      </c>
      <c r="O26" s="25">
        <f t="shared" si="3"/>
        <v>2136.7684210526313</v>
      </c>
      <c r="P26" s="25">
        <f t="shared" si="4"/>
        <v>15262.63157894737</v>
      </c>
      <c r="Q26" s="22">
        <v>23075.8</v>
      </c>
      <c r="R26" s="46">
        <f t="shared" si="5"/>
        <v>-5676.3999999999978</v>
      </c>
      <c r="S26" s="17">
        <v>45135</v>
      </c>
    </row>
    <row r="27" spans="2:19" ht="16.5" thickTop="1" thickBot="1">
      <c r="B27" s="20">
        <f t="shared" si="7"/>
        <v>26</v>
      </c>
      <c r="C27" s="31">
        <v>116393416550</v>
      </c>
      <c r="D27" s="19">
        <v>209607</v>
      </c>
      <c r="E27" s="19"/>
      <c r="F27" s="17">
        <v>45134</v>
      </c>
      <c r="G27" s="17">
        <v>45143</v>
      </c>
      <c r="H27" s="17" t="s">
        <v>16</v>
      </c>
      <c r="I27" s="44">
        <f t="shared" si="0"/>
        <v>9</v>
      </c>
      <c r="J27" s="21" t="s">
        <v>30</v>
      </c>
      <c r="K27" s="45">
        <f>5*76+4*84</f>
        <v>716</v>
      </c>
      <c r="L27" s="45">
        <f t="shared" si="1"/>
        <v>628.07017543859649</v>
      </c>
      <c r="M27" s="41">
        <v>30.85</v>
      </c>
      <c r="N27" s="24">
        <f t="shared" si="2"/>
        <v>22088.600000000002</v>
      </c>
      <c r="O27" s="25">
        <f t="shared" si="3"/>
        <v>2712.6350877192963</v>
      </c>
      <c r="P27" s="25">
        <f t="shared" si="4"/>
        <v>19375.964912280706</v>
      </c>
      <c r="Q27" s="26">
        <v>22088.6</v>
      </c>
      <c r="R27" s="46">
        <f t="shared" si="5"/>
        <v>0</v>
      </c>
      <c r="S27" s="17">
        <v>45133</v>
      </c>
    </row>
    <row r="28" spans="2:19" ht="16.5" thickTop="1" thickBot="1">
      <c r="B28" s="20">
        <f t="shared" si="7"/>
        <v>27</v>
      </c>
      <c r="C28" s="44">
        <v>116333416110</v>
      </c>
      <c r="D28" s="19">
        <v>209628</v>
      </c>
      <c r="E28" s="19"/>
      <c r="F28" s="17">
        <v>45132</v>
      </c>
      <c r="G28" s="17">
        <v>45143</v>
      </c>
      <c r="H28" s="17" t="s">
        <v>16</v>
      </c>
      <c r="I28" s="44">
        <f t="shared" si="0"/>
        <v>11</v>
      </c>
      <c r="J28" s="21" t="s">
        <v>30</v>
      </c>
      <c r="K28" s="45">
        <f>7*76+4*84</f>
        <v>868</v>
      </c>
      <c r="L28" s="45">
        <f t="shared" si="1"/>
        <v>761.40350877192986</v>
      </c>
      <c r="M28" s="41">
        <v>30.85</v>
      </c>
      <c r="N28" s="24">
        <f t="shared" si="2"/>
        <v>26777.800000000003</v>
      </c>
      <c r="O28" s="25">
        <f t="shared" si="3"/>
        <v>3288.5017543859649</v>
      </c>
      <c r="P28" s="25">
        <f t="shared" si="4"/>
        <v>23489.298245614038</v>
      </c>
      <c r="Q28" s="22">
        <v>26777.8</v>
      </c>
      <c r="R28" s="46">
        <f t="shared" si="5"/>
        <v>0</v>
      </c>
      <c r="S28" s="17">
        <v>45131</v>
      </c>
    </row>
    <row r="29" spans="2:19" ht="16.5" thickTop="1" thickBot="1">
      <c r="B29" s="20">
        <f t="shared" si="7"/>
        <v>28</v>
      </c>
      <c r="C29" s="44">
        <v>115393400668</v>
      </c>
      <c r="D29" s="19">
        <v>209687</v>
      </c>
      <c r="E29" s="19"/>
      <c r="F29" s="17">
        <v>45135</v>
      </c>
      <c r="G29" s="17">
        <v>45144</v>
      </c>
      <c r="H29" s="17" t="s">
        <v>14</v>
      </c>
      <c r="I29" s="44">
        <f t="shared" si="0"/>
        <v>9</v>
      </c>
      <c r="J29" s="48" t="s">
        <v>29</v>
      </c>
      <c r="K29" s="45">
        <f>4*70+5*78</f>
        <v>670</v>
      </c>
      <c r="L29" s="45">
        <f t="shared" si="1"/>
        <v>587.71929824561414</v>
      </c>
      <c r="M29" s="41">
        <v>30.85</v>
      </c>
      <c r="N29" s="24">
        <f t="shared" si="2"/>
        <v>20669.5</v>
      </c>
      <c r="O29" s="25">
        <f t="shared" si="3"/>
        <v>2538.3596491228054</v>
      </c>
      <c r="P29" s="25">
        <f t="shared" si="4"/>
        <v>18131.140350877195</v>
      </c>
      <c r="Q29" s="22">
        <v>20669.5</v>
      </c>
      <c r="R29" s="46">
        <f t="shared" si="5"/>
        <v>0</v>
      </c>
      <c r="S29" s="17">
        <v>45125</v>
      </c>
    </row>
    <row r="30" spans="2:19" ht="16.5" thickTop="1" thickBot="1">
      <c r="B30" s="20">
        <f t="shared" si="7"/>
        <v>29</v>
      </c>
      <c r="C30" s="49">
        <v>116313416774</v>
      </c>
      <c r="D30" s="50">
        <v>209747</v>
      </c>
      <c r="E30" s="19"/>
      <c r="F30" s="17">
        <v>45137</v>
      </c>
      <c r="G30" s="17">
        <v>45144</v>
      </c>
      <c r="H30" s="17" t="s">
        <v>16</v>
      </c>
      <c r="I30" s="44">
        <f t="shared" si="0"/>
        <v>7</v>
      </c>
      <c r="J30" s="47" t="s">
        <v>30</v>
      </c>
      <c r="K30" s="45">
        <f>2*76+5*84</f>
        <v>572</v>
      </c>
      <c r="L30" s="45">
        <f t="shared" si="1"/>
        <v>501.75438596491233</v>
      </c>
      <c r="M30" s="41">
        <v>30.85</v>
      </c>
      <c r="N30" s="24">
        <f t="shared" si="2"/>
        <v>17646.2</v>
      </c>
      <c r="O30" s="25">
        <f t="shared" si="3"/>
        <v>2167.077192982455</v>
      </c>
      <c r="P30" s="25">
        <f t="shared" si="4"/>
        <v>15479.122807017546</v>
      </c>
      <c r="Q30" s="22">
        <v>23446</v>
      </c>
      <c r="R30" s="46">
        <f t="shared" si="5"/>
        <v>-5799.7999999999993</v>
      </c>
      <c r="S30" s="17">
        <v>45136</v>
      </c>
    </row>
    <row r="31" spans="2:19" ht="16.5" thickTop="1" thickBot="1">
      <c r="B31" s="20">
        <f t="shared" si="7"/>
        <v>30</v>
      </c>
      <c r="C31" s="44">
        <v>116333417070</v>
      </c>
      <c r="D31" s="19">
        <v>209751</v>
      </c>
      <c r="E31" s="19"/>
      <c r="F31" s="17">
        <v>45135</v>
      </c>
      <c r="G31" s="17">
        <v>45144</v>
      </c>
      <c r="H31" s="17" t="s">
        <v>16</v>
      </c>
      <c r="I31" s="44">
        <f t="shared" si="0"/>
        <v>9</v>
      </c>
      <c r="J31" s="47" t="s">
        <v>30</v>
      </c>
      <c r="K31" s="45">
        <f>4*76+5*84</f>
        <v>724</v>
      </c>
      <c r="L31" s="45">
        <f t="shared" si="1"/>
        <v>635.0877192982457</v>
      </c>
      <c r="M31" s="41">
        <v>30.85</v>
      </c>
      <c r="N31" s="24">
        <f t="shared" si="2"/>
        <v>22335.4</v>
      </c>
      <c r="O31" s="25">
        <f t="shared" si="3"/>
        <v>2742.94385964912</v>
      </c>
      <c r="P31" s="25">
        <f t="shared" si="4"/>
        <v>19592.456140350881</v>
      </c>
      <c r="Q31" s="26">
        <v>22335.4</v>
      </c>
      <c r="R31" s="46">
        <f t="shared" si="5"/>
        <v>0</v>
      </c>
      <c r="S31" s="17">
        <v>45133</v>
      </c>
    </row>
    <row r="32" spans="2:19" ht="16.5" thickTop="1" thickBot="1">
      <c r="B32" s="20">
        <f t="shared" si="7"/>
        <v>31</v>
      </c>
      <c r="C32" s="49">
        <v>116323417680</v>
      </c>
      <c r="D32" s="50">
        <v>209761</v>
      </c>
      <c r="E32" s="19"/>
      <c r="F32" s="17">
        <v>45137</v>
      </c>
      <c r="G32" s="17">
        <v>45144</v>
      </c>
      <c r="H32" s="17" t="s">
        <v>15</v>
      </c>
      <c r="I32" s="44">
        <f t="shared" si="0"/>
        <v>7</v>
      </c>
      <c r="J32" s="47" t="s">
        <v>33</v>
      </c>
      <c r="K32" s="45">
        <f>2*90+5*98</f>
        <v>670</v>
      </c>
      <c r="L32" s="45">
        <f t="shared" si="1"/>
        <v>587.71929824561414</v>
      </c>
      <c r="M32" s="41">
        <v>30.85</v>
      </c>
      <c r="N32" s="24">
        <f t="shared" si="2"/>
        <v>20669.5</v>
      </c>
      <c r="O32" s="25">
        <f t="shared" si="3"/>
        <v>2538.3596491228054</v>
      </c>
      <c r="P32" s="25">
        <f t="shared" si="4"/>
        <v>18131.140350877195</v>
      </c>
      <c r="Q32" s="22">
        <v>26469.3</v>
      </c>
      <c r="R32" s="46">
        <f t="shared" si="5"/>
        <v>-5799.7999999999993</v>
      </c>
      <c r="S32" s="17">
        <v>45136</v>
      </c>
    </row>
    <row r="33" spans="2:19" ht="16.5" thickTop="1" thickBot="1">
      <c r="B33" s="20">
        <f t="shared" si="7"/>
        <v>32</v>
      </c>
      <c r="C33" s="44">
        <v>116363418001</v>
      </c>
      <c r="D33" s="19">
        <v>209800</v>
      </c>
      <c r="E33" s="19"/>
      <c r="F33" s="17">
        <v>45137</v>
      </c>
      <c r="G33" s="17">
        <v>45144</v>
      </c>
      <c r="H33" s="17" t="s">
        <v>18</v>
      </c>
      <c r="I33" s="44">
        <f t="shared" si="0"/>
        <v>7</v>
      </c>
      <c r="J33" s="48" t="s">
        <v>34</v>
      </c>
      <c r="K33" s="45">
        <f>2*66+5*72</f>
        <v>492</v>
      </c>
      <c r="L33" s="45">
        <f t="shared" si="1"/>
        <v>431.5789473684211</v>
      </c>
      <c r="M33" s="41">
        <v>30.85</v>
      </c>
      <c r="N33" s="24">
        <f t="shared" si="2"/>
        <v>15178.2</v>
      </c>
      <c r="O33" s="25">
        <f t="shared" si="3"/>
        <v>1863.9894736842089</v>
      </c>
      <c r="P33" s="25">
        <f t="shared" si="4"/>
        <v>13314.210526315792</v>
      </c>
      <c r="Q33" s="22">
        <v>15178.2</v>
      </c>
      <c r="R33" s="46">
        <f t="shared" si="5"/>
        <v>0</v>
      </c>
      <c r="S33" s="17">
        <v>45136</v>
      </c>
    </row>
    <row r="34" spans="2:19" ht="16.5" thickTop="1" thickBot="1">
      <c r="B34" s="20">
        <f t="shared" si="7"/>
        <v>33</v>
      </c>
      <c r="C34" s="49">
        <v>116303416766</v>
      </c>
      <c r="D34" s="50">
        <v>209802</v>
      </c>
      <c r="E34" s="19"/>
      <c r="F34" s="17">
        <v>45137</v>
      </c>
      <c r="G34" s="17">
        <v>45144</v>
      </c>
      <c r="H34" s="17" t="s">
        <v>16</v>
      </c>
      <c r="I34" s="44">
        <f t="shared" si="0"/>
        <v>7</v>
      </c>
      <c r="J34" s="47" t="s">
        <v>30</v>
      </c>
      <c r="K34" s="45">
        <f>2*76+5*84</f>
        <v>572</v>
      </c>
      <c r="L34" s="45">
        <f t="shared" si="1"/>
        <v>501.75438596491233</v>
      </c>
      <c r="M34" s="41">
        <v>30.85</v>
      </c>
      <c r="N34" s="24">
        <f t="shared" si="2"/>
        <v>17646.2</v>
      </c>
      <c r="O34" s="25">
        <f t="shared" si="3"/>
        <v>2167.077192982455</v>
      </c>
      <c r="P34" s="25">
        <f t="shared" si="4"/>
        <v>15479.122807017546</v>
      </c>
      <c r="Q34" s="22">
        <v>23446</v>
      </c>
      <c r="R34" s="46">
        <f t="shared" si="5"/>
        <v>-5799.7999999999993</v>
      </c>
      <c r="S34" s="17">
        <v>45135</v>
      </c>
    </row>
    <row r="35" spans="2:19" ht="16.5" thickTop="1" thickBot="1">
      <c r="B35" s="20">
        <f t="shared" si="7"/>
        <v>34</v>
      </c>
      <c r="C35" s="31">
        <v>116363416779</v>
      </c>
      <c r="D35" s="19">
        <v>209832</v>
      </c>
      <c r="E35" s="19"/>
      <c r="F35" s="17">
        <v>45137</v>
      </c>
      <c r="G35" s="17">
        <v>45144</v>
      </c>
      <c r="H35" s="17" t="s">
        <v>16</v>
      </c>
      <c r="I35" s="44">
        <f t="shared" si="0"/>
        <v>7</v>
      </c>
      <c r="J35" s="21" t="s">
        <v>30</v>
      </c>
      <c r="K35" s="45">
        <f>2*76+5*84</f>
        <v>572</v>
      </c>
      <c r="L35" s="45">
        <f t="shared" si="1"/>
        <v>501.75438596491233</v>
      </c>
      <c r="M35" s="41">
        <v>30.85</v>
      </c>
      <c r="N35" s="24">
        <f t="shared" si="2"/>
        <v>17646.2</v>
      </c>
      <c r="O35" s="25">
        <f t="shared" si="3"/>
        <v>2167.077192982455</v>
      </c>
      <c r="P35" s="25">
        <f t="shared" si="4"/>
        <v>15479.122807017546</v>
      </c>
      <c r="Q35" s="22">
        <v>17646.2</v>
      </c>
      <c r="R35" s="46">
        <f t="shared" si="5"/>
        <v>0</v>
      </c>
      <c r="S35" s="17">
        <v>45135</v>
      </c>
    </row>
    <row r="36" spans="2:19" s="61" customFormat="1" ht="16.5" thickTop="1" thickBot="1">
      <c r="B36" s="52">
        <f t="shared" si="7"/>
        <v>35</v>
      </c>
      <c r="C36" s="53">
        <v>116353416914</v>
      </c>
      <c r="D36" s="52">
        <v>209893</v>
      </c>
      <c r="E36" s="52"/>
      <c r="F36" s="54">
        <v>45138</v>
      </c>
      <c r="G36" s="54">
        <v>45145</v>
      </c>
      <c r="H36" s="54" t="s">
        <v>14</v>
      </c>
      <c r="I36" s="53">
        <f t="shared" si="0"/>
        <v>7</v>
      </c>
      <c r="J36" s="64">
        <v>70</v>
      </c>
      <c r="K36" s="56">
        <v>490</v>
      </c>
      <c r="L36" s="56">
        <f t="shared" si="1"/>
        <v>429.82456140350882</v>
      </c>
      <c r="M36" s="57">
        <v>30.85</v>
      </c>
      <c r="N36" s="56">
        <f t="shared" si="2"/>
        <v>15116.5</v>
      </c>
      <c r="O36" s="58">
        <f t="shared" si="3"/>
        <v>1856.4122807017538</v>
      </c>
      <c r="P36" s="58">
        <f t="shared" si="4"/>
        <v>13260.087719298246</v>
      </c>
      <c r="Q36" s="59">
        <v>16597.3</v>
      </c>
      <c r="R36" s="60">
        <f t="shared" si="5"/>
        <v>-1480.7999999999993</v>
      </c>
      <c r="S36" s="54">
        <v>45137</v>
      </c>
    </row>
    <row r="37" spans="2:19" s="61" customFormat="1" ht="16.5" thickTop="1" thickBot="1">
      <c r="B37" s="52">
        <f t="shared" si="7"/>
        <v>36</v>
      </c>
      <c r="C37" s="53">
        <v>116323457839</v>
      </c>
      <c r="D37" s="52">
        <v>209894</v>
      </c>
      <c r="E37" s="52"/>
      <c r="F37" s="54">
        <v>45139</v>
      </c>
      <c r="G37" s="54">
        <v>45145</v>
      </c>
      <c r="H37" s="54" t="s">
        <v>16</v>
      </c>
      <c r="I37" s="53">
        <f t="shared" si="0"/>
        <v>6</v>
      </c>
      <c r="J37" s="55">
        <v>78</v>
      </c>
      <c r="K37" s="56">
        <f>6*78</f>
        <v>468</v>
      </c>
      <c r="L37" s="56">
        <f t="shared" si="1"/>
        <v>410.5263157894737</v>
      </c>
      <c r="M37" s="57">
        <v>30.85</v>
      </c>
      <c r="N37" s="56">
        <f t="shared" si="2"/>
        <v>14437.800000000001</v>
      </c>
      <c r="O37" s="58">
        <f t="shared" si="3"/>
        <v>1773.0631578947359</v>
      </c>
      <c r="P37" s="58">
        <f t="shared" si="4"/>
        <v>12664.736842105265</v>
      </c>
      <c r="Q37" s="59">
        <v>13697.4</v>
      </c>
      <c r="R37" s="60">
        <f t="shared" si="5"/>
        <v>740.40000000000146</v>
      </c>
      <c r="S37" s="54">
        <v>45138</v>
      </c>
    </row>
    <row r="38" spans="2:19" s="61" customFormat="1" ht="16.5" thickTop="1" thickBot="1">
      <c r="B38" s="52">
        <f t="shared" si="7"/>
        <v>37</v>
      </c>
      <c r="C38" s="53">
        <v>116353416914</v>
      </c>
      <c r="D38" s="52">
        <v>209895</v>
      </c>
      <c r="E38" s="52"/>
      <c r="F38" s="54">
        <v>45138</v>
      </c>
      <c r="G38" s="54">
        <v>45145</v>
      </c>
      <c r="H38" s="54" t="s">
        <v>16</v>
      </c>
      <c r="I38" s="53">
        <f t="shared" si="0"/>
        <v>7</v>
      </c>
      <c r="J38" s="55">
        <v>70</v>
      </c>
      <c r="K38" s="56">
        <f>+I38*J38</f>
        <v>490</v>
      </c>
      <c r="L38" s="56">
        <f t="shared" si="1"/>
        <v>429.82456140350882</v>
      </c>
      <c r="M38" s="57">
        <v>30.85</v>
      </c>
      <c r="N38" s="56">
        <f t="shared" si="2"/>
        <v>15116.5</v>
      </c>
      <c r="O38" s="58">
        <f t="shared" si="3"/>
        <v>1856.4122807017538</v>
      </c>
      <c r="P38" s="58">
        <f t="shared" si="4"/>
        <v>13260.087719298246</v>
      </c>
      <c r="Q38" s="65">
        <v>17893</v>
      </c>
      <c r="R38" s="60">
        <f t="shared" si="5"/>
        <v>-2776.5</v>
      </c>
      <c r="S38" s="54">
        <v>45137</v>
      </c>
    </row>
    <row r="39" spans="2:19" ht="16.5" thickTop="1" thickBot="1">
      <c r="B39" s="20">
        <f t="shared" si="7"/>
        <v>38</v>
      </c>
      <c r="C39" s="31">
        <v>116313415920</v>
      </c>
      <c r="D39" s="19">
        <v>209897</v>
      </c>
      <c r="E39" s="19"/>
      <c r="F39" s="17">
        <v>45138</v>
      </c>
      <c r="G39" s="17">
        <v>45145</v>
      </c>
      <c r="H39" s="17" t="s">
        <v>16</v>
      </c>
      <c r="I39" s="44">
        <f t="shared" si="0"/>
        <v>7</v>
      </c>
      <c r="J39" s="47" t="s">
        <v>30</v>
      </c>
      <c r="K39" s="45">
        <f>1*76+6*84</f>
        <v>580</v>
      </c>
      <c r="L39" s="45">
        <f t="shared" si="1"/>
        <v>508.77192982456143</v>
      </c>
      <c r="M39" s="41">
        <v>30.85</v>
      </c>
      <c r="N39" s="24">
        <f t="shared" si="2"/>
        <v>17893</v>
      </c>
      <c r="O39" s="25">
        <f t="shared" si="3"/>
        <v>2197.3859649122787</v>
      </c>
      <c r="P39" s="25">
        <f t="shared" si="4"/>
        <v>15695.614035087721</v>
      </c>
      <c r="Q39" s="22">
        <v>17893</v>
      </c>
      <c r="R39" s="46">
        <f t="shared" si="5"/>
        <v>0</v>
      </c>
      <c r="S39" s="17">
        <v>45130</v>
      </c>
    </row>
    <row r="40" spans="2:19" s="61" customFormat="1" ht="16.5" thickTop="1" thickBot="1">
      <c r="B40" s="52">
        <f t="shared" si="7"/>
        <v>39</v>
      </c>
      <c r="C40" s="53">
        <v>116343435784</v>
      </c>
      <c r="D40" s="52">
        <v>209900</v>
      </c>
      <c r="E40" s="52"/>
      <c r="F40" s="54">
        <v>45139</v>
      </c>
      <c r="G40" s="54">
        <v>45145</v>
      </c>
      <c r="H40" s="54" t="s">
        <v>16</v>
      </c>
      <c r="I40" s="53">
        <f t="shared" si="0"/>
        <v>6</v>
      </c>
      <c r="J40" s="62">
        <v>78</v>
      </c>
      <c r="K40" s="56">
        <f>+I40*J40</f>
        <v>468</v>
      </c>
      <c r="L40" s="56">
        <f t="shared" si="1"/>
        <v>410.5263157894737</v>
      </c>
      <c r="M40" s="57">
        <v>30.85</v>
      </c>
      <c r="N40" s="56">
        <f t="shared" si="2"/>
        <v>14437.800000000001</v>
      </c>
      <c r="O40" s="58">
        <f t="shared" si="3"/>
        <v>1773.0631578947359</v>
      </c>
      <c r="P40" s="58">
        <f t="shared" si="4"/>
        <v>12664.736842105265</v>
      </c>
      <c r="Q40" s="59">
        <v>14808</v>
      </c>
      <c r="R40" s="60">
        <f t="shared" si="5"/>
        <v>-370.19999999999891</v>
      </c>
      <c r="S40" s="54">
        <v>45138</v>
      </c>
    </row>
    <row r="41" spans="2:19" ht="16.5" thickTop="1" thickBot="1">
      <c r="B41" s="20">
        <f t="shared" si="7"/>
        <v>40</v>
      </c>
      <c r="C41" s="31">
        <v>115363450240</v>
      </c>
      <c r="D41" s="19">
        <v>209940</v>
      </c>
      <c r="E41" s="19"/>
      <c r="F41" s="17">
        <v>45140</v>
      </c>
      <c r="G41" s="17">
        <v>45146</v>
      </c>
      <c r="H41" s="17" t="s">
        <v>14</v>
      </c>
      <c r="I41" s="44">
        <f t="shared" si="0"/>
        <v>6</v>
      </c>
      <c r="J41" s="47">
        <v>74</v>
      </c>
      <c r="K41" s="45">
        <f>+J41*I41</f>
        <v>444</v>
      </c>
      <c r="L41" s="45">
        <f t="shared" si="1"/>
        <v>389.47368421052636</v>
      </c>
      <c r="M41" s="41">
        <v>30.85</v>
      </c>
      <c r="N41" s="24">
        <f t="shared" si="2"/>
        <v>13697.400000000001</v>
      </c>
      <c r="O41" s="25">
        <f t="shared" si="3"/>
        <v>1682.136842105263</v>
      </c>
      <c r="P41" s="25">
        <f t="shared" si="4"/>
        <v>12015.263157894738</v>
      </c>
      <c r="Q41" s="22">
        <v>13697.4</v>
      </c>
      <c r="R41" s="46">
        <f t="shared" si="5"/>
        <v>0</v>
      </c>
      <c r="S41" s="17">
        <v>45139</v>
      </c>
    </row>
    <row r="42" spans="2:19" ht="16.5" thickTop="1" thickBot="1">
      <c r="B42" s="20">
        <f t="shared" si="7"/>
        <v>41</v>
      </c>
      <c r="C42" s="44">
        <v>116343456544</v>
      </c>
      <c r="D42" s="19">
        <v>209942</v>
      </c>
      <c r="E42" s="19"/>
      <c r="F42" s="17">
        <v>45140</v>
      </c>
      <c r="G42" s="17">
        <v>45146</v>
      </c>
      <c r="H42" s="17" t="s">
        <v>16</v>
      </c>
      <c r="I42" s="44">
        <f t="shared" si="0"/>
        <v>6</v>
      </c>
      <c r="J42" s="47">
        <v>84</v>
      </c>
      <c r="K42" s="45">
        <f>+J42*I42</f>
        <v>504</v>
      </c>
      <c r="L42" s="45">
        <f t="shared" si="1"/>
        <v>442.1052631578948</v>
      </c>
      <c r="M42" s="41">
        <v>30.85</v>
      </c>
      <c r="N42" s="24">
        <f t="shared" si="2"/>
        <v>15548.400000000001</v>
      </c>
      <c r="O42" s="25">
        <f t="shared" si="3"/>
        <v>1909.4526315789462</v>
      </c>
      <c r="P42" s="25">
        <f t="shared" si="4"/>
        <v>13638.947368421055</v>
      </c>
      <c r="Q42" s="51">
        <v>15548.4</v>
      </c>
      <c r="R42" s="46">
        <f t="shared" si="5"/>
        <v>0</v>
      </c>
      <c r="S42" s="17">
        <v>45136</v>
      </c>
    </row>
    <row r="43" spans="2:19" ht="16.5" thickTop="1" thickBot="1">
      <c r="B43" s="20">
        <f t="shared" si="7"/>
        <v>42</v>
      </c>
      <c r="C43" s="44">
        <v>116393457737</v>
      </c>
      <c r="D43" s="19">
        <v>209960</v>
      </c>
      <c r="E43" s="19"/>
      <c r="F43" s="17">
        <v>45140</v>
      </c>
      <c r="G43" s="17">
        <v>45147</v>
      </c>
      <c r="H43" s="17" t="s">
        <v>14</v>
      </c>
      <c r="I43" s="44">
        <f t="shared" si="0"/>
        <v>7</v>
      </c>
      <c r="J43" s="47">
        <v>74</v>
      </c>
      <c r="K43" s="45">
        <f>+J43*I43</f>
        <v>518</v>
      </c>
      <c r="L43" s="45">
        <f t="shared" si="1"/>
        <v>454.38596491228071</v>
      </c>
      <c r="M43" s="41">
        <v>30.85</v>
      </c>
      <c r="N43" s="24">
        <f t="shared" si="2"/>
        <v>15980.300000000001</v>
      </c>
      <c r="O43" s="25">
        <f t="shared" si="3"/>
        <v>1962.4929824561386</v>
      </c>
      <c r="P43" s="25">
        <f t="shared" si="4"/>
        <v>14017.807017543862</v>
      </c>
      <c r="Q43" s="51">
        <v>15980.3</v>
      </c>
      <c r="R43" s="46">
        <f t="shared" si="5"/>
        <v>0</v>
      </c>
      <c r="S43" s="17">
        <v>45139</v>
      </c>
    </row>
    <row r="44" spans="2:19" s="61" customFormat="1" ht="16.5" thickTop="1" thickBot="1">
      <c r="B44" s="52">
        <f t="shared" si="7"/>
        <v>43</v>
      </c>
      <c r="C44" s="53">
        <v>116333456963</v>
      </c>
      <c r="D44" s="52">
        <v>209964</v>
      </c>
      <c r="E44" s="52"/>
      <c r="F44" s="54">
        <v>45140</v>
      </c>
      <c r="G44" s="54">
        <v>45147</v>
      </c>
      <c r="H44" s="54" t="s">
        <v>22</v>
      </c>
      <c r="I44" s="53">
        <f t="shared" si="0"/>
        <v>7</v>
      </c>
      <c r="J44" s="62">
        <v>62</v>
      </c>
      <c r="K44" s="56">
        <f>+I44*J44</f>
        <v>434</v>
      </c>
      <c r="L44" s="56">
        <f t="shared" si="1"/>
        <v>380.70175438596493</v>
      </c>
      <c r="M44" s="57">
        <v>30.85</v>
      </c>
      <c r="N44" s="56">
        <f t="shared" si="2"/>
        <v>13388.900000000001</v>
      </c>
      <c r="O44" s="58">
        <f t="shared" si="3"/>
        <v>1644.2508771929824</v>
      </c>
      <c r="P44" s="58">
        <f t="shared" si="4"/>
        <v>11744.649122807019</v>
      </c>
      <c r="Q44" s="63">
        <v>12741.05</v>
      </c>
      <c r="R44" s="60">
        <f t="shared" si="5"/>
        <v>647.85000000000218</v>
      </c>
      <c r="S44" s="54">
        <v>45138</v>
      </c>
    </row>
    <row r="45" spans="2:19" ht="16.5" thickTop="1" thickBot="1">
      <c r="B45" s="20">
        <f t="shared" si="7"/>
        <v>44</v>
      </c>
      <c r="C45" s="44">
        <v>116383458467</v>
      </c>
      <c r="D45" s="19">
        <v>209978</v>
      </c>
      <c r="E45" s="19"/>
      <c r="F45" s="17">
        <v>45141</v>
      </c>
      <c r="G45" s="17">
        <v>45147</v>
      </c>
      <c r="H45" s="17" t="s">
        <v>14</v>
      </c>
      <c r="I45" s="44">
        <f t="shared" si="0"/>
        <v>6</v>
      </c>
      <c r="J45" s="47">
        <v>74</v>
      </c>
      <c r="K45" s="45">
        <f t="shared" ref="K45:K55" si="8">+J45*I45</f>
        <v>444</v>
      </c>
      <c r="L45" s="45">
        <f t="shared" si="1"/>
        <v>389.47368421052636</v>
      </c>
      <c r="M45" s="41">
        <v>30.85</v>
      </c>
      <c r="N45" s="24">
        <f t="shared" si="2"/>
        <v>13697.400000000001</v>
      </c>
      <c r="O45" s="25">
        <f t="shared" si="3"/>
        <v>1682.136842105263</v>
      </c>
      <c r="P45" s="25">
        <f t="shared" si="4"/>
        <v>12015.263157894738</v>
      </c>
      <c r="Q45" s="51">
        <v>13697.4</v>
      </c>
      <c r="R45" s="46">
        <f t="shared" si="5"/>
        <v>0</v>
      </c>
      <c r="S45" s="17">
        <v>45139</v>
      </c>
    </row>
    <row r="46" spans="2:19" ht="16.5" thickTop="1" thickBot="1">
      <c r="B46" s="20">
        <f t="shared" si="7"/>
        <v>45</v>
      </c>
      <c r="C46" s="44">
        <v>116343458487</v>
      </c>
      <c r="D46" s="19">
        <v>209981</v>
      </c>
      <c r="E46" s="19"/>
      <c r="F46" s="17">
        <v>45141</v>
      </c>
      <c r="G46" s="17">
        <v>45147</v>
      </c>
      <c r="H46" s="17" t="s">
        <v>14</v>
      </c>
      <c r="I46" s="44">
        <f t="shared" si="0"/>
        <v>6</v>
      </c>
      <c r="J46" s="47">
        <v>74</v>
      </c>
      <c r="K46" s="45">
        <f t="shared" si="8"/>
        <v>444</v>
      </c>
      <c r="L46" s="45">
        <f t="shared" si="1"/>
        <v>389.47368421052636</v>
      </c>
      <c r="M46" s="41">
        <v>30.85</v>
      </c>
      <c r="N46" s="24">
        <f t="shared" si="2"/>
        <v>13697.400000000001</v>
      </c>
      <c r="O46" s="25">
        <f t="shared" si="3"/>
        <v>1682.136842105263</v>
      </c>
      <c r="P46" s="25">
        <f t="shared" si="4"/>
        <v>12015.263157894738</v>
      </c>
      <c r="Q46" s="51">
        <v>13697.4</v>
      </c>
      <c r="R46" s="46">
        <f t="shared" si="5"/>
        <v>0</v>
      </c>
      <c r="S46" s="17">
        <v>45139</v>
      </c>
    </row>
    <row r="47" spans="2:19" s="61" customFormat="1" ht="16.5" thickTop="1" thickBot="1">
      <c r="B47" s="52">
        <f t="shared" si="7"/>
        <v>46</v>
      </c>
      <c r="C47" s="53">
        <v>116393457331</v>
      </c>
      <c r="D47" s="52">
        <v>209988</v>
      </c>
      <c r="E47" s="52"/>
      <c r="F47" s="54">
        <v>45140</v>
      </c>
      <c r="G47" s="54">
        <v>45147</v>
      </c>
      <c r="H47" s="54" t="s">
        <v>14</v>
      </c>
      <c r="I47" s="53">
        <f t="shared" si="0"/>
        <v>7</v>
      </c>
      <c r="J47" s="55">
        <v>78</v>
      </c>
      <c r="K47" s="56">
        <f>+I47*J47</f>
        <v>546</v>
      </c>
      <c r="L47" s="56">
        <f t="shared" si="1"/>
        <v>478.94736842105266</v>
      </c>
      <c r="M47" s="57">
        <v>30.85</v>
      </c>
      <c r="N47" s="56">
        <f t="shared" si="2"/>
        <v>16844.100000000002</v>
      </c>
      <c r="O47" s="58">
        <f t="shared" si="3"/>
        <v>2068.5736842105252</v>
      </c>
      <c r="P47" s="58">
        <f t="shared" si="4"/>
        <v>14775.526315789477</v>
      </c>
      <c r="Q47" s="63">
        <v>15980.3</v>
      </c>
      <c r="R47" s="60">
        <f t="shared" si="5"/>
        <v>863.80000000000291</v>
      </c>
      <c r="S47" s="54">
        <v>45138</v>
      </c>
    </row>
    <row r="48" spans="2:19" ht="16.5" thickTop="1" thickBot="1">
      <c r="B48" s="20">
        <f t="shared" si="7"/>
        <v>47</v>
      </c>
      <c r="C48" s="44">
        <v>116323458140</v>
      </c>
      <c r="D48" s="19">
        <v>209990</v>
      </c>
      <c r="E48" s="19"/>
      <c r="F48" s="17">
        <v>45140</v>
      </c>
      <c r="G48" s="17">
        <v>45147</v>
      </c>
      <c r="H48" s="17" t="s">
        <v>14</v>
      </c>
      <c r="I48" s="44">
        <f t="shared" si="0"/>
        <v>7</v>
      </c>
      <c r="J48" s="48">
        <v>74</v>
      </c>
      <c r="K48" s="45">
        <f t="shared" si="8"/>
        <v>518</v>
      </c>
      <c r="L48" s="45">
        <f t="shared" si="1"/>
        <v>454.38596491228071</v>
      </c>
      <c r="M48" s="41">
        <v>30.85</v>
      </c>
      <c r="N48" s="24">
        <f t="shared" si="2"/>
        <v>15980.300000000001</v>
      </c>
      <c r="O48" s="25">
        <f t="shared" si="3"/>
        <v>1962.4929824561386</v>
      </c>
      <c r="P48" s="25">
        <f t="shared" si="4"/>
        <v>14017.807017543862</v>
      </c>
      <c r="Q48" s="51">
        <v>15980.3</v>
      </c>
      <c r="R48" s="46">
        <f t="shared" si="5"/>
        <v>0</v>
      </c>
      <c r="S48" s="17">
        <v>45139</v>
      </c>
    </row>
    <row r="49" spans="2:19" s="61" customFormat="1" ht="16.5" thickTop="1" thickBot="1">
      <c r="B49" s="52">
        <f t="shared" si="7"/>
        <v>48</v>
      </c>
      <c r="C49" s="53">
        <v>116383458016</v>
      </c>
      <c r="D49" s="52">
        <v>210049</v>
      </c>
      <c r="E49" s="52"/>
      <c r="F49" s="54">
        <v>45140</v>
      </c>
      <c r="G49" s="54">
        <v>45147</v>
      </c>
      <c r="H49" s="54" t="s">
        <v>14</v>
      </c>
      <c r="I49" s="53">
        <f t="shared" si="0"/>
        <v>7</v>
      </c>
      <c r="J49" s="55">
        <v>78</v>
      </c>
      <c r="K49" s="56">
        <v>546</v>
      </c>
      <c r="L49" s="56">
        <f t="shared" si="1"/>
        <v>478.94736842105266</v>
      </c>
      <c r="M49" s="57">
        <v>30.85</v>
      </c>
      <c r="N49" s="56">
        <f t="shared" si="2"/>
        <v>16844.100000000002</v>
      </c>
      <c r="O49" s="58">
        <f t="shared" si="3"/>
        <v>2068.5736842105252</v>
      </c>
      <c r="P49" s="58">
        <f t="shared" si="4"/>
        <v>14775.526315789477</v>
      </c>
      <c r="Q49" s="63">
        <v>15980.3</v>
      </c>
      <c r="R49" s="60">
        <f t="shared" si="5"/>
        <v>863.80000000000291</v>
      </c>
      <c r="S49" s="54">
        <v>45138</v>
      </c>
    </row>
    <row r="50" spans="2:19" ht="16.5" thickTop="1" thickBot="1">
      <c r="B50" s="20">
        <f t="shared" si="7"/>
        <v>49</v>
      </c>
      <c r="C50" s="44">
        <v>116373415100</v>
      </c>
      <c r="D50" s="19">
        <v>210050</v>
      </c>
      <c r="E50" s="19"/>
      <c r="F50" s="17">
        <v>45134</v>
      </c>
      <c r="G50" s="17">
        <v>45147</v>
      </c>
      <c r="H50" s="17" t="s">
        <v>22</v>
      </c>
      <c r="I50" s="44">
        <f t="shared" si="0"/>
        <v>13</v>
      </c>
      <c r="J50" s="47" t="s">
        <v>28</v>
      </c>
      <c r="K50" s="45">
        <f>5*56+8*62</f>
        <v>776</v>
      </c>
      <c r="L50" s="45">
        <f t="shared" si="1"/>
        <v>680.70175438596493</v>
      </c>
      <c r="M50" s="41">
        <v>30.85</v>
      </c>
      <c r="N50" s="24">
        <f t="shared" si="2"/>
        <v>23939.600000000002</v>
      </c>
      <c r="O50" s="25">
        <f t="shared" si="3"/>
        <v>2939.9508771929795</v>
      </c>
      <c r="P50" s="25">
        <f t="shared" si="4"/>
        <v>20999.649122807023</v>
      </c>
      <c r="Q50" s="51">
        <v>23939.599999999999</v>
      </c>
      <c r="R50" s="46">
        <f t="shared" si="5"/>
        <v>0</v>
      </c>
      <c r="S50" s="17">
        <v>45127</v>
      </c>
    </row>
    <row r="51" spans="2:19" ht="16.5" thickTop="1" thickBot="1">
      <c r="B51" s="20">
        <f t="shared" si="7"/>
        <v>50</v>
      </c>
      <c r="C51" s="44">
        <v>116373415100</v>
      </c>
      <c r="D51" s="19">
        <v>210051</v>
      </c>
      <c r="E51" s="19"/>
      <c r="F51" s="17">
        <v>45134</v>
      </c>
      <c r="G51" s="17">
        <v>45147</v>
      </c>
      <c r="H51" s="17" t="s">
        <v>22</v>
      </c>
      <c r="I51" s="44">
        <f t="shared" si="0"/>
        <v>13</v>
      </c>
      <c r="J51" s="47" t="s">
        <v>28</v>
      </c>
      <c r="K51" s="45">
        <f>5*56+8*62</f>
        <v>776</v>
      </c>
      <c r="L51" s="45">
        <f t="shared" si="1"/>
        <v>680.70175438596493</v>
      </c>
      <c r="M51" s="41">
        <v>30.85</v>
      </c>
      <c r="N51" s="24">
        <f t="shared" si="2"/>
        <v>23939.600000000002</v>
      </c>
      <c r="O51" s="25">
        <f t="shared" si="3"/>
        <v>2939.9508771929795</v>
      </c>
      <c r="P51" s="25">
        <f t="shared" si="4"/>
        <v>20999.649122807023</v>
      </c>
      <c r="Q51" s="51">
        <v>23939.599999999999</v>
      </c>
      <c r="R51" s="46">
        <f t="shared" si="5"/>
        <v>0</v>
      </c>
      <c r="S51" s="17">
        <v>45127</v>
      </c>
    </row>
    <row r="52" spans="2:19" ht="16.5" thickTop="1" thickBot="1">
      <c r="B52" s="20">
        <f t="shared" si="7"/>
        <v>51</v>
      </c>
      <c r="C52" s="44">
        <v>116383457675</v>
      </c>
      <c r="D52" s="19">
        <v>210078</v>
      </c>
      <c r="E52" s="19"/>
      <c r="F52" s="17">
        <v>45141</v>
      </c>
      <c r="G52" s="17">
        <v>45148</v>
      </c>
      <c r="H52" s="17" t="s">
        <v>14</v>
      </c>
      <c r="I52" s="44">
        <f t="shared" si="0"/>
        <v>7</v>
      </c>
      <c r="J52" s="48">
        <v>74</v>
      </c>
      <c r="K52" s="45">
        <f t="shared" si="8"/>
        <v>518</v>
      </c>
      <c r="L52" s="45">
        <f t="shared" si="1"/>
        <v>454.38596491228071</v>
      </c>
      <c r="M52" s="41">
        <v>30.85</v>
      </c>
      <c r="N52" s="24">
        <f t="shared" si="2"/>
        <v>15980.300000000001</v>
      </c>
      <c r="O52" s="25">
        <f t="shared" si="3"/>
        <v>1962.4929824561386</v>
      </c>
      <c r="P52" s="25">
        <f t="shared" si="4"/>
        <v>14017.807017543862</v>
      </c>
      <c r="Q52" s="51">
        <v>15980.3</v>
      </c>
      <c r="R52" s="46">
        <f t="shared" si="5"/>
        <v>0</v>
      </c>
      <c r="S52" s="17">
        <v>45139</v>
      </c>
    </row>
    <row r="53" spans="2:19" ht="16.5" thickTop="1" thickBot="1">
      <c r="B53" s="20">
        <f t="shared" si="7"/>
        <v>52</v>
      </c>
      <c r="C53" s="44">
        <v>116373458480</v>
      </c>
      <c r="D53" s="19">
        <v>210081</v>
      </c>
      <c r="E53" s="19"/>
      <c r="F53" s="17">
        <v>45141</v>
      </c>
      <c r="G53" s="17">
        <v>45148</v>
      </c>
      <c r="H53" s="17" t="s">
        <v>14</v>
      </c>
      <c r="I53" s="44">
        <f t="shared" si="0"/>
        <v>7</v>
      </c>
      <c r="J53" s="48">
        <v>74</v>
      </c>
      <c r="K53" s="45">
        <f t="shared" si="8"/>
        <v>518</v>
      </c>
      <c r="L53" s="45">
        <f t="shared" si="1"/>
        <v>454.38596491228071</v>
      </c>
      <c r="M53" s="41">
        <v>30.85</v>
      </c>
      <c r="N53" s="24">
        <f t="shared" si="2"/>
        <v>15980.300000000001</v>
      </c>
      <c r="O53" s="25">
        <f t="shared" si="3"/>
        <v>1962.4929824561386</v>
      </c>
      <c r="P53" s="25">
        <f t="shared" si="4"/>
        <v>14017.807017543862</v>
      </c>
      <c r="Q53" s="51">
        <v>15980.3</v>
      </c>
      <c r="R53" s="46">
        <f t="shared" si="5"/>
        <v>0</v>
      </c>
      <c r="S53" s="17">
        <v>45140</v>
      </c>
    </row>
    <row r="54" spans="2:19" ht="16.5" thickTop="1" thickBot="1">
      <c r="B54" s="20">
        <f t="shared" si="7"/>
        <v>53</v>
      </c>
      <c r="C54" s="44">
        <v>116323458515</v>
      </c>
      <c r="D54" s="19">
        <v>210089</v>
      </c>
      <c r="E54" s="19"/>
      <c r="F54" s="17">
        <v>45141</v>
      </c>
      <c r="G54" s="17">
        <v>45148</v>
      </c>
      <c r="H54" s="17" t="s">
        <v>16</v>
      </c>
      <c r="I54" s="44">
        <f t="shared" si="0"/>
        <v>7</v>
      </c>
      <c r="J54" s="47">
        <v>80</v>
      </c>
      <c r="K54" s="45">
        <f t="shared" si="8"/>
        <v>560</v>
      </c>
      <c r="L54" s="45">
        <f t="shared" si="1"/>
        <v>491.22807017543863</v>
      </c>
      <c r="M54" s="41">
        <v>30.85</v>
      </c>
      <c r="N54" s="24">
        <f t="shared" si="2"/>
        <v>17276</v>
      </c>
      <c r="O54" s="25">
        <f t="shared" si="3"/>
        <v>2121.6140350877176</v>
      </c>
      <c r="P54" s="25">
        <f t="shared" si="4"/>
        <v>15154.385964912282</v>
      </c>
      <c r="Q54" s="51">
        <v>17276</v>
      </c>
      <c r="R54" s="46">
        <f t="shared" si="5"/>
        <v>0</v>
      </c>
      <c r="S54" s="17">
        <v>45139</v>
      </c>
    </row>
    <row r="55" spans="2:19" ht="15.75" thickTop="1">
      <c r="B55" s="20">
        <f t="shared" si="7"/>
        <v>54</v>
      </c>
      <c r="C55" s="44">
        <v>116373459234</v>
      </c>
      <c r="D55" s="19">
        <v>210094</v>
      </c>
      <c r="E55" s="19"/>
      <c r="F55" s="17">
        <v>45141</v>
      </c>
      <c r="G55" s="17">
        <v>45148</v>
      </c>
      <c r="H55" s="17" t="s">
        <v>16</v>
      </c>
      <c r="I55" s="44">
        <f t="shared" si="0"/>
        <v>7</v>
      </c>
      <c r="J55" s="47">
        <v>80</v>
      </c>
      <c r="K55" s="45">
        <f t="shared" si="8"/>
        <v>560</v>
      </c>
      <c r="L55" s="45">
        <f t="shared" si="1"/>
        <v>491.22807017543863</v>
      </c>
      <c r="M55" s="41">
        <v>30.85</v>
      </c>
      <c r="N55" s="24">
        <f t="shared" si="2"/>
        <v>17276</v>
      </c>
      <c r="O55" s="25">
        <f t="shared" si="3"/>
        <v>2121.6140350877176</v>
      </c>
      <c r="P55" s="25">
        <f t="shared" si="4"/>
        <v>15154.385964912282</v>
      </c>
      <c r="Q55" s="51">
        <v>17276</v>
      </c>
      <c r="R55" s="46">
        <f t="shared" si="5"/>
        <v>0</v>
      </c>
      <c r="S55" s="17">
        <v>45140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F6" sqref="F6"/>
    </sheetView>
  </sheetViews>
  <sheetFormatPr defaultRowHeight="12.75"/>
  <cols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9</v>
      </c>
      <c r="B1" s="3" t="s">
        <v>10</v>
      </c>
      <c r="C1" s="4" t="s">
        <v>22</v>
      </c>
      <c r="D1" s="4" t="s">
        <v>17</v>
      </c>
      <c r="E1" s="4" t="s">
        <v>18</v>
      </c>
      <c r="F1" s="4" t="s">
        <v>14</v>
      </c>
      <c r="G1" s="5" t="s">
        <v>16</v>
      </c>
      <c r="H1" s="5" t="s">
        <v>15</v>
      </c>
      <c r="I1" s="5" t="s">
        <v>21</v>
      </c>
      <c r="J1" s="35" t="s">
        <v>19</v>
      </c>
      <c r="K1" s="35" t="s">
        <v>20</v>
      </c>
      <c r="L1" s="6"/>
      <c r="M1" s="7"/>
    </row>
    <row r="2" spans="1:13" ht="15" thickTop="1">
      <c r="A2" s="8">
        <v>45006</v>
      </c>
      <c r="B2" s="8">
        <v>45046</v>
      </c>
      <c r="C2" s="9">
        <v>50</v>
      </c>
      <c r="D2" s="9">
        <v>53</v>
      </c>
      <c r="E2" s="9">
        <v>60</v>
      </c>
      <c r="F2" s="9">
        <v>62</v>
      </c>
      <c r="G2" s="10">
        <v>68</v>
      </c>
      <c r="H2" s="10">
        <v>82</v>
      </c>
      <c r="I2" s="10">
        <v>92</v>
      </c>
      <c r="J2" s="36">
        <v>117</v>
      </c>
      <c r="K2" s="36">
        <v>132</v>
      </c>
      <c r="L2" s="6"/>
      <c r="M2" s="6"/>
    </row>
    <row r="3" spans="1:13" ht="14.25">
      <c r="A3" s="11">
        <v>45047</v>
      </c>
      <c r="B3" s="11">
        <v>45061</v>
      </c>
      <c r="C3" s="12">
        <v>79</v>
      </c>
      <c r="D3" s="12">
        <v>82</v>
      </c>
      <c r="E3" s="12">
        <v>89</v>
      </c>
      <c r="F3" s="12">
        <v>98</v>
      </c>
      <c r="G3" s="13">
        <v>104</v>
      </c>
      <c r="H3" s="13">
        <v>118</v>
      </c>
      <c r="I3" s="13">
        <v>128</v>
      </c>
      <c r="J3" s="37">
        <v>171</v>
      </c>
      <c r="K3" s="37">
        <v>186</v>
      </c>
      <c r="L3" s="6"/>
      <c r="M3" s="6"/>
    </row>
    <row r="4" spans="1:13" ht="14.25">
      <c r="A4" s="11">
        <v>45062</v>
      </c>
      <c r="B4" s="11">
        <v>45077</v>
      </c>
      <c r="C4" s="12">
        <v>61</v>
      </c>
      <c r="D4" s="12">
        <v>64</v>
      </c>
      <c r="E4" s="12">
        <v>71</v>
      </c>
      <c r="F4" s="12">
        <v>76</v>
      </c>
      <c r="G4" s="13">
        <v>82</v>
      </c>
      <c r="H4" s="13">
        <v>96</v>
      </c>
      <c r="I4" s="13">
        <v>106</v>
      </c>
      <c r="J4" s="37">
        <v>138</v>
      </c>
      <c r="K4" s="37">
        <v>153</v>
      </c>
      <c r="L4" s="6"/>
      <c r="M4" s="6"/>
    </row>
    <row r="5" spans="1:13" ht="14.25">
      <c r="A5" s="11">
        <v>45078</v>
      </c>
      <c r="B5" s="11">
        <v>45107</v>
      </c>
      <c r="C5" s="12">
        <v>65</v>
      </c>
      <c r="D5" s="12">
        <v>68</v>
      </c>
      <c r="E5" s="12">
        <v>75</v>
      </c>
      <c r="F5" s="12">
        <v>82</v>
      </c>
      <c r="G5" s="13">
        <v>88</v>
      </c>
      <c r="H5" s="13">
        <v>102</v>
      </c>
      <c r="I5" s="13">
        <v>112</v>
      </c>
      <c r="J5" s="37">
        <v>117</v>
      </c>
      <c r="K5" s="37">
        <v>162</v>
      </c>
      <c r="L5" s="6"/>
      <c r="M5" s="6"/>
    </row>
    <row r="6" spans="1:13" ht="14.25">
      <c r="A6" s="11">
        <v>45108</v>
      </c>
      <c r="B6" s="11">
        <v>45138</v>
      </c>
      <c r="C6" s="12">
        <v>75</v>
      </c>
      <c r="D6" s="12">
        <v>78</v>
      </c>
      <c r="E6" s="12">
        <v>85</v>
      </c>
      <c r="F6" s="12">
        <v>94</v>
      </c>
      <c r="G6" s="13">
        <v>100</v>
      </c>
      <c r="H6" s="13">
        <v>114</v>
      </c>
      <c r="I6" s="13">
        <v>124</v>
      </c>
      <c r="J6" s="37">
        <v>165</v>
      </c>
      <c r="K6" s="37">
        <v>180</v>
      </c>
      <c r="L6" s="6"/>
      <c r="M6" s="6"/>
    </row>
    <row r="7" spans="1:13" ht="14.25">
      <c r="A7" s="11">
        <v>45139</v>
      </c>
      <c r="B7" s="11">
        <v>45169</v>
      </c>
      <c r="C7" s="12">
        <v>84</v>
      </c>
      <c r="D7" s="12">
        <v>87</v>
      </c>
      <c r="E7" s="12">
        <v>94</v>
      </c>
      <c r="F7" s="12">
        <v>106</v>
      </c>
      <c r="G7" s="13">
        <v>112</v>
      </c>
      <c r="H7" s="13">
        <v>126</v>
      </c>
      <c r="I7" s="13">
        <v>136</v>
      </c>
      <c r="J7" s="37">
        <v>183</v>
      </c>
      <c r="K7" s="37">
        <v>198</v>
      </c>
      <c r="L7" s="6"/>
      <c r="M7" s="6"/>
    </row>
    <row r="8" spans="1:13" ht="14.25">
      <c r="A8" s="11">
        <v>45170</v>
      </c>
      <c r="B8" s="11">
        <v>45199</v>
      </c>
      <c r="C8" s="12">
        <v>75</v>
      </c>
      <c r="D8" s="12">
        <v>78</v>
      </c>
      <c r="E8" s="12">
        <v>85</v>
      </c>
      <c r="F8" s="12">
        <v>94</v>
      </c>
      <c r="G8" s="13">
        <v>100</v>
      </c>
      <c r="H8" s="13">
        <v>114</v>
      </c>
      <c r="I8" s="13">
        <v>124</v>
      </c>
      <c r="J8" s="37">
        <v>165</v>
      </c>
      <c r="K8" s="37">
        <v>180</v>
      </c>
      <c r="L8" s="6"/>
      <c r="M8" s="6"/>
    </row>
    <row r="9" spans="1:13" ht="15" thickBot="1">
      <c r="A9" s="14">
        <v>45200</v>
      </c>
      <c r="B9" s="14">
        <v>45230</v>
      </c>
      <c r="C9" s="15">
        <v>84</v>
      </c>
      <c r="D9" s="15">
        <v>87</v>
      </c>
      <c r="E9" s="15">
        <v>94</v>
      </c>
      <c r="F9" s="15">
        <v>106</v>
      </c>
      <c r="G9" s="16">
        <v>112</v>
      </c>
      <c r="H9" s="16">
        <v>126</v>
      </c>
      <c r="I9" s="16">
        <v>136</v>
      </c>
      <c r="J9" s="38">
        <v>183</v>
      </c>
      <c r="K9" s="38">
        <v>198</v>
      </c>
      <c r="L9" s="6"/>
      <c r="M9" s="6"/>
    </row>
    <row r="10" spans="1:13" ht="13.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A3" sqref="A3:XFD3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9</v>
      </c>
      <c r="B1" s="3" t="s">
        <v>10</v>
      </c>
      <c r="C1" s="4" t="s">
        <v>22</v>
      </c>
      <c r="D1" s="4" t="s">
        <v>17</v>
      </c>
      <c r="E1" s="4" t="s">
        <v>18</v>
      </c>
      <c r="F1" s="4" t="s">
        <v>14</v>
      </c>
      <c r="G1" s="5" t="s">
        <v>16</v>
      </c>
      <c r="H1" s="5" t="s">
        <v>15</v>
      </c>
      <c r="I1" s="5" t="s">
        <v>21</v>
      </c>
      <c r="J1" s="35" t="s">
        <v>19</v>
      </c>
      <c r="K1" s="35" t="s">
        <v>20</v>
      </c>
      <c r="L1" s="6"/>
      <c r="M1" s="7"/>
    </row>
    <row r="2" spans="1:13" ht="15" thickTop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6">
        <v>129</v>
      </c>
      <c r="K2" s="36">
        <v>144</v>
      </c>
      <c r="L2" s="6"/>
      <c r="M2" s="6"/>
    </row>
    <row r="3" spans="1:13" ht="14.25">
      <c r="A3" s="11">
        <v>45139</v>
      </c>
      <c r="B3" s="11">
        <v>45169</v>
      </c>
      <c r="C3" s="12">
        <v>62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7">
        <v>141</v>
      </c>
      <c r="K3" s="37">
        <v>156</v>
      </c>
      <c r="L3" s="6"/>
      <c r="M3" s="6"/>
    </row>
    <row r="4" spans="1:13" ht="14.25">
      <c r="A4" s="11">
        <v>45170</v>
      </c>
      <c r="B4" s="11">
        <v>45179</v>
      </c>
      <c r="C4" s="12">
        <v>62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7">
        <v>141</v>
      </c>
      <c r="K4" s="37">
        <v>156</v>
      </c>
      <c r="L4" s="6"/>
      <c r="M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F11" sqref="F11"/>
    </sheetView>
  </sheetViews>
  <sheetFormatPr defaultRowHeight="12.75"/>
  <sheetData>
    <row r="1" spans="1:13" ht="15" thickBot="1">
      <c r="A1" s="2" t="s">
        <v>9</v>
      </c>
      <c r="B1" s="3" t="s">
        <v>10</v>
      </c>
      <c r="C1" s="4" t="s">
        <v>22</v>
      </c>
      <c r="D1" s="4" t="s">
        <v>17</v>
      </c>
      <c r="E1" s="4" t="s">
        <v>18</v>
      </c>
      <c r="F1" s="4" t="s">
        <v>14</v>
      </c>
      <c r="G1" s="5" t="s">
        <v>16</v>
      </c>
      <c r="H1" s="5" t="s">
        <v>15</v>
      </c>
      <c r="I1" s="5" t="s">
        <v>21</v>
      </c>
      <c r="J1" s="35" t="s">
        <v>19</v>
      </c>
      <c r="K1" s="35" t="s">
        <v>20</v>
      </c>
      <c r="L1" s="6"/>
      <c r="M1" s="7"/>
    </row>
    <row r="2" spans="1:13" ht="15" thickTop="1">
      <c r="A2" s="11">
        <v>45139</v>
      </c>
      <c r="B2" s="11">
        <v>45169</v>
      </c>
      <c r="C2" s="9">
        <v>59</v>
      </c>
      <c r="D2" s="9">
        <f>+C2+3</f>
        <v>62</v>
      </c>
      <c r="E2" s="9">
        <v>69</v>
      </c>
      <c r="F2" s="9">
        <f>37*2</f>
        <v>74</v>
      </c>
      <c r="G2" s="10">
        <v>80</v>
      </c>
      <c r="H2" s="10">
        <f>47*2</f>
        <v>94</v>
      </c>
      <c r="I2" s="10">
        <f>52*2</f>
        <v>104</v>
      </c>
      <c r="J2" s="36">
        <f>45*3</f>
        <v>135</v>
      </c>
      <c r="K2" s="36">
        <v>150</v>
      </c>
      <c r="L2" s="6"/>
      <c r="M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G4" sqref="G4"/>
    </sheetView>
  </sheetViews>
  <sheetFormatPr defaultRowHeight="12.75"/>
  <cols>
    <col min="1" max="1" width="11.28515625" bestFit="1" customWidth="1"/>
    <col min="2" max="2" width="11.140625" bestFit="1" customWidth="1"/>
  </cols>
  <sheetData>
    <row r="1" spans="1:13" ht="15" thickBot="1">
      <c r="A1" s="2" t="s">
        <v>9</v>
      </c>
      <c r="B1" s="3" t="s">
        <v>10</v>
      </c>
      <c r="C1" s="4" t="s">
        <v>22</v>
      </c>
      <c r="D1" s="4" t="s">
        <v>17</v>
      </c>
      <c r="E1" s="4" t="s">
        <v>18</v>
      </c>
      <c r="F1" s="4" t="s">
        <v>14</v>
      </c>
      <c r="G1" s="5" t="s">
        <v>16</v>
      </c>
      <c r="H1" s="5" t="s">
        <v>15</v>
      </c>
      <c r="I1" s="5" t="s">
        <v>21</v>
      </c>
      <c r="J1" s="35" t="s">
        <v>19</v>
      </c>
      <c r="K1" s="35" t="s">
        <v>20</v>
      </c>
      <c r="L1" s="6"/>
      <c r="M1" s="7"/>
    </row>
    <row r="2" spans="1:13" ht="15" thickTop="1">
      <c r="A2" s="8">
        <v>45137</v>
      </c>
      <c r="B2" s="8">
        <v>45138</v>
      </c>
      <c r="C2" s="9">
        <v>56</v>
      </c>
      <c r="D2" s="9">
        <v>56</v>
      </c>
      <c r="E2" s="9">
        <v>66</v>
      </c>
      <c r="F2" s="9">
        <v>100</v>
      </c>
      <c r="G2" s="10">
        <v>100</v>
      </c>
      <c r="H2" s="10">
        <v>90</v>
      </c>
      <c r="I2" s="10">
        <v>100</v>
      </c>
      <c r="J2" s="36">
        <v>129</v>
      </c>
      <c r="K2" s="36">
        <v>144</v>
      </c>
      <c r="L2" s="6"/>
      <c r="M2" s="6"/>
    </row>
    <row r="3" spans="1:13" ht="14.25">
      <c r="A3" s="11">
        <v>45139</v>
      </c>
      <c r="B3" s="11">
        <v>45143</v>
      </c>
      <c r="C3" s="12">
        <v>100</v>
      </c>
      <c r="D3" s="12">
        <v>120</v>
      </c>
      <c r="E3" s="12">
        <v>72</v>
      </c>
      <c r="F3" s="12">
        <v>150</v>
      </c>
      <c r="G3" s="13">
        <v>150</v>
      </c>
      <c r="H3" s="13">
        <v>98</v>
      </c>
      <c r="I3" s="13">
        <v>108</v>
      </c>
      <c r="J3" s="37">
        <v>141</v>
      </c>
      <c r="K3" s="37">
        <v>156</v>
      </c>
      <c r="L3" s="6"/>
      <c r="M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cont</vt:lpstr>
      <vt:lpstr>spo</vt:lpstr>
      <vt:lpstr>spo2</vt:lpstr>
      <vt:lpstr>spo by arrival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2023-08-26T09:16:35Z</dcterms:modified>
</cp:coreProperties>
</file>