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"/>
    </mc:Choice>
  </mc:AlternateContent>
  <xr:revisionPtr revIDLastSave="0" documentId="13_ncr:1_{D0703EE6-1ED6-4588-AA2D-885079BD21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ment" sheetId="6" r:id="rId1"/>
    <sheet name="Sheet1" sheetId="11" r:id="rId2"/>
    <sheet name="Sheet2" sheetId="12" r:id="rId3"/>
    <sheet name="Sheet3" sheetId="13" r:id="rId4"/>
    <sheet name="Sheet4" sheetId="14" r:id="rId5"/>
    <sheet name="Sheet5" sheetId="15" r:id="rId6"/>
    <sheet name="contract" sheetId="7" r:id="rId7"/>
    <sheet name="spo" sheetId="8" r:id="rId8"/>
    <sheet name="spo2" sheetId="9" r:id="rId9"/>
    <sheet name="spo by arriva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6" l="1"/>
  <c r="M62" i="6" s="1"/>
  <c r="I62" i="6"/>
  <c r="I60" i="6"/>
  <c r="K60" i="6"/>
  <c r="M60" i="6"/>
  <c r="I61" i="6"/>
  <c r="K61" i="6"/>
  <c r="M61" i="6"/>
  <c r="K59" i="6"/>
  <c r="M59" i="6" s="1"/>
  <c r="I59" i="6"/>
  <c r="K58" i="6"/>
  <c r="M58" i="6" s="1"/>
  <c r="I58" i="6"/>
  <c r="K2" i="6"/>
  <c r="K57" i="6"/>
  <c r="K56" i="6"/>
  <c r="K55" i="6"/>
  <c r="I57" i="6"/>
  <c r="M57" i="6" s="1"/>
  <c r="B57" i="6"/>
  <c r="I56" i="6"/>
  <c r="B56" i="6"/>
  <c r="I55" i="6"/>
  <c r="I54" i="6"/>
  <c r="K54" i="6" s="1"/>
  <c r="I53" i="6"/>
  <c r="K53" i="6" s="1"/>
  <c r="I52" i="6"/>
  <c r="K52" i="6" s="1"/>
  <c r="K51" i="6"/>
  <c r="M51" i="6" s="1"/>
  <c r="I51" i="6"/>
  <c r="K50" i="6"/>
  <c r="I50" i="6"/>
  <c r="K49" i="6"/>
  <c r="M49" i="6" s="1"/>
  <c r="I49" i="6"/>
  <c r="I48" i="6"/>
  <c r="K48" i="6" s="1"/>
  <c r="K47" i="6"/>
  <c r="M47" i="6" s="1"/>
  <c r="I47" i="6"/>
  <c r="I46" i="6"/>
  <c r="K46" i="6" s="1"/>
  <c r="I45" i="6"/>
  <c r="K45" i="6" s="1"/>
  <c r="K44" i="6"/>
  <c r="I44" i="6"/>
  <c r="I43" i="6"/>
  <c r="K43" i="6" s="1"/>
  <c r="I42" i="6"/>
  <c r="K42" i="6" s="1"/>
  <c r="I41" i="6"/>
  <c r="K41" i="6" s="1"/>
  <c r="K40" i="6"/>
  <c r="I40" i="6"/>
  <c r="K39" i="6"/>
  <c r="I39" i="6"/>
  <c r="K38" i="6"/>
  <c r="I38" i="6"/>
  <c r="K37" i="6"/>
  <c r="I37" i="6"/>
  <c r="K36" i="6"/>
  <c r="I36" i="6"/>
  <c r="K35" i="6"/>
  <c r="I35" i="6"/>
  <c r="K34" i="6"/>
  <c r="I34" i="6"/>
  <c r="K33" i="6"/>
  <c r="I33" i="6"/>
  <c r="K32" i="6"/>
  <c r="I32" i="6"/>
  <c r="K31" i="6"/>
  <c r="I31" i="6"/>
  <c r="K30" i="6"/>
  <c r="I30" i="6"/>
  <c r="K29" i="6"/>
  <c r="I29" i="6"/>
  <c r="K28" i="6"/>
  <c r="M28" i="6" s="1"/>
  <c r="I28" i="6"/>
  <c r="K27" i="6"/>
  <c r="I27" i="6"/>
  <c r="K26" i="6"/>
  <c r="I26" i="6"/>
  <c r="K25" i="6"/>
  <c r="I25" i="6"/>
  <c r="K24" i="6"/>
  <c r="M24" i="6" s="1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K16" i="6"/>
  <c r="I16" i="6"/>
  <c r="K15" i="6"/>
  <c r="I15" i="6"/>
  <c r="K14" i="6"/>
  <c r="I14" i="6"/>
  <c r="K13" i="6"/>
  <c r="I13" i="6"/>
  <c r="K12" i="6"/>
  <c r="I12" i="6"/>
  <c r="K11" i="6"/>
  <c r="I11" i="6"/>
  <c r="I10" i="6"/>
  <c r="K10" i="6" s="1"/>
  <c r="I9" i="6"/>
  <c r="K9" i="6" s="1"/>
  <c r="I8" i="6"/>
  <c r="K8" i="6" s="1"/>
  <c r="I7" i="6"/>
  <c r="K7" i="6" s="1"/>
  <c r="I6" i="6"/>
  <c r="K6" i="6" s="1"/>
  <c r="I5" i="6"/>
  <c r="K5" i="6" s="1"/>
  <c r="I4" i="6"/>
  <c r="K4" i="6" s="1"/>
  <c r="I3" i="6"/>
  <c r="K3" i="6" s="1"/>
  <c r="I2" i="6"/>
  <c r="J2" i="9"/>
  <c r="I2" i="9"/>
  <c r="H2" i="9"/>
  <c r="F2" i="9"/>
  <c r="D2" i="9"/>
  <c r="M56" i="6" l="1"/>
  <c r="M18" i="6"/>
  <c r="M30" i="6"/>
  <c r="M38" i="6"/>
  <c r="M42" i="6"/>
  <c r="M53" i="6"/>
  <c r="M55" i="6"/>
  <c r="M26" i="6"/>
  <c r="M32" i="6"/>
  <c r="M14" i="6"/>
  <c r="M36" i="6"/>
  <c r="M20" i="6"/>
  <c r="M12" i="6"/>
  <c r="M40" i="6"/>
  <c r="M22" i="6"/>
  <c r="M34" i="6"/>
  <c r="M16" i="6"/>
  <c r="M44" i="6"/>
  <c r="M6" i="6"/>
  <c r="M8" i="6"/>
  <c r="M2" i="6"/>
  <c r="M10" i="6"/>
  <c r="M4" i="6"/>
  <c r="M46" i="6"/>
  <c r="M48" i="6"/>
  <c r="M50" i="6"/>
  <c r="M52" i="6"/>
  <c r="M54" i="6"/>
  <c r="M3" i="6"/>
  <c r="M5" i="6"/>
  <c r="M7" i="6"/>
  <c r="M9" i="6"/>
  <c r="M11" i="6"/>
  <c r="M13" i="6"/>
  <c r="M15" i="6"/>
  <c r="M17" i="6"/>
  <c r="M19" i="6"/>
  <c r="M21" i="6"/>
  <c r="M23" i="6"/>
  <c r="M25" i="6"/>
  <c r="M27" i="6"/>
  <c r="M29" i="6"/>
  <c r="M31" i="6"/>
  <c r="M33" i="6"/>
  <c r="M35" i="6"/>
  <c r="M37" i="6"/>
  <c r="M39" i="6"/>
  <c r="M41" i="6"/>
  <c r="M43" i="6"/>
  <c r="M45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</calcChain>
</file>

<file path=xl/sharedStrings.xml><?xml version="1.0" encoding="utf-8"?>
<sst xmlns="http://schemas.openxmlformats.org/spreadsheetml/2006/main" count="334" uniqueCount="41">
  <si>
    <t>Internal Tax invoice No.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</si>
  <si>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</si>
  <si>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</si>
  <si>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</si>
  <si>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</si>
  <si>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</si>
  <si>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</si>
  <si>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</si>
  <si>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</si>
  <si>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</si>
  <si>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Folio</t>
  </si>
  <si>
    <t>DS</t>
  </si>
  <si>
    <t>DJ</t>
  </si>
  <si>
    <t>DD</t>
  </si>
  <si>
    <t>SD</t>
  </si>
  <si>
    <t>SJ</t>
  </si>
  <si>
    <t>TJ</t>
  </si>
  <si>
    <t>TF</t>
  </si>
  <si>
    <t>DF</t>
  </si>
  <si>
    <t>SS</t>
  </si>
  <si>
    <t>Serial</t>
  </si>
  <si>
    <t>Ref.</t>
  </si>
  <si>
    <t>Rate $</t>
  </si>
  <si>
    <t>Res_date</t>
  </si>
  <si>
    <t>56-62</t>
  </si>
  <si>
    <t>70-78</t>
  </si>
  <si>
    <t>76-84</t>
  </si>
  <si>
    <t>75-84</t>
  </si>
  <si>
    <t>59-65</t>
  </si>
  <si>
    <t>90-98</t>
  </si>
  <si>
    <t>66-72</t>
  </si>
  <si>
    <t>70-78-84</t>
  </si>
  <si>
    <t>78-84</t>
  </si>
  <si>
    <t>62-59</t>
  </si>
  <si>
    <t>78-74</t>
  </si>
  <si>
    <t>Senior No.</t>
  </si>
  <si>
    <t>reduction 1</t>
  </si>
  <si>
    <t>reduction 2</t>
  </si>
  <si>
    <t>No</t>
  </si>
  <si>
    <t>yes</t>
  </si>
  <si>
    <t>31/09/2023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</si>
</sst>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0">
    <font>
      <sz val="10"/>
      <name val="Arial"/>
      <charset val="178"/>
    </font>
    <font>
      <sz val="10"/>
      <name val="Arial"/>
      <charset val="178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rgb="FF92D050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7" fillId="4" borderId="0" xfId="0" applyNumberFormat="1" applyFont="1" applyFill="1" applyBorder="1" applyAlignment="1">
      <alignment horizontal="center"/>
    </xf>
    <xf numFmtId="0" fontId="7" fillId="5" borderId="0" xfId="0" applyNumberFormat="1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14" fontId="8" fillId="6" borderId="5" xfId="0" applyNumberFormat="1" applyFont="1" applyFill="1" applyBorder="1" applyAlignment="1" applyProtection="1">
      <alignment horizontal="center"/>
      <protection hidden="1"/>
    </xf>
    <xf numFmtId="14" fontId="7" fillId="0" borderId="3" xfId="0" applyNumberFormat="1" applyFont="1" applyBorder="1"/>
    <xf numFmtId="0" fontId="7" fillId="4" borderId="3" xfId="0" applyNumberFormat="1" applyFont="1" applyFill="1" applyBorder="1" applyAlignment="1">
      <alignment horizontal="center"/>
    </xf>
    <xf numFmtId="0" fontId="7" fillId="5" borderId="3" xfId="0" applyNumberFormat="1" applyFont="1" applyFill="1" applyBorder="1" applyAlignment="1">
      <alignment horizontal="center"/>
    </xf>
    <xf numFmtId="14" fontId="7" fillId="0" borderId="2" xfId="0" applyNumberFormat="1" applyFont="1" applyBorder="1"/>
    <xf numFmtId="0" fontId="7" fillId="4" borderId="2" xfId="0" applyNumberFormat="1" applyFont="1" applyFill="1" applyBorder="1" applyAlignment="1">
      <alignment horizontal="center"/>
    </xf>
    <xf numFmtId="0" fontId="7" fillId="5" borderId="2" xfId="0" applyNumberFormat="1" applyFont="1" applyFill="1" applyBorder="1" applyAlignment="1">
      <alignment horizontal="center"/>
    </xf>
    <xf numFmtId="14" fontId="7" fillId="0" borderId="4" xfId="0" applyNumberFormat="1" applyFont="1" applyBorder="1"/>
    <xf numFmtId="0" fontId="7" fillId="4" borderId="4" xfId="0" applyNumberFormat="1" applyFont="1" applyFill="1" applyBorder="1" applyAlignment="1">
      <alignment horizontal="center"/>
    </xf>
    <xf numFmtId="0" fontId="7" fillId="5" borderId="4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164" fontId="5" fillId="2" borderId="2" xfId="1" applyFont="1" applyFill="1" applyBorder="1" applyAlignment="1">
      <alignment horizontal="right"/>
    </xf>
    <xf numFmtId="0" fontId="3" fillId="7" borderId="1" xfId="0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/>
    </xf>
    <xf numFmtId="0" fontId="9" fillId="3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7" fillId="8" borderId="0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>
      <alignment horizontal="center"/>
    </xf>
    <xf numFmtId="0" fontId="7" fillId="8" borderId="2" xfId="0" applyNumberFormat="1" applyFont="1" applyFill="1" applyBorder="1" applyAlignment="1">
      <alignment horizontal="center"/>
    </xf>
    <xf numFmtId="0" fontId="7" fillId="8" borderId="4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64" fontId="5" fillId="2" borderId="3" xfId="1" applyFont="1" applyFill="1" applyBorder="1" applyAlignment="1">
      <alignment horizontal="center"/>
    </xf>
    <xf numFmtId="164" fontId="5" fillId="0" borderId="3" xfId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164" fontId="5" fillId="2" borderId="2" xfId="1" applyFont="1" applyFill="1" applyBorder="1" applyAlignment="1">
      <alignment horizontal="center"/>
    </xf>
    <xf numFmtId="2" fontId="5" fillId="2" borderId="2" xfId="1" applyNumberFormat="1" applyFont="1" applyFill="1" applyBorder="1" applyAlignment="1">
      <alignment horizontal="right"/>
    </xf>
    <xf numFmtId="2" fontId="5" fillId="2" borderId="2" xfId="0" applyNumberFormat="1" applyFont="1" applyFill="1" applyBorder="1" applyAlignment="1">
      <alignment horizontal="right"/>
    </xf>
    <xf numFmtId="1" fontId="5" fillId="9" borderId="2" xfId="0" applyNumberFormat="1" applyFont="1" applyFill="1" applyBorder="1" applyAlignment="1">
      <alignment horizontal="center"/>
    </xf>
    <xf numFmtId="0" fontId="5" fillId="9" borderId="2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topLeftCell="F37" workbookViewId="0">
      <selection activeCell="G62" sqref="G62"/>
    </sheetView>
  </sheetViews>
  <sheetFormatPr defaultRowHeight="12.75"/>
  <cols>
    <col min="1" max="4" width="20.7109375" customWidth="1"/>
    <col min="5" max="5" width="30.28515625" bestFit="1" customWidth="1"/>
    <col min="6" max="6" width="38.85546875" bestFit="1" customWidth="1"/>
    <col min="7" max="13" width="20.7109375" customWidth="1"/>
    <col min="14" max="14" width="18.42578125" bestFit="1" customWidth="1"/>
    <col min="15" max="15" width="12.42578125" bestFit="1" customWidth="1"/>
    <col min="16" max="16" width="14.5703125" bestFit="1" customWidth="1"/>
  </cols>
  <sheetData>
    <row r="1" spans="1:17" ht="20.25" thickTop="1" thickBot="1">
      <c r="B1" s="21" t="s">
        <v>20</v>
      </c>
      <c r="C1" s="21" t="s">
        <v>21</v>
      </c>
      <c r="D1" s="21" t="s">
        <v>10</v>
      </c>
      <c r="E1" s="21" t="s">
        <v>0</v>
      </c>
      <c r="F1" s="1" t="s">
        <v>4</v>
      </c>
      <c r="G1" s="1" t="s">
        <v>5</v>
      </c>
      <c r="H1" s="1" t="s">
        <v>6</v>
      </c>
      <c r="I1" s="21" t="s">
        <v>1</v>
      </c>
      <c r="J1" s="21" t="s">
        <v>22</v>
      </c>
      <c r="K1" s="1" t="s">
        <v>7</v>
      </c>
      <c r="L1" s="1" t="s">
        <v>2</v>
      </c>
      <c r="M1" s="1" t="s">
        <v>3</v>
      </c>
      <c r="N1" s="23" t="s">
        <v>23</v>
      </c>
      <c r="O1" s="43" t="s">
        <v>35</v>
      </c>
      <c r="P1" s="43" t="s">
        <v>36</v>
      </c>
      <c r="Q1" s="43" t="s">
        <v>37</v>
      </c>
    </row>
    <row r="2" spans="1:17" ht="15.75" thickTop="1" thickBot="1">
      <c r="A2" s="24"/>
      <c r="B2" s="25">
        <v>1</v>
      </c>
      <c r="C2" s="37">
        <v>116313415876</v>
      </c>
      <c r="D2" s="33">
        <v>209261</v>
      </c>
      <c r="E2" s="33"/>
      <c r="F2" s="27">
        <v>45132</v>
      </c>
      <c r="G2" s="27">
        <v>45139</v>
      </c>
      <c r="H2" s="27" t="s">
        <v>11</v>
      </c>
      <c r="I2" s="34">
        <f t="shared" ref="I2:I55" si="0">+G2-F2</f>
        <v>7</v>
      </c>
      <c r="J2" s="20">
        <v>70</v>
      </c>
      <c r="K2" s="38">
        <f>490-12.25</f>
        <v>477.75</v>
      </c>
      <c r="L2" s="35">
        <v>30.85</v>
      </c>
      <c r="M2" s="36">
        <f t="shared" ref="M2:M33" si="1">+K2*L2</f>
        <v>14738.587500000001</v>
      </c>
      <c r="N2" s="27">
        <v>45127</v>
      </c>
      <c r="O2">
        <v>1</v>
      </c>
      <c r="P2" t="s">
        <v>38</v>
      </c>
      <c r="Q2" t="s">
        <v>38</v>
      </c>
    </row>
    <row r="3" spans="1:17" ht="15.75" thickTop="1" thickBot="1">
      <c r="A3" s="24"/>
      <c r="B3" s="19">
        <v>2</v>
      </c>
      <c r="C3" s="37">
        <v>116313415876</v>
      </c>
      <c r="D3" s="18">
        <v>209262</v>
      </c>
      <c r="E3" s="18"/>
      <c r="F3" s="17">
        <v>45132</v>
      </c>
      <c r="G3" s="17">
        <v>45139</v>
      </c>
      <c r="H3" s="17" t="s">
        <v>11</v>
      </c>
      <c r="I3" s="37">
        <f t="shared" si="0"/>
        <v>7</v>
      </c>
      <c r="J3" s="20">
        <v>70</v>
      </c>
      <c r="K3" s="38">
        <f t="shared" ref="K3:K7" si="2">+J3*I3</f>
        <v>490</v>
      </c>
      <c r="L3" s="35">
        <v>30.85</v>
      </c>
      <c r="M3" s="22">
        <f t="shared" si="1"/>
        <v>15116.5</v>
      </c>
      <c r="N3" s="17">
        <v>45127</v>
      </c>
      <c r="O3">
        <v>2</v>
      </c>
      <c r="P3" t="s">
        <v>38</v>
      </c>
      <c r="Q3" t="s">
        <v>38</v>
      </c>
    </row>
    <row r="4" spans="1:17" ht="15.75" thickTop="1" thickBot="1">
      <c r="A4" s="28"/>
      <c r="B4" s="19">
        <f>+B3+1</f>
        <v>3</v>
      </c>
      <c r="C4" s="37">
        <v>116373416404</v>
      </c>
      <c r="D4" s="18">
        <v>209263</v>
      </c>
      <c r="E4" s="18"/>
      <c r="F4" s="17">
        <v>45129</v>
      </c>
      <c r="G4" s="17">
        <v>45139</v>
      </c>
      <c r="H4" s="17" t="s">
        <v>11</v>
      </c>
      <c r="I4" s="37">
        <f t="shared" si="0"/>
        <v>10</v>
      </c>
      <c r="J4" s="20">
        <v>70</v>
      </c>
      <c r="K4" s="38">
        <f t="shared" si="2"/>
        <v>700</v>
      </c>
      <c r="L4" s="35">
        <v>30.85</v>
      </c>
      <c r="M4" s="22">
        <f t="shared" si="1"/>
        <v>21595</v>
      </c>
      <c r="N4" s="17">
        <v>45127</v>
      </c>
      <c r="O4">
        <v>1</v>
      </c>
      <c r="P4" t="s">
        <v>38</v>
      </c>
      <c r="Q4" t="s">
        <v>38</v>
      </c>
    </row>
    <row r="5" spans="1:17" ht="15.75" thickTop="1" thickBot="1">
      <c r="B5" s="19">
        <f>+B4+1</f>
        <v>4</v>
      </c>
      <c r="C5" s="37">
        <v>116343416210</v>
      </c>
      <c r="D5" s="18">
        <v>209264</v>
      </c>
      <c r="E5" s="18"/>
      <c r="F5" s="17">
        <v>45133</v>
      </c>
      <c r="G5" s="17">
        <v>45139</v>
      </c>
      <c r="H5" s="17" t="s">
        <v>11</v>
      </c>
      <c r="I5" s="37">
        <f t="shared" si="0"/>
        <v>6</v>
      </c>
      <c r="J5" s="20">
        <v>70</v>
      </c>
      <c r="K5" s="38">
        <f t="shared" si="2"/>
        <v>420</v>
      </c>
      <c r="L5" s="35">
        <v>30.85</v>
      </c>
      <c r="M5" s="22">
        <f t="shared" si="1"/>
        <v>12957</v>
      </c>
      <c r="N5" s="17">
        <v>45129</v>
      </c>
      <c r="O5">
        <v>0</v>
      </c>
      <c r="P5" t="s">
        <v>38</v>
      </c>
      <c r="Q5" t="s">
        <v>38</v>
      </c>
    </row>
    <row r="6" spans="1:17" ht="15.75" thickTop="1" thickBot="1">
      <c r="B6" s="19">
        <f>+B5+1</f>
        <v>5</v>
      </c>
      <c r="C6" s="37">
        <v>116343416692</v>
      </c>
      <c r="D6" s="18">
        <v>209265</v>
      </c>
      <c r="E6" s="18"/>
      <c r="F6" s="17">
        <v>45133</v>
      </c>
      <c r="G6" s="17">
        <v>45139</v>
      </c>
      <c r="H6" s="17" t="s">
        <v>13</v>
      </c>
      <c r="I6" s="37">
        <f t="shared" si="0"/>
        <v>6</v>
      </c>
      <c r="J6" s="39">
        <v>76</v>
      </c>
      <c r="K6" s="38">
        <f t="shared" si="2"/>
        <v>456</v>
      </c>
      <c r="L6" s="35">
        <v>30.85</v>
      </c>
      <c r="M6" s="22">
        <f t="shared" si="1"/>
        <v>14067.6</v>
      </c>
      <c r="N6" s="17">
        <v>45131</v>
      </c>
      <c r="O6">
        <v>0</v>
      </c>
      <c r="P6" t="s">
        <v>39</v>
      </c>
      <c r="Q6" t="s">
        <v>38</v>
      </c>
    </row>
    <row r="7" spans="1:17" ht="15.75" thickTop="1" thickBot="1">
      <c r="B7" s="19">
        <f t="shared" ref="B7:B57" si="3">+B6+1</f>
        <v>6</v>
      </c>
      <c r="C7" s="37">
        <v>116373414103</v>
      </c>
      <c r="D7" s="18">
        <v>209271</v>
      </c>
      <c r="E7" s="18"/>
      <c r="F7" s="17">
        <v>45126</v>
      </c>
      <c r="G7" s="17">
        <v>45139</v>
      </c>
      <c r="H7" s="17" t="s">
        <v>11</v>
      </c>
      <c r="I7" s="37">
        <f t="shared" si="0"/>
        <v>13</v>
      </c>
      <c r="J7" s="40">
        <v>70</v>
      </c>
      <c r="K7" s="38">
        <f t="shared" si="2"/>
        <v>910</v>
      </c>
      <c r="L7" s="35">
        <v>30.85</v>
      </c>
      <c r="M7" s="22">
        <f t="shared" si="1"/>
        <v>28073.5</v>
      </c>
      <c r="N7" s="17">
        <v>45123</v>
      </c>
      <c r="O7">
        <v>0</v>
      </c>
      <c r="P7" t="s">
        <v>38</v>
      </c>
      <c r="Q7" t="s">
        <v>38</v>
      </c>
    </row>
    <row r="8" spans="1:17" ht="15.75" thickTop="1" thickBot="1">
      <c r="B8" s="19">
        <f t="shared" si="3"/>
        <v>7</v>
      </c>
      <c r="C8" s="41">
        <v>116303416797</v>
      </c>
      <c r="D8" s="42">
        <v>209273</v>
      </c>
      <c r="E8" s="18"/>
      <c r="F8" s="17">
        <v>45137</v>
      </c>
      <c r="G8" s="17">
        <v>45139</v>
      </c>
      <c r="H8" s="17" t="s">
        <v>15</v>
      </c>
      <c r="I8" s="37">
        <f t="shared" si="0"/>
        <v>2</v>
      </c>
      <c r="J8" s="39">
        <v>66</v>
      </c>
      <c r="K8" s="38">
        <f>+J8*I8</f>
        <v>132</v>
      </c>
      <c r="L8" s="35">
        <v>30.85</v>
      </c>
      <c r="M8" s="22">
        <f t="shared" si="1"/>
        <v>4072.2000000000003</v>
      </c>
      <c r="N8" s="17">
        <v>45136</v>
      </c>
      <c r="O8">
        <v>1</v>
      </c>
      <c r="P8" t="s">
        <v>38</v>
      </c>
      <c r="Q8" t="s">
        <v>38</v>
      </c>
    </row>
    <row r="9" spans="1:17" ht="15.75" thickTop="1" thickBot="1">
      <c r="B9" s="19">
        <f t="shared" si="3"/>
        <v>8</v>
      </c>
      <c r="C9" s="37">
        <v>116323416164</v>
      </c>
      <c r="D9" s="18">
        <v>209274</v>
      </c>
      <c r="E9" s="18"/>
      <c r="F9" s="17">
        <v>45133</v>
      </c>
      <c r="G9" s="17">
        <v>45139</v>
      </c>
      <c r="H9" s="17" t="s">
        <v>13</v>
      </c>
      <c r="I9" s="37">
        <f t="shared" si="0"/>
        <v>6</v>
      </c>
      <c r="J9" s="39">
        <v>76</v>
      </c>
      <c r="K9" s="38">
        <f>+J9*I9</f>
        <v>456</v>
      </c>
      <c r="L9" s="35">
        <v>30.85</v>
      </c>
      <c r="M9" s="22">
        <f t="shared" si="1"/>
        <v>14067.6</v>
      </c>
      <c r="N9" s="17">
        <v>45132</v>
      </c>
      <c r="O9">
        <v>0</v>
      </c>
      <c r="P9" t="s">
        <v>38</v>
      </c>
      <c r="Q9" t="s">
        <v>38</v>
      </c>
    </row>
    <row r="10" spans="1:17" ht="15.75" thickTop="1" thickBot="1">
      <c r="B10" s="19">
        <f t="shared" si="3"/>
        <v>9</v>
      </c>
      <c r="C10" s="37">
        <v>116353416105</v>
      </c>
      <c r="D10" s="18">
        <v>209275</v>
      </c>
      <c r="E10" s="18"/>
      <c r="F10" s="17">
        <v>45132</v>
      </c>
      <c r="G10" s="17">
        <v>45139</v>
      </c>
      <c r="H10" s="17" t="s">
        <v>11</v>
      </c>
      <c r="I10" s="37">
        <f t="shared" si="0"/>
        <v>7</v>
      </c>
      <c r="J10" s="39">
        <v>70</v>
      </c>
      <c r="K10" s="38">
        <f>+J10*I10</f>
        <v>490</v>
      </c>
      <c r="L10" s="35">
        <v>30.85</v>
      </c>
      <c r="M10" s="22">
        <f t="shared" si="1"/>
        <v>15116.5</v>
      </c>
      <c r="N10" s="17">
        <v>45131</v>
      </c>
      <c r="O10">
        <v>0</v>
      </c>
      <c r="P10" t="s">
        <v>38</v>
      </c>
      <c r="Q10" t="s">
        <v>38</v>
      </c>
    </row>
    <row r="11" spans="1:17" ht="15.75" thickTop="1" thickBot="1">
      <c r="B11" s="19">
        <f t="shared" si="3"/>
        <v>10</v>
      </c>
      <c r="C11" s="37">
        <v>116303412690</v>
      </c>
      <c r="D11" s="18">
        <v>209286</v>
      </c>
      <c r="E11" s="18"/>
      <c r="F11" s="17">
        <v>45130</v>
      </c>
      <c r="G11" s="17">
        <v>45140</v>
      </c>
      <c r="H11" s="17" t="s">
        <v>19</v>
      </c>
      <c r="I11" s="37">
        <f t="shared" si="0"/>
        <v>10</v>
      </c>
      <c r="J11" s="40" t="s">
        <v>24</v>
      </c>
      <c r="K11" s="38">
        <f>9*56+1*62</f>
        <v>566</v>
      </c>
      <c r="L11" s="35">
        <v>30.85</v>
      </c>
      <c r="M11" s="22">
        <f t="shared" si="1"/>
        <v>17461.100000000002</v>
      </c>
      <c r="N11" s="17">
        <v>45119</v>
      </c>
      <c r="O11">
        <v>0</v>
      </c>
      <c r="P11" t="s">
        <v>38</v>
      </c>
      <c r="Q11" t="s">
        <v>38</v>
      </c>
    </row>
    <row r="12" spans="1:17" ht="15.75" thickTop="1" thickBot="1">
      <c r="B12" s="19">
        <f t="shared" si="3"/>
        <v>11</v>
      </c>
      <c r="C12" s="37">
        <v>116333415199</v>
      </c>
      <c r="D12" s="18">
        <v>209290</v>
      </c>
      <c r="E12" s="18"/>
      <c r="F12" s="17">
        <v>45134</v>
      </c>
      <c r="G12" s="17">
        <v>45140</v>
      </c>
      <c r="H12" s="17" t="s">
        <v>11</v>
      </c>
      <c r="I12" s="37">
        <f t="shared" si="0"/>
        <v>6</v>
      </c>
      <c r="J12" s="39" t="s">
        <v>25</v>
      </c>
      <c r="K12" s="38">
        <f>5*70+1*78</f>
        <v>428</v>
      </c>
      <c r="L12" s="35">
        <v>30.85</v>
      </c>
      <c r="M12" s="22">
        <f t="shared" si="1"/>
        <v>13203.800000000001</v>
      </c>
      <c r="N12" s="17">
        <v>45128</v>
      </c>
      <c r="O12">
        <v>0</v>
      </c>
      <c r="P12" t="s">
        <v>38</v>
      </c>
      <c r="Q12" t="s">
        <v>38</v>
      </c>
    </row>
    <row r="13" spans="1:17" ht="15.75" thickTop="1" thickBot="1">
      <c r="B13" s="19">
        <f t="shared" si="3"/>
        <v>12</v>
      </c>
      <c r="C13" s="37">
        <v>116363416595</v>
      </c>
      <c r="D13" s="18">
        <v>209302</v>
      </c>
      <c r="E13" s="18"/>
      <c r="F13" s="17">
        <v>45134</v>
      </c>
      <c r="G13" s="17">
        <v>45140</v>
      </c>
      <c r="H13" s="17" t="s">
        <v>13</v>
      </c>
      <c r="I13" s="37">
        <f t="shared" si="0"/>
        <v>6</v>
      </c>
      <c r="J13" s="39" t="s">
        <v>26</v>
      </c>
      <c r="K13" s="38">
        <f>5*76+1*84</f>
        <v>464</v>
      </c>
      <c r="L13" s="35">
        <v>30.85</v>
      </c>
      <c r="M13" s="22">
        <f t="shared" si="1"/>
        <v>14314.400000000001</v>
      </c>
      <c r="N13" s="17">
        <v>45133</v>
      </c>
      <c r="O13">
        <v>0</v>
      </c>
      <c r="P13" t="s">
        <v>38</v>
      </c>
      <c r="Q13" t="s">
        <v>38</v>
      </c>
    </row>
    <row r="14" spans="1:17" ht="15.75" thickTop="1" thickBot="1">
      <c r="B14" s="19">
        <f t="shared" si="3"/>
        <v>13</v>
      </c>
      <c r="C14" s="37">
        <v>116393415317</v>
      </c>
      <c r="D14" s="18">
        <v>209305</v>
      </c>
      <c r="E14" s="18"/>
      <c r="F14" s="17">
        <v>45130</v>
      </c>
      <c r="G14" s="17">
        <v>45140</v>
      </c>
      <c r="H14" s="17" t="s">
        <v>11</v>
      </c>
      <c r="I14" s="37">
        <f t="shared" si="0"/>
        <v>10</v>
      </c>
      <c r="J14" s="39" t="s">
        <v>25</v>
      </c>
      <c r="K14" s="38">
        <f>9*70+1*78</f>
        <v>708</v>
      </c>
      <c r="L14" s="35">
        <v>30.85</v>
      </c>
      <c r="M14" s="22">
        <f t="shared" si="1"/>
        <v>21841.8</v>
      </c>
      <c r="N14" s="17">
        <v>45128</v>
      </c>
      <c r="O14">
        <v>0</v>
      </c>
      <c r="P14" t="s">
        <v>38</v>
      </c>
      <c r="Q14" t="s">
        <v>38</v>
      </c>
    </row>
    <row r="15" spans="1:17" ht="15.75" thickTop="1" thickBot="1">
      <c r="B15" s="19">
        <f t="shared" si="3"/>
        <v>14</v>
      </c>
      <c r="C15" s="37">
        <v>116383411622</v>
      </c>
      <c r="D15" s="18">
        <v>209312</v>
      </c>
      <c r="E15" s="18"/>
      <c r="F15" s="17">
        <v>45133</v>
      </c>
      <c r="G15" s="17">
        <v>45140</v>
      </c>
      <c r="H15" s="17" t="s">
        <v>19</v>
      </c>
      <c r="I15" s="37">
        <f t="shared" si="0"/>
        <v>7</v>
      </c>
      <c r="J15" s="40" t="s">
        <v>27</v>
      </c>
      <c r="K15" s="38">
        <f>6*75+1*84</f>
        <v>534</v>
      </c>
      <c r="L15" s="35">
        <v>30.85</v>
      </c>
      <c r="M15" s="22">
        <f t="shared" si="1"/>
        <v>16473.900000000001</v>
      </c>
      <c r="N15" s="17">
        <v>45115</v>
      </c>
      <c r="O15">
        <v>0</v>
      </c>
      <c r="P15" t="s">
        <v>38</v>
      </c>
      <c r="Q15" t="s">
        <v>38</v>
      </c>
    </row>
    <row r="16" spans="1:17" ht="15.75" thickTop="1" thickBot="1">
      <c r="B16" s="19">
        <f t="shared" si="3"/>
        <v>15</v>
      </c>
      <c r="C16" s="37">
        <v>116353416334</v>
      </c>
      <c r="D16" s="18">
        <v>209329</v>
      </c>
      <c r="E16" s="18"/>
      <c r="F16" s="17">
        <v>45133</v>
      </c>
      <c r="G16" s="17">
        <v>45140</v>
      </c>
      <c r="H16" s="17" t="s">
        <v>13</v>
      </c>
      <c r="I16" s="37">
        <f t="shared" si="0"/>
        <v>7</v>
      </c>
      <c r="J16" s="39" t="s">
        <v>26</v>
      </c>
      <c r="K16" s="38">
        <f>6*76+1*84</f>
        <v>540</v>
      </c>
      <c r="L16" s="35">
        <v>30.85</v>
      </c>
      <c r="M16" s="22">
        <f t="shared" si="1"/>
        <v>16659</v>
      </c>
      <c r="N16" s="17">
        <v>45132</v>
      </c>
      <c r="O16">
        <v>0</v>
      </c>
      <c r="P16" t="s">
        <v>38</v>
      </c>
      <c r="Q16" t="s">
        <v>38</v>
      </c>
    </row>
    <row r="17" spans="2:17" ht="15.75" thickTop="1" thickBot="1">
      <c r="B17" s="19">
        <f t="shared" si="3"/>
        <v>16</v>
      </c>
      <c r="C17" s="37">
        <v>116323241749</v>
      </c>
      <c r="D17" s="18">
        <v>209358</v>
      </c>
      <c r="E17" s="18"/>
      <c r="F17" s="17">
        <v>45133</v>
      </c>
      <c r="G17" s="17">
        <v>45140</v>
      </c>
      <c r="H17" s="17" t="s">
        <v>14</v>
      </c>
      <c r="I17" s="37">
        <f t="shared" si="0"/>
        <v>7</v>
      </c>
      <c r="J17" s="39" t="s">
        <v>28</v>
      </c>
      <c r="K17" s="38">
        <f>6*59+1*65</f>
        <v>419</v>
      </c>
      <c r="L17" s="35">
        <v>30.85</v>
      </c>
      <c r="M17" s="22">
        <f t="shared" si="1"/>
        <v>12926.150000000001</v>
      </c>
      <c r="N17" s="17">
        <v>45132</v>
      </c>
      <c r="O17">
        <v>0</v>
      </c>
      <c r="P17" t="s">
        <v>38</v>
      </c>
      <c r="Q17" t="s">
        <v>38</v>
      </c>
    </row>
    <row r="18" spans="2:17" ht="15.75" thickTop="1" thickBot="1">
      <c r="B18" s="19">
        <f t="shared" si="3"/>
        <v>17</v>
      </c>
      <c r="C18" s="37">
        <v>11638341654</v>
      </c>
      <c r="D18" s="18">
        <v>209401</v>
      </c>
      <c r="E18" s="18"/>
      <c r="F18" s="17">
        <v>45135</v>
      </c>
      <c r="G18" s="17">
        <v>45141</v>
      </c>
      <c r="H18" s="17" t="s">
        <v>13</v>
      </c>
      <c r="I18" s="37">
        <f t="shared" si="0"/>
        <v>6</v>
      </c>
      <c r="J18" s="39" t="s">
        <v>26</v>
      </c>
      <c r="K18" s="38">
        <f>4*76+2*84</f>
        <v>472</v>
      </c>
      <c r="L18" s="35">
        <v>30.85</v>
      </c>
      <c r="M18" s="22">
        <f t="shared" si="1"/>
        <v>14561.2</v>
      </c>
      <c r="N18" s="17">
        <v>45134</v>
      </c>
      <c r="O18">
        <v>0</v>
      </c>
      <c r="P18" t="s">
        <v>38</v>
      </c>
      <c r="Q18" t="s">
        <v>38</v>
      </c>
    </row>
    <row r="19" spans="2:17" ht="15.75" thickTop="1" thickBot="1">
      <c r="B19" s="19">
        <f t="shared" si="3"/>
        <v>18</v>
      </c>
      <c r="C19" s="37">
        <v>11638341654</v>
      </c>
      <c r="D19" s="18">
        <v>209403</v>
      </c>
      <c r="E19" s="18"/>
      <c r="F19" s="17">
        <v>45135</v>
      </c>
      <c r="G19" s="17">
        <v>45141</v>
      </c>
      <c r="H19" s="17" t="s">
        <v>13</v>
      </c>
      <c r="I19" s="37">
        <f t="shared" si="0"/>
        <v>6</v>
      </c>
      <c r="J19" s="39" t="s">
        <v>26</v>
      </c>
      <c r="K19" s="38">
        <f>4*76+2*84</f>
        <v>472</v>
      </c>
      <c r="L19" s="35">
        <v>30.85</v>
      </c>
      <c r="M19" s="22">
        <f t="shared" si="1"/>
        <v>14561.2</v>
      </c>
      <c r="N19" s="17">
        <v>45134</v>
      </c>
      <c r="O19">
        <v>0</v>
      </c>
      <c r="P19" t="s">
        <v>38</v>
      </c>
      <c r="Q19" t="s">
        <v>38</v>
      </c>
    </row>
    <row r="20" spans="2:17" ht="15.75" thickTop="1" thickBot="1">
      <c r="B20" s="19">
        <f t="shared" si="3"/>
        <v>19</v>
      </c>
      <c r="C20" s="37">
        <v>116393417823</v>
      </c>
      <c r="D20" s="18">
        <v>209413</v>
      </c>
      <c r="E20" s="18"/>
      <c r="F20" s="17">
        <v>45135</v>
      </c>
      <c r="G20" s="17">
        <v>45141</v>
      </c>
      <c r="H20" s="17" t="s">
        <v>13</v>
      </c>
      <c r="I20" s="37">
        <f t="shared" si="0"/>
        <v>6</v>
      </c>
      <c r="J20" s="39" t="s">
        <v>26</v>
      </c>
      <c r="K20" s="38">
        <f>4*76+2*84</f>
        <v>472</v>
      </c>
      <c r="L20" s="35">
        <v>30.85</v>
      </c>
      <c r="M20" s="22">
        <f t="shared" si="1"/>
        <v>14561.2</v>
      </c>
      <c r="N20" s="17">
        <v>45134</v>
      </c>
      <c r="O20">
        <v>0</v>
      </c>
      <c r="P20" t="s">
        <v>38</v>
      </c>
      <c r="Q20" t="s">
        <v>38</v>
      </c>
    </row>
    <row r="21" spans="2:17" ht="15.75" thickTop="1" thickBot="1">
      <c r="B21" s="19">
        <f t="shared" si="3"/>
        <v>20</v>
      </c>
      <c r="C21" s="37">
        <v>116333417483</v>
      </c>
      <c r="D21" s="18">
        <v>209430</v>
      </c>
      <c r="E21" s="18"/>
      <c r="F21" s="17">
        <v>45134</v>
      </c>
      <c r="G21" s="17">
        <v>45141</v>
      </c>
      <c r="H21" s="17" t="s">
        <v>14</v>
      </c>
      <c r="I21" s="37">
        <f t="shared" si="0"/>
        <v>7</v>
      </c>
      <c r="J21" s="39" t="s">
        <v>28</v>
      </c>
      <c r="K21" s="38">
        <f>5*59+2*65</f>
        <v>425</v>
      </c>
      <c r="L21" s="35">
        <v>30.85</v>
      </c>
      <c r="M21" s="22">
        <f t="shared" si="1"/>
        <v>13111.25</v>
      </c>
      <c r="N21" s="17">
        <v>45133</v>
      </c>
      <c r="O21">
        <v>0</v>
      </c>
      <c r="P21" t="s">
        <v>38</v>
      </c>
      <c r="Q21" t="s">
        <v>38</v>
      </c>
    </row>
    <row r="22" spans="2:17" ht="15.75" thickTop="1" thickBot="1">
      <c r="B22" s="19">
        <f t="shared" si="3"/>
        <v>21</v>
      </c>
      <c r="C22" s="37">
        <v>116323417666</v>
      </c>
      <c r="D22" s="18">
        <v>209454</v>
      </c>
      <c r="E22" s="18"/>
      <c r="F22" s="17">
        <v>45135</v>
      </c>
      <c r="G22" s="17">
        <v>45142</v>
      </c>
      <c r="H22" s="17" t="s">
        <v>14</v>
      </c>
      <c r="I22" s="37">
        <f t="shared" si="0"/>
        <v>7</v>
      </c>
      <c r="J22" s="39" t="s">
        <v>28</v>
      </c>
      <c r="K22" s="38">
        <f>4*59+3*65</f>
        <v>431</v>
      </c>
      <c r="L22" s="35">
        <v>30.85</v>
      </c>
      <c r="M22" s="22">
        <f t="shared" si="1"/>
        <v>13296.35</v>
      </c>
      <c r="N22" s="17">
        <v>45134</v>
      </c>
      <c r="O22">
        <v>0</v>
      </c>
      <c r="P22" t="s">
        <v>38</v>
      </c>
      <c r="Q22" t="s">
        <v>38</v>
      </c>
    </row>
    <row r="23" spans="2:17" ht="15.75" thickTop="1" thickBot="1">
      <c r="B23" s="19">
        <f t="shared" si="3"/>
        <v>22</v>
      </c>
      <c r="C23" s="26">
        <v>116383417013</v>
      </c>
      <c r="D23" s="18">
        <v>209473</v>
      </c>
      <c r="E23" s="18"/>
      <c r="F23" s="17">
        <v>45132</v>
      </c>
      <c r="G23" s="17">
        <v>45142</v>
      </c>
      <c r="H23" s="17" t="s">
        <v>19</v>
      </c>
      <c r="I23" s="37">
        <f t="shared" si="0"/>
        <v>10</v>
      </c>
      <c r="J23" s="39" t="s">
        <v>24</v>
      </c>
      <c r="K23" s="38">
        <f>7*56+3*62</f>
        <v>578</v>
      </c>
      <c r="L23" s="35">
        <v>30.85</v>
      </c>
      <c r="M23" s="22">
        <f t="shared" si="1"/>
        <v>17831.3</v>
      </c>
      <c r="N23" s="17">
        <v>45131</v>
      </c>
      <c r="O23">
        <v>0</v>
      </c>
      <c r="P23" t="s">
        <v>38</v>
      </c>
      <c r="Q23" t="s">
        <v>38</v>
      </c>
    </row>
    <row r="24" spans="2:17" ht="15.75" thickTop="1" thickBot="1">
      <c r="B24" s="19">
        <f t="shared" si="3"/>
        <v>23</v>
      </c>
      <c r="C24" s="26">
        <v>116393417274</v>
      </c>
      <c r="D24" s="18">
        <v>209476</v>
      </c>
      <c r="E24" s="18"/>
      <c r="F24" s="17">
        <v>45135</v>
      </c>
      <c r="G24" s="17">
        <v>45142</v>
      </c>
      <c r="H24" s="17" t="s">
        <v>11</v>
      </c>
      <c r="I24" s="37">
        <f t="shared" si="0"/>
        <v>7</v>
      </c>
      <c r="J24" s="39" t="s">
        <v>25</v>
      </c>
      <c r="K24" s="38">
        <f>4*70+3*78</f>
        <v>514</v>
      </c>
      <c r="L24" s="35">
        <v>30.85</v>
      </c>
      <c r="M24" s="22">
        <f t="shared" si="1"/>
        <v>15856.900000000001</v>
      </c>
      <c r="N24" s="17">
        <v>45131</v>
      </c>
      <c r="O24">
        <v>0</v>
      </c>
      <c r="P24" t="s">
        <v>38</v>
      </c>
      <c r="Q24" t="s">
        <v>38</v>
      </c>
    </row>
    <row r="25" spans="2:17" ht="15.75" thickTop="1" thickBot="1">
      <c r="B25" s="19">
        <f t="shared" si="3"/>
        <v>24</v>
      </c>
      <c r="C25" s="26">
        <v>116303416544</v>
      </c>
      <c r="D25" s="18">
        <v>209547</v>
      </c>
      <c r="E25" s="18"/>
      <c r="F25" s="17">
        <v>45135</v>
      </c>
      <c r="G25" s="17">
        <v>45143</v>
      </c>
      <c r="H25" s="17" t="s">
        <v>13</v>
      </c>
      <c r="I25" s="37">
        <f t="shared" si="0"/>
        <v>8</v>
      </c>
      <c r="J25" s="39" t="s">
        <v>26</v>
      </c>
      <c r="K25" s="38">
        <f>4*76+4*84</f>
        <v>640</v>
      </c>
      <c r="L25" s="35">
        <v>30.85</v>
      </c>
      <c r="M25" s="22">
        <f t="shared" si="1"/>
        <v>19744</v>
      </c>
      <c r="N25" s="17">
        <v>45133</v>
      </c>
      <c r="O25">
        <v>0</v>
      </c>
      <c r="P25" t="s">
        <v>38</v>
      </c>
      <c r="Q25" t="s">
        <v>38</v>
      </c>
    </row>
    <row r="26" spans="2:17" ht="15.75" thickTop="1" thickBot="1">
      <c r="B26" s="19">
        <f t="shared" si="3"/>
        <v>25</v>
      </c>
      <c r="C26" s="41">
        <v>115313400738</v>
      </c>
      <c r="D26" s="42">
        <v>209549</v>
      </c>
      <c r="E26" s="18"/>
      <c r="F26" s="17">
        <v>45136</v>
      </c>
      <c r="G26" s="17">
        <v>45143</v>
      </c>
      <c r="H26" s="17" t="s">
        <v>13</v>
      </c>
      <c r="I26" s="37">
        <f t="shared" si="0"/>
        <v>7</v>
      </c>
      <c r="J26" s="39" t="s">
        <v>26</v>
      </c>
      <c r="K26" s="38">
        <f>3*76+4*84</f>
        <v>564</v>
      </c>
      <c r="L26" s="35">
        <v>30.85</v>
      </c>
      <c r="M26" s="22">
        <f t="shared" si="1"/>
        <v>17399.400000000001</v>
      </c>
      <c r="N26" s="17">
        <v>45135</v>
      </c>
      <c r="O26">
        <v>0</v>
      </c>
      <c r="P26" t="s">
        <v>38</v>
      </c>
      <c r="Q26" t="s">
        <v>38</v>
      </c>
    </row>
    <row r="27" spans="2:17" ht="15.75" thickTop="1" thickBot="1">
      <c r="B27" s="19">
        <f t="shared" si="3"/>
        <v>26</v>
      </c>
      <c r="C27" s="26">
        <v>116393416550</v>
      </c>
      <c r="D27" s="18">
        <v>209607</v>
      </c>
      <c r="E27" s="18"/>
      <c r="F27" s="17">
        <v>45134</v>
      </c>
      <c r="G27" s="17">
        <v>45143</v>
      </c>
      <c r="H27" s="17" t="s">
        <v>13</v>
      </c>
      <c r="I27" s="37">
        <f t="shared" si="0"/>
        <v>9</v>
      </c>
      <c r="J27" s="20" t="s">
        <v>26</v>
      </c>
      <c r="K27" s="38">
        <f>5*76+4*84</f>
        <v>716</v>
      </c>
      <c r="L27" s="35">
        <v>30.85</v>
      </c>
      <c r="M27" s="22">
        <f t="shared" si="1"/>
        <v>22088.600000000002</v>
      </c>
      <c r="N27" s="17">
        <v>45133</v>
      </c>
      <c r="O27">
        <v>0</v>
      </c>
      <c r="P27" t="s">
        <v>38</v>
      </c>
      <c r="Q27" t="s">
        <v>38</v>
      </c>
    </row>
    <row r="28" spans="2:17" ht="15.75" thickTop="1" thickBot="1">
      <c r="B28" s="19">
        <f t="shared" si="3"/>
        <v>27</v>
      </c>
      <c r="C28" s="37">
        <v>116333416110</v>
      </c>
      <c r="D28" s="18">
        <v>209628</v>
      </c>
      <c r="E28" s="18"/>
      <c r="F28" s="17">
        <v>45132</v>
      </c>
      <c r="G28" s="17">
        <v>45143</v>
      </c>
      <c r="H28" s="17" t="s">
        <v>13</v>
      </c>
      <c r="I28" s="37">
        <f t="shared" si="0"/>
        <v>11</v>
      </c>
      <c r="J28" s="20" t="s">
        <v>26</v>
      </c>
      <c r="K28" s="38">
        <f>7*76+4*84</f>
        <v>868</v>
      </c>
      <c r="L28" s="35">
        <v>30.85</v>
      </c>
      <c r="M28" s="22">
        <f t="shared" si="1"/>
        <v>26777.800000000003</v>
      </c>
      <c r="N28" s="17">
        <v>45131</v>
      </c>
      <c r="O28">
        <v>0</v>
      </c>
      <c r="P28" t="s">
        <v>38</v>
      </c>
      <c r="Q28" t="s">
        <v>38</v>
      </c>
    </row>
    <row r="29" spans="2:17" ht="15.75" thickTop="1" thickBot="1">
      <c r="B29" s="19">
        <f t="shared" si="3"/>
        <v>28</v>
      </c>
      <c r="C29" s="37">
        <v>115393400668</v>
      </c>
      <c r="D29" s="18">
        <v>209687</v>
      </c>
      <c r="E29" s="18"/>
      <c r="F29" s="17">
        <v>45135</v>
      </c>
      <c r="G29" s="17">
        <v>45144</v>
      </c>
      <c r="H29" s="17" t="s">
        <v>11</v>
      </c>
      <c r="I29" s="37">
        <f t="shared" si="0"/>
        <v>9</v>
      </c>
      <c r="J29" s="40" t="s">
        <v>25</v>
      </c>
      <c r="K29" s="38">
        <f>4*70+5*78</f>
        <v>670</v>
      </c>
      <c r="L29" s="35">
        <v>30.85</v>
      </c>
      <c r="M29" s="22">
        <f t="shared" si="1"/>
        <v>20669.5</v>
      </c>
      <c r="N29" s="17">
        <v>45125</v>
      </c>
      <c r="O29">
        <v>0</v>
      </c>
      <c r="P29" t="s">
        <v>38</v>
      </c>
      <c r="Q29" t="s">
        <v>38</v>
      </c>
    </row>
    <row r="30" spans="2:17" ht="15.75" thickTop="1" thickBot="1">
      <c r="B30" s="19">
        <f t="shared" si="3"/>
        <v>29</v>
      </c>
      <c r="C30" s="41">
        <v>116313416774</v>
      </c>
      <c r="D30" s="42">
        <v>209747</v>
      </c>
      <c r="E30" s="18"/>
      <c r="F30" s="17">
        <v>45137</v>
      </c>
      <c r="G30" s="17">
        <v>45144</v>
      </c>
      <c r="H30" s="17" t="s">
        <v>13</v>
      </c>
      <c r="I30" s="37">
        <f t="shared" si="0"/>
        <v>7</v>
      </c>
      <c r="J30" s="39" t="s">
        <v>26</v>
      </c>
      <c r="K30" s="38">
        <f>2*76+5*84</f>
        <v>572</v>
      </c>
      <c r="L30" s="35">
        <v>30.85</v>
      </c>
      <c r="M30" s="22">
        <f t="shared" si="1"/>
        <v>17646.2</v>
      </c>
      <c r="N30" s="17">
        <v>45136</v>
      </c>
      <c r="O30">
        <v>0</v>
      </c>
      <c r="P30" t="s">
        <v>38</v>
      </c>
      <c r="Q30" t="s">
        <v>38</v>
      </c>
    </row>
    <row r="31" spans="2:17" ht="15.75" thickTop="1" thickBot="1">
      <c r="B31" s="19">
        <f t="shared" si="3"/>
        <v>30</v>
      </c>
      <c r="C31" s="37">
        <v>116333417070</v>
      </c>
      <c r="D31" s="18">
        <v>209751</v>
      </c>
      <c r="E31" s="18"/>
      <c r="F31" s="17">
        <v>45135</v>
      </c>
      <c r="G31" s="17">
        <v>45144</v>
      </c>
      <c r="H31" s="17" t="s">
        <v>13</v>
      </c>
      <c r="I31" s="37">
        <f t="shared" si="0"/>
        <v>9</v>
      </c>
      <c r="J31" s="39" t="s">
        <v>26</v>
      </c>
      <c r="K31" s="38">
        <f>4*76+5*84</f>
        <v>724</v>
      </c>
      <c r="L31" s="35">
        <v>30.85</v>
      </c>
      <c r="M31" s="22">
        <f t="shared" si="1"/>
        <v>22335.4</v>
      </c>
      <c r="N31" s="17">
        <v>45133</v>
      </c>
      <c r="O31">
        <v>0</v>
      </c>
      <c r="P31" t="s">
        <v>38</v>
      </c>
      <c r="Q31" t="s">
        <v>38</v>
      </c>
    </row>
    <row r="32" spans="2:17" ht="15.75" thickTop="1" thickBot="1">
      <c r="B32" s="19">
        <f t="shared" si="3"/>
        <v>31</v>
      </c>
      <c r="C32" s="41">
        <v>116323417680</v>
      </c>
      <c r="D32" s="42">
        <v>209761</v>
      </c>
      <c r="E32" s="18"/>
      <c r="F32" s="17">
        <v>45137</v>
      </c>
      <c r="G32" s="17">
        <v>45144</v>
      </c>
      <c r="H32" s="17" t="s">
        <v>12</v>
      </c>
      <c r="I32" s="37">
        <f t="shared" si="0"/>
        <v>7</v>
      </c>
      <c r="J32" s="39" t="s">
        <v>29</v>
      </c>
      <c r="K32" s="38">
        <f>2*90+5*98</f>
        <v>670</v>
      </c>
      <c r="L32" s="35">
        <v>30.85</v>
      </c>
      <c r="M32" s="22">
        <f t="shared" si="1"/>
        <v>20669.5</v>
      </c>
      <c r="N32" s="17">
        <v>45136</v>
      </c>
      <c r="O32">
        <v>0</v>
      </c>
      <c r="P32" t="s">
        <v>38</v>
      </c>
      <c r="Q32" t="s">
        <v>38</v>
      </c>
    </row>
    <row r="33" spans="2:17" ht="15.75" thickTop="1" thickBot="1">
      <c r="B33" s="19">
        <f t="shared" si="3"/>
        <v>32</v>
      </c>
      <c r="C33" s="37">
        <v>116363418001</v>
      </c>
      <c r="D33" s="18">
        <v>209800</v>
      </c>
      <c r="E33" s="18"/>
      <c r="F33" s="17">
        <v>45137</v>
      </c>
      <c r="G33" s="17">
        <v>45144</v>
      </c>
      <c r="H33" s="17" t="s">
        <v>15</v>
      </c>
      <c r="I33" s="37">
        <f t="shared" si="0"/>
        <v>7</v>
      </c>
      <c r="J33" s="40" t="s">
        <v>30</v>
      </c>
      <c r="K33" s="38">
        <f>2*66+5*72</f>
        <v>492</v>
      </c>
      <c r="L33" s="35">
        <v>30.85</v>
      </c>
      <c r="M33" s="22">
        <f t="shared" si="1"/>
        <v>15178.2</v>
      </c>
      <c r="N33" s="17">
        <v>45136</v>
      </c>
      <c r="O33">
        <v>0</v>
      </c>
      <c r="P33" t="s">
        <v>38</v>
      </c>
      <c r="Q33" t="s">
        <v>38</v>
      </c>
    </row>
    <row r="34" spans="2:17" ht="15.75" thickTop="1" thickBot="1">
      <c r="B34" s="19">
        <f t="shared" si="3"/>
        <v>33</v>
      </c>
      <c r="C34" s="41">
        <v>116303416766</v>
      </c>
      <c r="D34" s="42">
        <v>209802</v>
      </c>
      <c r="E34" s="18"/>
      <c r="F34" s="17">
        <v>45137</v>
      </c>
      <c r="G34" s="17">
        <v>45144</v>
      </c>
      <c r="H34" s="17" t="s">
        <v>13</v>
      </c>
      <c r="I34" s="37">
        <f t="shared" si="0"/>
        <v>7</v>
      </c>
      <c r="J34" s="39" t="s">
        <v>26</v>
      </c>
      <c r="K34" s="38">
        <f>2*76+5*84</f>
        <v>572</v>
      </c>
      <c r="L34" s="35">
        <v>30.85</v>
      </c>
      <c r="M34" s="22">
        <f t="shared" ref="M34:M61" si="4">+K34*L34</f>
        <v>17646.2</v>
      </c>
      <c r="N34" s="17">
        <v>45135</v>
      </c>
      <c r="O34">
        <v>0</v>
      </c>
      <c r="P34" t="s">
        <v>38</v>
      </c>
      <c r="Q34" t="s">
        <v>38</v>
      </c>
    </row>
    <row r="35" spans="2:17" ht="15.75" thickTop="1" thickBot="1">
      <c r="B35" s="19">
        <f t="shared" si="3"/>
        <v>34</v>
      </c>
      <c r="C35" s="26">
        <v>116363416779</v>
      </c>
      <c r="D35" s="18">
        <v>209832</v>
      </c>
      <c r="E35" s="18"/>
      <c r="F35" s="17">
        <v>45137</v>
      </c>
      <c r="G35" s="17">
        <v>45144</v>
      </c>
      <c r="H35" s="17" t="s">
        <v>13</v>
      </c>
      <c r="I35" s="37">
        <f t="shared" si="0"/>
        <v>7</v>
      </c>
      <c r="J35" s="20" t="s">
        <v>26</v>
      </c>
      <c r="K35" s="38">
        <f>2*76+5*84</f>
        <v>572</v>
      </c>
      <c r="L35" s="35">
        <v>30.85</v>
      </c>
      <c r="M35" s="22">
        <f t="shared" si="4"/>
        <v>17646.2</v>
      </c>
      <c r="N35" s="17">
        <v>45135</v>
      </c>
      <c r="O35">
        <v>0</v>
      </c>
      <c r="P35" t="s">
        <v>38</v>
      </c>
      <c r="Q35" t="s">
        <v>38</v>
      </c>
    </row>
    <row r="36" spans="2:17" ht="15.75" thickTop="1" thickBot="1">
      <c r="B36" s="19">
        <f t="shared" si="3"/>
        <v>35</v>
      </c>
      <c r="C36" s="26">
        <v>116353416914</v>
      </c>
      <c r="D36" s="18">
        <v>209893</v>
      </c>
      <c r="E36" s="18"/>
      <c r="F36" s="17">
        <v>45138</v>
      </c>
      <c r="G36" s="17">
        <v>45145</v>
      </c>
      <c r="H36" s="17" t="s">
        <v>11</v>
      </c>
      <c r="I36" s="37">
        <f t="shared" si="0"/>
        <v>7</v>
      </c>
      <c r="J36" s="20" t="s">
        <v>25</v>
      </c>
      <c r="K36" s="38">
        <f>1*70+6*78</f>
        <v>538</v>
      </c>
      <c r="L36" s="35">
        <v>30.85</v>
      </c>
      <c r="M36" s="22">
        <f t="shared" si="4"/>
        <v>16597.3</v>
      </c>
      <c r="N36" s="17">
        <v>45137</v>
      </c>
      <c r="O36">
        <v>0</v>
      </c>
      <c r="P36" t="s">
        <v>38</v>
      </c>
      <c r="Q36" t="s">
        <v>38</v>
      </c>
    </row>
    <row r="37" spans="2:17" ht="15.75" thickTop="1" thickBot="1">
      <c r="B37" s="19">
        <f t="shared" si="3"/>
        <v>36</v>
      </c>
      <c r="C37" s="41">
        <v>116323457839</v>
      </c>
      <c r="D37" s="42">
        <v>209894</v>
      </c>
      <c r="E37" s="18"/>
      <c r="F37" s="17">
        <v>45139</v>
      </c>
      <c r="G37" s="17">
        <v>45145</v>
      </c>
      <c r="H37" s="17" t="s">
        <v>11</v>
      </c>
      <c r="I37" s="37">
        <f t="shared" si="0"/>
        <v>6</v>
      </c>
      <c r="J37" s="39" t="s">
        <v>25</v>
      </c>
      <c r="K37" s="38">
        <f>1*70+5*78</f>
        <v>460</v>
      </c>
      <c r="L37" s="35">
        <v>30.85</v>
      </c>
      <c r="M37" s="22">
        <f t="shared" si="4"/>
        <v>14191</v>
      </c>
      <c r="N37" s="17">
        <v>45138</v>
      </c>
      <c r="O37">
        <v>0</v>
      </c>
      <c r="P37" t="s">
        <v>38</v>
      </c>
      <c r="Q37" t="s">
        <v>38</v>
      </c>
    </row>
    <row r="38" spans="2:17" ht="15.75" thickTop="1" thickBot="1">
      <c r="B38" s="19">
        <f t="shared" si="3"/>
        <v>37</v>
      </c>
      <c r="C38" s="41">
        <v>116353416914</v>
      </c>
      <c r="D38" s="42">
        <v>209895</v>
      </c>
      <c r="E38" s="18"/>
      <c r="F38" s="17">
        <v>45138</v>
      </c>
      <c r="G38" s="17">
        <v>45145</v>
      </c>
      <c r="H38" s="17" t="s">
        <v>13</v>
      </c>
      <c r="I38" s="37">
        <f t="shared" si="0"/>
        <v>7</v>
      </c>
      <c r="J38" s="39" t="s">
        <v>31</v>
      </c>
      <c r="K38" s="38">
        <f>1*70+5*78+1*84</f>
        <v>544</v>
      </c>
      <c r="L38" s="35">
        <v>30.85</v>
      </c>
      <c r="M38" s="22">
        <f t="shared" si="4"/>
        <v>16782.400000000001</v>
      </c>
      <c r="N38" s="17">
        <v>45137</v>
      </c>
      <c r="O38">
        <v>0</v>
      </c>
      <c r="P38" t="s">
        <v>38</v>
      </c>
      <c r="Q38" t="s">
        <v>38</v>
      </c>
    </row>
    <row r="39" spans="2:17" ht="15.75" thickTop="1" thickBot="1">
      <c r="B39" s="19">
        <f t="shared" si="3"/>
        <v>38</v>
      </c>
      <c r="C39" s="26">
        <v>116313415920</v>
      </c>
      <c r="D39" s="18">
        <v>209897</v>
      </c>
      <c r="E39" s="18"/>
      <c r="F39" s="17">
        <v>45138</v>
      </c>
      <c r="G39" s="17">
        <v>45145</v>
      </c>
      <c r="H39" s="17" t="s">
        <v>13</v>
      </c>
      <c r="I39" s="37">
        <f t="shared" si="0"/>
        <v>7</v>
      </c>
      <c r="J39" s="39" t="s">
        <v>26</v>
      </c>
      <c r="K39" s="38">
        <f>1*76+6*84</f>
        <v>580</v>
      </c>
      <c r="L39" s="35">
        <v>30.85</v>
      </c>
      <c r="M39" s="22">
        <f t="shared" si="4"/>
        <v>17893</v>
      </c>
      <c r="N39" s="17">
        <v>45130</v>
      </c>
      <c r="O39">
        <v>0</v>
      </c>
      <c r="P39" t="s">
        <v>38</v>
      </c>
      <c r="Q39" t="s">
        <v>38</v>
      </c>
    </row>
    <row r="40" spans="2:17" ht="15.75" thickTop="1" thickBot="1">
      <c r="B40" s="19">
        <f t="shared" si="3"/>
        <v>39</v>
      </c>
      <c r="C40" s="41">
        <v>116343435784</v>
      </c>
      <c r="D40" s="42">
        <v>209900</v>
      </c>
      <c r="E40" s="18"/>
      <c r="F40" s="17">
        <v>45139</v>
      </c>
      <c r="G40" s="17">
        <v>45145</v>
      </c>
      <c r="H40" s="17" t="s">
        <v>13</v>
      </c>
      <c r="I40" s="37">
        <f t="shared" si="0"/>
        <v>6</v>
      </c>
      <c r="J40" s="40" t="s">
        <v>32</v>
      </c>
      <c r="K40" s="38">
        <f>5*78+1*84</f>
        <v>474</v>
      </c>
      <c r="L40" s="35">
        <v>30.85</v>
      </c>
      <c r="M40" s="22">
        <f t="shared" si="4"/>
        <v>14622.900000000001</v>
      </c>
      <c r="N40" s="17">
        <v>45138</v>
      </c>
      <c r="O40">
        <v>0</v>
      </c>
      <c r="P40" t="s">
        <v>38</v>
      </c>
      <c r="Q40" t="s">
        <v>38</v>
      </c>
    </row>
    <row r="41" spans="2:17" ht="15.75" thickTop="1" thickBot="1">
      <c r="B41" s="19">
        <f t="shared" si="3"/>
        <v>40</v>
      </c>
      <c r="C41" s="26">
        <v>115363450240</v>
      </c>
      <c r="D41" s="18">
        <v>209940</v>
      </c>
      <c r="E41" s="18"/>
      <c r="F41" s="17">
        <v>45140</v>
      </c>
      <c r="G41" s="17">
        <v>45146</v>
      </c>
      <c r="H41" s="17" t="s">
        <v>11</v>
      </c>
      <c r="I41" s="37">
        <f t="shared" si="0"/>
        <v>6</v>
      </c>
      <c r="J41" s="39">
        <v>74</v>
      </c>
      <c r="K41" s="38">
        <f>+J41*I41</f>
        <v>444</v>
      </c>
      <c r="L41" s="35">
        <v>30.85</v>
      </c>
      <c r="M41" s="22">
        <f t="shared" si="4"/>
        <v>13697.400000000001</v>
      </c>
      <c r="N41" s="17">
        <v>45139</v>
      </c>
      <c r="O41">
        <v>0</v>
      </c>
      <c r="P41" t="s">
        <v>38</v>
      </c>
      <c r="Q41" t="s">
        <v>38</v>
      </c>
    </row>
    <row r="42" spans="2:17" ht="15.75" thickTop="1" thickBot="1">
      <c r="B42" s="19">
        <f t="shared" si="3"/>
        <v>41</v>
      </c>
      <c r="C42" s="37">
        <v>116343456544</v>
      </c>
      <c r="D42" s="18">
        <v>209942</v>
      </c>
      <c r="E42" s="18"/>
      <c r="F42" s="17">
        <v>45140</v>
      </c>
      <c r="G42" s="17">
        <v>45146</v>
      </c>
      <c r="H42" s="17" t="s">
        <v>13</v>
      </c>
      <c r="I42" s="37">
        <f t="shared" si="0"/>
        <v>6</v>
      </c>
      <c r="J42" s="39">
        <v>84</v>
      </c>
      <c r="K42" s="38">
        <f>+J42*I42</f>
        <v>504</v>
      </c>
      <c r="L42" s="35">
        <v>30.85</v>
      </c>
      <c r="M42" s="22">
        <f t="shared" si="4"/>
        <v>15548.400000000001</v>
      </c>
      <c r="N42" s="17">
        <v>45136</v>
      </c>
      <c r="O42">
        <v>0</v>
      </c>
      <c r="P42" t="s">
        <v>38</v>
      </c>
      <c r="Q42" t="s">
        <v>38</v>
      </c>
    </row>
    <row r="43" spans="2:17" ht="15.75" thickTop="1" thickBot="1">
      <c r="B43" s="19">
        <f t="shared" si="3"/>
        <v>42</v>
      </c>
      <c r="C43" s="37">
        <v>116393457737</v>
      </c>
      <c r="D43" s="18">
        <v>209960</v>
      </c>
      <c r="E43" s="18"/>
      <c r="F43" s="17">
        <v>45140</v>
      </c>
      <c r="G43" s="17">
        <v>45147</v>
      </c>
      <c r="H43" s="17" t="s">
        <v>11</v>
      </c>
      <c r="I43" s="37">
        <f t="shared" si="0"/>
        <v>7</v>
      </c>
      <c r="J43" s="39">
        <v>74</v>
      </c>
      <c r="K43" s="38">
        <f>+J43*I43</f>
        <v>518</v>
      </c>
      <c r="L43" s="35">
        <v>30.85</v>
      </c>
      <c r="M43" s="22">
        <f t="shared" si="4"/>
        <v>15980.300000000001</v>
      </c>
      <c r="N43" s="17">
        <v>45139</v>
      </c>
      <c r="O43">
        <v>0</v>
      </c>
      <c r="P43" t="s">
        <v>38</v>
      </c>
      <c r="Q43" t="s">
        <v>38</v>
      </c>
    </row>
    <row r="44" spans="2:17" ht="15.75" thickTop="1" thickBot="1">
      <c r="B44" s="19">
        <f t="shared" si="3"/>
        <v>43</v>
      </c>
      <c r="C44" s="41">
        <v>116333456963</v>
      </c>
      <c r="D44" s="42">
        <v>209964</v>
      </c>
      <c r="E44" s="18"/>
      <c r="F44" s="17">
        <v>45140</v>
      </c>
      <c r="G44" s="17">
        <v>45147</v>
      </c>
      <c r="H44" s="17" t="s">
        <v>19</v>
      </c>
      <c r="I44" s="37">
        <f t="shared" si="0"/>
        <v>7</v>
      </c>
      <c r="J44" s="40" t="s">
        <v>33</v>
      </c>
      <c r="K44" s="38">
        <f>4*62+3*59</f>
        <v>425</v>
      </c>
      <c r="L44" s="35">
        <v>30.85</v>
      </c>
      <c r="M44" s="22">
        <f t="shared" si="4"/>
        <v>13111.25</v>
      </c>
      <c r="N44" s="17">
        <v>45138</v>
      </c>
      <c r="O44">
        <v>0</v>
      </c>
      <c r="P44" t="s">
        <v>38</v>
      </c>
      <c r="Q44" t="s">
        <v>38</v>
      </c>
    </row>
    <row r="45" spans="2:17" ht="15.75" thickTop="1" thickBot="1">
      <c r="B45" s="19">
        <f t="shared" si="3"/>
        <v>44</v>
      </c>
      <c r="C45" s="37">
        <v>116383458467</v>
      </c>
      <c r="D45" s="18">
        <v>209978</v>
      </c>
      <c r="E45" s="18"/>
      <c r="F45" s="17">
        <v>45141</v>
      </c>
      <c r="G45" s="17">
        <v>45147</v>
      </c>
      <c r="H45" s="17" t="s">
        <v>11</v>
      </c>
      <c r="I45" s="37">
        <f t="shared" si="0"/>
        <v>6</v>
      </c>
      <c r="J45" s="39">
        <v>74</v>
      </c>
      <c r="K45" s="38">
        <f t="shared" ref="K45:K54" si="5">+J45*I45</f>
        <v>444</v>
      </c>
      <c r="L45" s="35">
        <v>30.85</v>
      </c>
      <c r="M45" s="22">
        <f t="shared" si="4"/>
        <v>13697.400000000001</v>
      </c>
      <c r="N45" s="17">
        <v>45139</v>
      </c>
      <c r="O45">
        <v>0</v>
      </c>
      <c r="P45" t="s">
        <v>38</v>
      </c>
      <c r="Q45" t="s">
        <v>38</v>
      </c>
    </row>
    <row r="46" spans="2:17" ht="15.75" thickTop="1" thickBot="1">
      <c r="B46" s="19">
        <f t="shared" si="3"/>
        <v>45</v>
      </c>
      <c r="C46" s="37">
        <v>116343458487</v>
      </c>
      <c r="D46" s="18">
        <v>209981</v>
      </c>
      <c r="E46" s="18"/>
      <c r="F46" s="17">
        <v>45141</v>
      </c>
      <c r="G46" s="17">
        <v>45147</v>
      </c>
      <c r="H46" s="17" t="s">
        <v>11</v>
      </c>
      <c r="I46" s="37">
        <f t="shared" si="0"/>
        <v>6</v>
      </c>
      <c r="J46" s="39">
        <v>74</v>
      </c>
      <c r="K46" s="38">
        <f t="shared" si="5"/>
        <v>444</v>
      </c>
      <c r="L46" s="35">
        <v>30.85</v>
      </c>
      <c r="M46" s="22">
        <f t="shared" si="4"/>
        <v>13697.400000000001</v>
      </c>
      <c r="N46" s="17">
        <v>45139</v>
      </c>
      <c r="O46">
        <v>0</v>
      </c>
      <c r="P46" t="s">
        <v>38</v>
      </c>
      <c r="Q46" t="s">
        <v>38</v>
      </c>
    </row>
    <row r="47" spans="2:17" ht="15.75" thickTop="1" thickBot="1">
      <c r="B47" s="19">
        <f t="shared" si="3"/>
        <v>46</v>
      </c>
      <c r="C47" s="41">
        <v>116393457331</v>
      </c>
      <c r="D47" s="42">
        <v>209988</v>
      </c>
      <c r="E47" s="18"/>
      <c r="F47" s="17">
        <v>45140</v>
      </c>
      <c r="G47" s="17">
        <v>45147</v>
      </c>
      <c r="H47" s="17" t="s">
        <v>11</v>
      </c>
      <c r="I47" s="37">
        <f t="shared" si="0"/>
        <v>7</v>
      </c>
      <c r="J47" s="39" t="s">
        <v>34</v>
      </c>
      <c r="K47" s="38">
        <f>4*78+3*74</f>
        <v>534</v>
      </c>
      <c r="L47" s="35">
        <v>30.85</v>
      </c>
      <c r="M47" s="22">
        <f t="shared" si="4"/>
        <v>16473.900000000001</v>
      </c>
      <c r="N47" s="17">
        <v>45138</v>
      </c>
      <c r="O47">
        <v>0</v>
      </c>
      <c r="P47" t="s">
        <v>38</v>
      </c>
      <c r="Q47" t="s">
        <v>38</v>
      </c>
    </row>
    <row r="48" spans="2:17" ht="15.75" thickTop="1" thickBot="1">
      <c r="B48" s="19">
        <f t="shared" si="3"/>
        <v>47</v>
      </c>
      <c r="C48" s="37">
        <v>116323458140</v>
      </c>
      <c r="D48" s="18">
        <v>209990</v>
      </c>
      <c r="E48" s="18"/>
      <c r="F48" s="17">
        <v>45140</v>
      </c>
      <c r="G48" s="17">
        <v>45147</v>
      </c>
      <c r="H48" s="17" t="s">
        <v>11</v>
      </c>
      <c r="I48" s="37">
        <f t="shared" si="0"/>
        <v>7</v>
      </c>
      <c r="J48" s="40">
        <v>74</v>
      </c>
      <c r="K48" s="38">
        <f t="shared" si="5"/>
        <v>518</v>
      </c>
      <c r="L48" s="35">
        <v>30.85</v>
      </c>
      <c r="M48" s="22">
        <f t="shared" si="4"/>
        <v>15980.300000000001</v>
      </c>
      <c r="N48" s="17">
        <v>45139</v>
      </c>
      <c r="O48">
        <v>0</v>
      </c>
      <c r="P48" t="s">
        <v>38</v>
      </c>
      <c r="Q48" t="s">
        <v>38</v>
      </c>
    </row>
    <row r="49" spans="1:17" ht="15.75" thickTop="1" thickBot="1">
      <c r="B49" s="19">
        <f t="shared" si="3"/>
        <v>48</v>
      </c>
      <c r="C49" s="41">
        <v>116383458016</v>
      </c>
      <c r="D49" s="42">
        <v>210049</v>
      </c>
      <c r="E49" s="18"/>
      <c r="F49" s="17">
        <v>45140</v>
      </c>
      <c r="G49" s="17">
        <v>45147</v>
      </c>
      <c r="H49" s="17" t="s">
        <v>11</v>
      </c>
      <c r="I49" s="37">
        <f t="shared" si="0"/>
        <v>7</v>
      </c>
      <c r="J49" s="39" t="s">
        <v>34</v>
      </c>
      <c r="K49" s="38">
        <f>4*78+3*74</f>
        <v>534</v>
      </c>
      <c r="L49" s="35">
        <v>30.85</v>
      </c>
      <c r="M49" s="22">
        <f t="shared" si="4"/>
        <v>16473.900000000001</v>
      </c>
      <c r="N49" s="17">
        <v>45138</v>
      </c>
      <c r="O49">
        <v>0</v>
      </c>
      <c r="P49" t="s">
        <v>38</v>
      </c>
      <c r="Q49" t="s">
        <v>38</v>
      </c>
    </row>
    <row r="50" spans="1:17" ht="15.75" thickTop="1" thickBot="1">
      <c r="B50" s="19">
        <f t="shared" si="3"/>
        <v>49</v>
      </c>
      <c r="C50" s="37">
        <v>116373415100</v>
      </c>
      <c r="D50" s="18">
        <v>210050</v>
      </c>
      <c r="E50" s="18"/>
      <c r="F50" s="17">
        <v>45134</v>
      </c>
      <c r="G50" s="17">
        <v>45147</v>
      </c>
      <c r="H50" s="17" t="s">
        <v>19</v>
      </c>
      <c r="I50" s="37">
        <f t="shared" si="0"/>
        <v>13</v>
      </c>
      <c r="J50" s="39" t="s">
        <v>24</v>
      </c>
      <c r="K50" s="38">
        <f>5*56+8*62</f>
        <v>776</v>
      </c>
      <c r="L50" s="35">
        <v>30.85</v>
      </c>
      <c r="M50" s="22">
        <f t="shared" si="4"/>
        <v>23939.600000000002</v>
      </c>
      <c r="N50" s="17">
        <v>45127</v>
      </c>
      <c r="O50">
        <v>0</v>
      </c>
      <c r="P50" t="s">
        <v>38</v>
      </c>
      <c r="Q50" t="s">
        <v>38</v>
      </c>
    </row>
    <row r="51" spans="1:17" ht="15.75" thickTop="1" thickBot="1">
      <c r="B51" s="19">
        <f t="shared" si="3"/>
        <v>50</v>
      </c>
      <c r="C51" s="37">
        <v>116373415100</v>
      </c>
      <c r="D51" s="18">
        <v>210051</v>
      </c>
      <c r="E51" s="18"/>
      <c r="F51" s="17">
        <v>45134</v>
      </c>
      <c r="G51" s="17">
        <v>45147</v>
      </c>
      <c r="H51" s="17" t="s">
        <v>19</v>
      </c>
      <c r="I51" s="37">
        <f t="shared" si="0"/>
        <v>13</v>
      </c>
      <c r="J51" s="39" t="s">
        <v>24</v>
      </c>
      <c r="K51" s="38">
        <f>5*56+8*62</f>
        <v>776</v>
      </c>
      <c r="L51" s="35">
        <v>30.85</v>
      </c>
      <c r="M51" s="22">
        <f t="shared" si="4"/>
        <v>23939.600000000002</v>
      </c>
      <c r="N51" s="17">
        <v>45127</v>
      </c>
      <c r="O51">
        <v>0</v>
      </c>
      <c r="P51" t="s">
        <v>38</v>
      </c>
      <c r="Q51" t="s">
        <v>38</v>
      </c>
    </row>
    <row r="52" spans="1:17" ht="15.75" thickTop="1" thickBot="1">
      <c r="B52" s="19">
        <f t="shared" si="3"/>
        <v>51</v>
      </c>
      <c r="C52" s="37">
        <v>116383457675</v>
      </c>
      <c r="D52" s="18">
        <v>210078</v>
      </c>
      <c r="E52" s="18"/>
      <c r="F52" s="17">
        <v>45141</v>
      </c>
      <c r="G52" s="17">
        <v>45148</v>
      </c>
      <c r="H52" s="17" t="s">
        <v>11</v>
      </c>
      <c r="I52" s="37">
        <f t="shared" si="0"/>
        <v>7</v>
      </c>
      <c r="J52" s="40">
        <v>74</v>
      </c>
      <c r="K52" s="38">
        <f t="shared" si="5"/>
        <v>518</v>
      </c>
      <c r="L52" s="35">
        <v>30.85</v>
      </c>
      <c r="M52" s="22">
        <f t="shared" si="4"/>
        <v>15980.300000000001</v>
      </c>
      <c r="N52" s="17">
        <v>45139</v>
      </c>
      <c r="O52">
        <v>0</v>
      </c>
      <c r="P52" t="s">
        <v>38</v>
      </c>
      <c r="Q52" t="s">
        <v>38</v>
      </c>
    </row>
    <row r="53" spans="1:17" ht="15.75" thickTop="1" thickBot="1">
      <c r="B53" s="19">
        <f t="shared" si="3"/>
        <v>52</v>
      </c>
      <c r="C53" s="37">
        <v>116373458480</v>
      </c>
      <c r="D53" s="18">
        <v>210081</v>
      </c>
      <c r="E53" s="18"/>
      <c r="F53" s="17">
        <v>45141</v>
      </c>
      <c r="G53" s="17">
        <v>45148</v>
      </c>
      <c r="H53" s="17" t="s">
        <v>11</v>
      </c>
      <c r="I53" s="37">
        <f t="shared" si="0"/>
        <v>7</v>
      </c>
      <c r="J53" s="40">
        <v>74</v>
      </c>
      <c r="K53" s="38">
        <f t="shared" si="5"/>
        <v>518</v>
      </c>
      <c r="L53" s="35">
        <v>30.85</v>
      </c>
      <c r="M53" s="22">
        <f t="shared" si="4"/>
        <v>15980.300000000001</v>
      </c>
      <c r="N53" s="17">
        <v>45140</v>
      </c>
      <c r="O53">
        <v>0</v>
      </c>
      <c r="P53" t="s">
        <v>38</v>
      </c>
      <c r="Q53" t="s">
        <v>38</v>
      </c>
    </row>
    <row r="54" spans="1:17" ht="15.75" thickTop="1" thickBot="1">
      <c r="B54" s="19">
        <f t="shared" si="3"/>
        <v>53</v>
      </c>
      <c r="C54" s="37">
        <v>116323458515</v>
      </c>
      <c r="D54" s="18">
        <v>210089</v>
      </c>
      <c r="E54" s="18"/>
      <c r="F54" s="17">
        <v>45141</v>
      </c>
      <c r="G54" s="17">
        <v>45148</v>
      </c>
      <c r="H54" s="17" t="s">
        <v>13</v>
      </c>
      <c r="I54" s="37">
        <f t="shared" si="0"/>
        <v>7</v>
      </c>
      <c r="J54" s="39">
        <v>80</v>
      </c>
      <c r="K54" s="38">
        <f t="shared" si="5"/>
        <v>560</v>
      </c>
      <c r="L54" s="35">
        <v>30.85</v>
      </c>
      <c r="M54" s="22">
        <f t="shared" si="4"/>
        <v>17276</v>
      </c>
      <c r="N54" s="17">
        <v>45139</v>
      </c>
      <c r="O54">
        <v>0</v>
      </c>
      <c r="P54" t="s">
        <v>38</v>
      </c>
      <c r="Q54" t="s">
        <v>38</v>
      </c>
    </row>
    <row r="55" spans="1:17" ht="15.75" thickTop="1" thickBot="1">
      <c r="B55" s="19">
        <f t="shared" si="3"/>
        <v>54</v>
      </c>
      <c r="C55" s="37">
        <v>116373459234</v>
      </c>
      <c r="D55" s="18">
        <v>210094</v>
      </c>
      <c r="E55" s="18"/>
      <c r="F55" s="17">
        <v>45141</v>
      </c>
      <c r="G55" s="17">
        <v>45148</v>
      </c>
      <c r="H55" s="17" t="s">
        <v>16</v>
      </c>
      <c r="I55" s="37">
        <f t="shared" si="0"/>
        <v>7</v>
      </c>
      <c r="J55" s="39">
        <v>135</v>
      </c>
      <c r="K55" s="38">
        <f>945-15.75</f>
        <v>929.25</v>
      </c>
      <c r="L55" s="35">
        <v>30.85</v>
      </c>
      <c r="M55" s="22">
        <f t="shared" si="4"/>
        <v>28667.362500000003</v>
      </c>
      <c r="N55" s="17">
        <v>45140</v>
      </c>
      <c r="O55">
        <v>1</v>
      </c>
      <c r="P55" t="s">
        <v>38</v>
      </c>
      <c r="Q55" t="s">
        <v>38</v>
      </c>
    </row>
    <row r="56" spans="1:17" ht="15.75" thickTop="1" thickBot="1">
      <c r="B56" s="19">
        <f t="shared" si="3"/>
        <v>55</v>
      </c>
      <c r="C56" s="37">
        <v>116373459234</v>
      </c>
      <c r="D56" s="18">
        <v>210094</v>
      </c>
      <c r="E56" s="18"/>
      <c r="F56" s="17">
        <v>45141</v>
      </c>
      <c r="G56" s="17">
        <v>45148</v>
      </c>
      <c r="H56" s="17" t="s">
        <v>16</v>
      </c>
      <c r="I56" s="37">
        <f t="shared" ref="I56:I58" si="6">+G56-F56</f>
        <v>7</v>
      </c>
      <c r="J56" s="39">
        <v>135</v>
      </c>
      <c r="K56" s="38">
        <f>945-31.5</f>
        <v>913.5</v>
      </c>
      <c r="L56" s="35">
        <v>30.85</v>
      </c>
      <c r="M56" s="22">
        <f t="shared" si="4"/>
        <v>28181.475000000002</v>
      </c>
      <c r="N56" s="17">
        <v>45140</v>
      </c>
      <c r="O56">
        <v>2</v>
      </c>
      <c r="P56" t="s">
        <v>38</v>
      </c>
      <c r="Q56" t="s">
        <v>38</v>
      </c>
    </row>
    <row r="57" spans="1:17" ht="15.75" thickTop="1" thickBot="1">
      <c r="B57" s="19">
        <f t="shared" si="3"/>
        <v>56</v>
      </c>
      <c r="C57" s="37">
        <v>116373459234</v>
      </c>
      <c r="D57" s="18">
        <v>210094</v>
      </c>
      <c r="E57" s="18"/>
      <c r="F57" s="17">
        <v>45141</v>
      </c>
      <c r="G57" s="17">
        <v>45148</v>
      </c>
      <c r="H57" s="17" t="s">
        <v>16</v>
      </c>
      <c r="I57" s="37">
        <f t="shared" si="6"/>
        <v>7</v>
      </c>
      <c r="J57" s="39">
        <v>135</v>
      </c>
      <c r="K57" s="38">
        <f>945-47.25</f>
        <v>897.75</v>
      </c>
      <c r="L57" s="35">
        <v>30.85</v>
      </c>
      <c r="M57" s="22">
        <f t="shared" si="4"/>
        <v>27695.587500000001</v>
      </c>
      <c r="N57" s="17">
        <v>45140</v>
      </c>
      <c r="O57">
        <v>3</v>
      </c>
      <c r="P57" t="s">
        <v>38</v>
      </c>
      <c r="Q57" t="s">
        <v>38</v>
      </c>
    </row>
    <row r="58" spans="1:17" ht="15.75" thickTop="1" thickBot="1">
      <c r="A58" s="24"/>
      <c r="B58" s="25">
        <v>57</v>
      </c>
      <c r="C58" s="37">
        <v>116313415876</v>
      </c>
      <c r="D58" s="33">
        <v>209261</v>
      </c>
      <c r="E58" s="33"/>
      <c r="F58" s="27">
        <v>45132</v>
      </c>
      <c r="G58" s="27">
        <v>45139</v>
      </c>
      <c r="H58" s="27" t="s">
        <v>11</v>
      </c>
      <c r="I58" s="34">
        <f t="shared" si="6"/>
        <v>7</v>
      </c>
      <c r="J58" s="20">
        <v>70</v>
      </c>
      <c r="K58" s="38">
        <f>490-12.25</f>
        <v>477.75</v>
      </c>
      <c r="L58" s="35">
        <v>30.85</v>
      </c>
      <c r="M58" s="36">
        <f t="shared" si="4"/>
        <v>14738.587500000001</v>
      </c>
      <c r="N58" s="27">
        <v>44927</v>
      </c>
      <c r="O58">
        <v>0</v>
      </c>
      <c r="P58" t="s">
        <v>38</v>
      </c>
      <c r="Q58" t="s">
        <v>38</v>
      </c>
    </row>
    <row r="59" spans="1:17" ht="15.75" thickTop="1" thickBot="1">
      <c r="A59" s="24"/>
      <c r="B59" s="25">
        <v>57</v>
      </c>
      <c r="C59" s="37">
        <v>116313415876</v>
      </c>
      <c r="D59" s="33">
        <v>209261</v>
      </c>
      <c r="E59" s="33"/>
      <c r="F59" s="27">
        <v>45132</v>
      </c>
      <c r="G59" s="27">
        <v>45139</v>
      </c>
      <c r="H59" s="27" t="s">
        <v>11</v>
      </c>
      <c r="I59" s="34">
        <f t="shared" ref="I59" si="7">+G59-F59</f>
        <v>7</v>
      </c>
      <c r="J59" s="20">
        <v>70</v>
      </c>
      <c r="K59" s="38">
        <f>490-12.25</f>
        <v>477.75</v>
      </c>
      <c r="L59" s="35">
        <v>30.85</v>
      </c>
      <c r="M59" s="36">
        <f t="shared" si="4"/>
        <v>14738.587500000001</v>
      </c>
      <c r="N59" s="27">
        <v>44986</v>
      </c>
      <c r="O59">
        <v>0</v>
      </c>
      <c r="P59" t="s">
        <v>38</v>
      </c>
      <c r="Q59" t="s">
        <v>38</v>
      </c>
    </row>
    <row r="60" spans="1:17" ht="15.75" thickTop="1" thickBot="1">
      <c r="A60" s="24"/>
      <c r="B60" s="25">
        <v>57</v>
      </c>
      <c r="C60" s="37">
        <v>116313415876</v>
      </c>
      <c r="D60" s="33">
        <v>209261</v>
      </c>
      <c r="E60" s="33"/>
      <c r="F60" s="27">
        <v>45108</v>
      </c>
      <c r="G60" s="27">
        <v>45138</v>
      </c>
      <c r="H60" s="27" t="s">
        <v>11</v>
      </c>
      <c r="I60" s="34">
        <f t="shared" ref="I60:I61" si="8">+G60-F60</f>
        <v>30</v>
      </c>
      <c r="J60" s="20">
        <v>70</v>
      </c>
      <c r="K60" s="38">
        <f>490-12.25</f>
        <v>477.75</v>
      </c>
      <c r="L60" s="35">
        <v>30.85</v>
      </c>
      <c r="M60" s="36">
        <f t="shared" si="4"/>
        <v>14738.587500000001</v>
      </c>
      <c r="N60" s="27">
        <v>45108</v>
      </c>
      <c r="O60">
        <v>0</v>
      </c>
      <c r="P60" t="s">
        <v>38</v>
      </c>
      <c r="Q60" t="s">
        <v>38</v>
      </c>
    </row>
    <row r="61" spans="1:17" ht="15.75" thickTop="1" thickBot="1">
      <c r="A61" s="24"/>
      <c r="B61" s="25">
        <v>57</v>
      </c>
      <c r="C61" s="37">
        <v>116313415876</v>
      </c>
      <c r="D61" s="33">
        <v>209261</v>
      </c>
      <c r="E61" s="33"/>
      <c r="F61" s="27">
        <v>45108</v>
      </c>
      <c r="G61" s="27">
        <v>45138</v>
      </c>
      <c r="H61" s="27" t="s">
        <v>11</v>
      </c>
      <c r="I61" s="34">
        <f t="shared" si="8"/>
        <v>30</v>
      </c>
      <c r="J61" s="20">
        <v>70</v>
      </c>
      <c r="K61" s="38">
        <f>490-12.25</f>
        <v>477.75</v>
      </c>
      <c r="L61" s="35">
        <v>30.85</v>
      </c>
      <c r="M61" s="36">
        <f t="shared" si="4"/>
        <v>14738.587500000001</v>
      </c>
      <c r="N61" s="27">
        <v>44986</v>
      </c>
      <c r="O61">
        <v>0</v>
      </c>
      <c r="P61" t="s">
        <v>38</v>
      </c>
      <c r="Q61" t="s">
        <v>38</v>
      </c>
    </row>
    <row r="62" spans="1:17" ht="15" thickTop="1">
      <c r="A62" s="24"/>
      <c r="B62" s="25">
        <v>57</v>
      </c>
      <c r="C62" s="37">
        <v>116313415876</v>
      </c>
      <c r="D62" s="33">
        <v>209261</v>
      </c>
      <c r="E62" s="33"/>
      <c r="F62" s="27">
        <v>45170</v>
      </c>
      <c r="G62" s="27" t="s">
        <v>40</v>
      </c>
      <c r="H62" s="27" t="s">
        <v>11</v>
      </c>
      <c r="I62" s="34" t="e">
        <f t="shared" ref="I62" si="9">+G62-F62</f>
        <v>#VALUE!</v>
      </c>
      <c r="J62" s="20">
        <v>70</v>
      </c>
      <c r="K62" s="38">
        <f>490-12.25</f>
        <v>477.75</v>
      </c>
      <c r="L62" s="35">
        <v>30.85</v>
      </c>
      <c r="M62" s="36">
        <f t="shared" ref="M62" si="10">+K62*L62</f>
        <v>14738.587500000001</v>
      </c>
      <c r="N62" s="27">
        <v>44986</v>
      </c>
      <c r="O62">
        <v>0</v>
      </c>
      <c r="P62" t="s">
        <v>38</v>
      </c>
      <c r="Q62" t="s">
        <v>38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workbookViewId="0">
      <selection activeCell="G11" sqref="G11"/>
    </sheetView>
  </sheetViews>
  <sheetFormatPr defaultRowHeight="12.75"/>
  <cols>
    <col min="1" max="1" width="11.28515625" bestFit="1" customWidth="1"/>
    <col min="2" max="2" width="11.140625" bestFit="1" customWidth="1"/>
  </cols>
  <sheetData>
    <row r="1" spans="1:13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9" t="s">
        <v>16</v>
      </c>
      <c r="K1" s="29" t="s">
        <v>17</v>
      </c>
      <c r="L1" s="6"/>
      <c r="M1" s="7"/>
    </row>
    <row r="2" spans="1:13" ht="15" thickTop="1">
      <c r="A2" s="8">
        <v>45137</v>
      </c>
      <c r="B2" s="8">
        <v>45138</v>
      </c>
      <c r="C2" s="9">
        <v>56</v>
      </c>
      <c r="D2" s="9">
        <v>56</v>
      </c>
      <c r="E2" s="9">
        <v>66</v>
      </c>
      <c r="F2" s="9">
        <v>70</v>
      </c>
      <c r="G2" s="10">
        <v>70</v>
      </c>
      <c r="H2" s="10">
        <v>90</v>
      </c>
      <c r="I2" s="10">
        <v>100</v>
      </c>
      <c r="J2" s="30">
        <v>129</v>
      </c>
      <c r="K2" s="30">
        <v>144</v>
      </c>
      <c r="L2" s="6"/>
      <c r="M2" s="6"/>
    </row>
    <row r="3" spans="1:13" ht="14.25">
      <c r="A3" s="11">
        <v>45139</v>
      </c>
      <c r="B3" s="11">
        <v>45143</v>
      </c>
      <c r="C3" s="12">
        <v>62</v>
      </c>
      <c r="D3" s="12">
        <v>62</v>
      </c>
      <c r="E3" s="12">
        <v>72</v>
      </c>
      <c r="F3" s="12">
        <v>78</v>
      </c>
      <c r="G3" s="13">
        <v>78</v>
      </c>
      <c r="H3" s="13">
        <v>98</v>
      </c>
      <c r="I3" s="13">
        <v>108</v>
      </c>
      <c r="J3" s="31">
        <v>141</v>
      </c>
      <c r="K3" s="31">
        <v>156</v>
      </c>
      <c r="L3" s="6"/>
      <c r="M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03FC-A66B-4C4C-8F22-0BB412F02D63}">
  <dimension ref="A1:K4"/>
  <sheetViews>
    <sheetView workbookViewId="0">
      <selection sqref="A1:K4"/>
    </sheetView>
  </sheetViews>
  <sheetFormatPr defaultRowHeight="12.75"/>
  <cols>
    <col min="1" max="2" width="11.28515625" bestFit="1" customWidth="1"/>
  </cols>
  <sheetData>
    <row r="1" spans="1:11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9" t="s">
        <v>16</v>
      </c>
      <c r="K1" s="29" t="s">
        <v>17</v>
      </c>
    </row>
    <row r="2" spans="1:11" ht="15.75" thickTop="1" thickBot="1">
      <c r="A2" s="8">
        <v>45119</v>
      </c>
      <c r="B2" s="8">
        <v>45138</v>
      </c>
      <c r="C2" s="9">
        <v>56</v>
      </c>
      <c r="D2" s="9">
        <v>59</v>
      </c>
      <c r="E2" s="9">
        <v>66</v>
      </c>
      <c r="F2" s="9">
        <v>70</v>
      </c>
      <c r="G2" s="10">
        <v>76</v>
      </c>
      <c r="H2" s="10">
        <v>90</v>
      </c>
      <c r="I2" s="10">
        <v>100</v>
      </c>
      <c r="J2" s="30">
        <v>129</v>
      </c>
      <c r="K2" s="30">
        <v>144</v>
      </c>
    </row>
    <row r="3" spans="1:11" ht="15.75" thickTop="1" thickBot="1">
      <c r="A3" s="11">
        <v>45139</v>
      </c>
      <c r="B3" s="11">
        <v>45169</v>
      </c>
      <c r="C3" s="9">
        <v>56</v>
      </c>
      <c r="D3" s="12">
        <v>65</v>
      </c>
      <c r="E3" s="12">
        <v>72</v>
      </c>
      <c r="F3" s="12">
        <v>78</v>
      </c>
      <c r="G3" s="13">
        <v>84</v>
      </c>
      <c r="H3" s="13">
        <v>98</v>
      </c>
      <c r="I3" s="13">
        <v>108</v>
      </c>
      <c r="J3" s="31">
        <v>141</v>
      </c>
      <c r="K3" s="31">
        <v>156</v>
      </c>
    </row>
    <row r="4" spans="1:11" ht="15" thickTop="1">
      <c r="A4" s="11">
        <v>45170</v>
      </c>
      <c r="B4" s="11">
        <v>45179</v>
      </c>
      <c r="C4" s="9">
        <v>56</v>
      </c>
      <c r="D4" s="12">
        <v>65</v>
      </c>
      <c r="E4" s="12">
        <v>72</v>
      </c>
      <c r="F4" s="12">
        <v>78</v>
      </c>
      <c r="G4" s="13">
        <v>84</v>
      </c>
      <c r="H4" s="13">
        <v>98</v>
      </c>
      <c r="I4" s="13">
        <v>108</v>
      </c>
      <c r="J4" s="31">
        <v>141</v>
      </c>
      <c r="K4" s="31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FED2-31F4-485E-82E2-7C751A8F72CD}">
  <dimension ref="A1:K4"/>
  <sheetViews>
    <sheetView workbookViewId="0">
      <selection sqref="A1:K4"/>
    </sheetView>
  </sheetViews>
  <sheetFormatPr defaultRowHeight="12.75"/>
  <sheetData>
    <row r="1" spans="1:11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9" t="s">
        <v>16</v>
      </c>
      <c r="K1" s="29" t="s">
        <v>17</v>
      </c>
    </row>
    <row r="2" spans="1:11" ht="15.75" thickTop="1" thickBot="1">
      <c r="A2" s="8">
        <v>45119</v>
      </c>
      <c r="B2" s="8">
        <v>45138</v>
      </c>
      <c r="C2" s="9">
        <v>56</v>
      </c>
      <c r="D2" s="9">
        <v>59</v>
      </c>
      <c r="E2" s="9">
        <v>66</v>
      </c>
      <c r="F2" s="9">
        <v>70</v>
      </c>
      <c r="G2" s="10">
        <v>76</v>
      </c>
      <c r="H2" s="10">
        <v>90</v>
      </c>
      <c r="I2" s="10">
        <v>100</v>
      </c>
      <c r="J2" s="30">
        <v>129</v>
      </c>
      <c r="K2" s="30">
        <v>144</v>
      </c>
    </row>
    <row r="3" spans="1:11" ht="15.75" thickTop="1" thickBot="1">
      <c r="A3" s="11">
        <v>45139</v>
      </c>
      <c r="B3" s="11">
        <v>45169</v>
      </c>
      <c r="C3" s="9">
        <v>56</v>
      </c>
      <c r="D3" s="12">
        <v>65</v>
      </c>
      <c r="E3" s="12">
        <v>72</v>
      </c>
      <c r="F3" s="12">
        <v>78</v>
      </c>
      <c r="G3" s="13">
        <v>84</v>
      </c>
      <c r="H3" s="13">
        <v>98</v>
      </c>
      <c r="I3" s="13">
        <v>108</v>
      </c>
      <c r="J3" s="31">
        <v>141</v>
      </c>
      <c r="K3" s="31">
        <v>156</v>
      </c>
    </row>
    <row r="4" spans="1:11" ht="15" thickTop="1">
      <c r="A4" s="11">
        <v>45170</v>
      </c>
      <c r="B4" s="11">
        <v>45179</v>
      </c>
      <c r="C4" s="9">
        <v>56</v>
      </c>
      <c r="D4" s="12">
        <v>65</v>
      </c>
      <c r="E4" s="12">
        <v>72</v>
      </c>
      <c r="F4" s="12">
        <v>78</v>
      </c>
      <c r="G4" s="13">
        <v>84</v>
      </c>
      <c r="H4" s="13">
        <v>98</v>
      </c>
      <c r="I4" s="13">
        <v>108</v>
      </c>
      <c r="J4" s="31">
        <v>141</v>
      </c>
      <c r="K4" s="31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712E-DF8F-4965-A872-0C8552434E50}">
  <dimension ref="A1:K4"/>
  <sheetViews>
    <sheetView workbookViewId="0">
      <selection sqref="A1:K4"/>
    </sheetView>
  </sheetViews>
  <sheetFormatPr defaultRowHeight="12.75"/>
  <sheetData>
    <row r="1" spans="1:11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9" t="s">
        <v>16</v>
      </c>
      <c r="K1" s="29" t="s">
        <v>17</v>
      </c>
    </row>
    <row r="2" spans="1:11" ht="15.75" thickTop="1" thickBot="1">
      <c r="A2" s="8">
        <v>45119</v>
      </c>
      <c r="B2" s="8">
        <v>45138</v>
      </c>
      <c r="C2" s="9">
        <v>56</v>
      </c>
      <c r="D2" s="9">
        <v>59</v>
      </c>
      <c r="E2" s="9">
        <v>66</v>
      </c>
      <c r="F2" s="9">
        <v>70</v>
      </c>
      <c r="G2" s="10">
        <v>76</v>
      </c>
      <c r="H2" s="10">
        <v>90</v>
      </c>
      <c r="I2" s="10">
        <v>100</v>
      </c>
      <c r="J2" s="30">
        <v>129</v>
      </c>
      <c r="K2" s="30">
        <v>144</v>
      </c>
    </row>
    <row r="3" spans="1:11" ht="15.75" thickTop="1" thickBot="1">
      <c r="A3" s="11">
        <v>45139</v>
      </c>
      <c r="B3" s="11">
        <v>45169</v>
      </c>
      <c r="C3" s="9">
        <v>56</v>
      </c>
      <c r="D3" s="12">
        <v>65</v>
      </c>
      <c r="E3" s="12">
        <v>72</v>
      </c>
      <c r="F3" s="12">
        <v>78</v>
      </c>
      <c r="G3" s="13">
        <v>84</v>
      </c>
      <c r="H3" s="13">
        <v>98</v>
      </c>
      <c r="I3" s="13">
        <v>108</v>
      </c>
      <c r="J3" s="31">
        <v>141</v>
      </c>
      <c r="K3" s="31">
        <v>156</v>
      </c>
    </row>
    <row r="4" spans="1:11" ht="15" thickTop="1">
      <c r="A4" s="11">
        <v>45170</v>
      </c>
      <c r="B4" s="11">
        <v>45179</v>
      </c>
      <c r="C4" s="9">
        <v>56</v>
      </c>
      <c r="D4" s="12">
        <v>65</v>
      </c>
      <c r="E4" s="12">
        <v>72</v>
      </c>
      <c r="F4" s="12">
        <v>78</v>
      </c>
      <c r="G4" s="13">
        <v>84</v>
      </c>
      <c r="H4" s="13">
        <v>98</v>
      </c>
      <c r="I4" s="13">
        <v>108</v>
      </c>
      <c r="J4" s="31">
        <v>141</v>
      </c>
      <c r="K4" s="31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584C-0DB7-419D-B929-E08172AD870B}">
  <dimension ref="A1:K4"/>
  <sheetViews>
    <sheetView workbookViewId="0">
      <selection sqref="A1:K4"/>
    </sheetView>
  </sheetViews>
  <sheetFormatPr defaultRowHeight="12.75"/>
  <sheetData>
    <row r="1" spans="1:11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9" t="s">
        <v>16</v>
      </c>
      <c r="K1" s="29" t="s">
        <v>17</v>
      </c>
    </row>
    <row r="2" spans="1:11" ht="15.75" thickTop="1" thickBot="1">
      <c r="A2" s="8">
        <v>45119</v>
      </c>
      <c r="B2" s="8">
        <v>45138</v>
      </c>
      <c r="C2" s="9">
        <v>56</v>
      </c>
      <c r="D2" s="9">
        <v>59</v>
      </c>
      <c r="E2" s="9">
        <v>66</v>
      </c>
      <c r="F2" s="9">
        <v>70</v>
      </c>
      <c r="G2" s="10">
        <v>76</v>
      </c>
      <c r="H2" s="10">
        <v>90</v>
      </c>
      <c r="I2" s="10">
        <v>100</v>
      </c>
      <c r="J2" s="30">
        <v>129</v>
      </c>
      <c r="K2" s="30">
        <v>144</v>
      </c>
    </row>
    <row r="3" spans="1:11" ht="15.75" thickTop="1" thickBot="1">
      <c r="A3" s="11">
        <v>45139</v>
      </c>
      <c r="B3" s="11">
        <v>45169</v>
      </c>
      <c r="C3" s="9">
        <v>56</v>
      </c>
      <c r="D3" s="12">
        <v>65</v>
      </c>
      <c r="E3" s="12">
        <v>72</v>
      </c>
      <c r="F3" s="12">
        <v>78</v>
      </c>
      <c r="G3" s="13">
        <v>84</v>
      </c>
      <c r="H3" s="13">
        <v>98</v>
      </c>
      <c r="I3" s="13">
        <v>108</v>
      </c>
      <c r="J3" s="31">
        <v>141</v>
      </c>
      <c r="K3" s="31">
        <v>156</v>
      </c>
    </row>
    <row r="4" spans="1:11" ht="15" thickTop="1">
      <c r="A4" s="11">
        <v>45170</v>
      </c>
      <c r="B4" s="11">
        <v>45179</v>
      </c>
      <c r="C4" s="9">
        <v>56</v>
      </c>
      <c r="D4" s="12">
        <v>65</v>
      </c>
      <c r="E4" s="12">
        <v>72</v>
      </c>
      <c r="F4" s="12">
        <v>78</v>
      </c>
      <c r="G4" s="13">
        <v>84</v>
      </c>
      <c r="H4" s="13">
        <v>98</v>
      </c>
      <c r="I4" s="13">
        <v>108</v>
      </c>
      <c r="J4" s="31">
        <v>141</v>
      </c>
      <c r="K4" s="31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56F9-22CE-4C09-8B73-E058D0C93CCF}">
  <dimension ref="A1:K4"/>
  <sheetViews>
    <sheetView workbookViewId="0">
      <selection sqref="A1:K4"/>
    </sheetView>
  </sheetViews>
  <sheetFormatPr defaultRowHeight="12.75"/>
  <sheetData>
    <row r="1" spans="1:11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9" t="s">
        <v>16</v>
      </c>
      <c r="K1" s="29" t="s">
        <v>17</v>
      </c>
    </row>
    <row r="2" spans="1:11" ht="15.75" thickTop="1" thickBot="1">
      <c r="A2" s="8">
        <v>45119</v>
      </c>
      <c r="B2" s="8">
        <v>45138</v>
      </c>
      <c r="C2" s="9">
        <v>56</v>
      </c>
      <c r="D2" s="9">
        <v>59</v>
      </c>
      <c r="E2" s="9">
        <v>66</v>
      </c>
      <c r="F2" s="9">
        <v>70</v>
      </c>
      <c r="G2" s="10">
        <v>76</v>
      </c>
      <c r="H2" s="10">
        <v>90</v>
      </c>
      <c r="I2" s="10">
        <v>100</v>
      </c>
      <c r="J2" s="30">
        <v>129</v>
      </c>
      <c r="K2" s="30">
        <v>144</v>
      </c>
    </row>
    <row r="3" spans="1:11" ht="15.75" thickTop="1" thickBot="1">
      <c r="A3" s="11">
        <v>45139</v>
      </c>
      <c r="B3" s="11">
        <v>45169</v>
      </c>
      <c r="C3" s="9">
        <v>56</v>
      </c>
      <c r="D3" s="12">
        <v>65</v>
      </c>
      <c r="E3" s="12">
        <v>72</v>
      </c>
      <c r="F3" s="12">
        <v>78</v>
      </c>
      <c r="G3" s="13">
        <v>84</v>
      </c>
      <c r="H3" s="13">
        <v>98</v>
      </c>
      <c r="I3" s="13">
        <v>108</v>
      </c>
      <c r="J3" s="31">
        <v>141</v>
      </c>
      <c r="K3" s="31">
        <v>156</v>
      </c>
    </row>
    <row r="4" spans="1:11" ht="15" thickTop="1">
      <c r="A4" s="11">
        <v>45170</v>
      </c>
      <c r="B4" s="11">
        <v>45179</v>
      </c>
      <c r="C4" s="9">
        <v>56</v>
      </c>
      <c r="D4" s="12">
        <v>65</v>
      </c>
      <c r="E4" s="12">
        <v>72</v>
      </c>
      <c r="F4" s="12">
        <v>78</v>
      </c>
      <c r="G4" s="13">
        <v>84</v>
      </c>
      <c r="H4" s="13">
        <v>98</v>
      </c>
      <c r="I4" s="13">
        <v>108</v>
      </c>
      <c r="J4" s="31">
        <v>141</v>
      </c>
      <c r="K4" s="31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L23" sqref="L23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3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9" t="s">
        <v>16</v>
      </c>
      <c r="K1" s="29" t="s">
        <v>17</v>
      </c>
      <c r="L1" s="6"/>
      <c r="M1" s="7"/>
    </row>
    <row r="2" spans="1:13" ht="15" thickTop="1">
      <c r="A2" s="8">
        <v>45006</v>
      </c>
      <c r="B2" s="8">
        <v>45046</v>
      </c>
      <c r="C2" s="9">
        <v>50</v>
      </c>
      <c r="D2" s="9">
        <v>53</v>
      </c>
      <c r="E2" s="9">
        <v>60</v>
      </c>
      <c r="F2" s="9">
        <v>62</v>
      </c>
      <c r="G2" s="10">
        <v>68</v>
      </c>
      <c r="H2" s="10">
        <v>82</v>
      </c>
      <c r="I2" s="10">
        <v>92</v>
      </c>
      <c r="J2" s="30">
        <v>117</v>
      </c>
      <c r="K2" s="30">
        <v>132</v>
      </c>
      <c r="L2" s="6"/>
      <c r="M2" s="6"/>
    </row>
    <row r="3" spans="1:13" ht="14.25">
      <c r="A3" s="11">
        <v>45047</v>
      </c>
      <c r="B3" s="11">
        <v>45061</v>
      </c>
      <c r="C3" s="12">
        <v>79</v>
      </c>
      <c r="D3" s="12">
        <v>82</v>
      </c>
      <c r="E3" s="12">
        <v>89</v>
      </c>
      <c r="F3" s="12">
        <v>98</v>
      </c>
      <c r="G3" s="13">
        <v>104</v>
      </c>
      <c r="H3" s="13">
        <v>118</v>
      </c>
      <c r="I3" s="13">
        <v>128</v>
      </c>
      <c r="J3" s="31">
        <v>171</v>
      </c>
      <c r="K3" s="31">
        <v>186</v>
      </c>
      <c r="L3" s="6"/>
      <c r="M3" s="6"/>
    </row>
    <row r="4" spans="1:13" ht="14.25">
      <c r="A4" s="11">
        <v>45062</v>
      </c>
      <c r="B4" s="11">
        <v>45077</v>
      </c>
      <c r="C4" s="12">
        <v>61</v>
      </c>
      <c r="D4" s="12">
        <v>64</v>
      </c>
      <c r="E4" s="12">
        <v>71</v>
      </c>
      <c r="F4" s="12">
        <v>76</v>
      </c>
      <c r="G4" s="13">
        <v>82</v>
      </c>
      <c r="H4" s="13">
        <v>96</v>
      </c>
      <c r="I4" s="13">
        <v>106</v>
      </c>
      <c r="J4" s="31">
        <v>138</v>
      </c>
      <c r="K4" s="31">
        <v>153</v>
      </c>
      <c r="L4" s="6"/>
      <c r="M4" s="6"/>
    </row>
    <row r="5" spans="1:13" ht="14.25">
      <c r="A5" s="11">
        <v>45078</v>
      </c>
      <c r="B5" s="11">
        <v>45107</v>
      </c>
      <c r="C5" s="12">
        <v>65</v>
      </c>
      <c r="D5" s="12">
        <v>68</v>
      </c>
      <c r="E5" s="12">
        <v>75</v>
      </c>
      <c r="F5" s="12">
        <v>82</v>
      </c>
      <c r="G5" s="13">
        <v>88</v>
      </c>
      <c r="H5" s="13">
        <v>102</v>
      </c>
      <c r="I5" s="13">
        <v>112</v>
      </c>
      <c r="J5" s="31">
        <v>117</v>
      </c>
      <c r="K5" s="31">
        <v>162</v>
      </c>
      <c r="L5" s="6"/>
      <c r="M5" s="6"/>
    </row>
    <row r="6" spans="1:13" ht="14.25">
      <c r="A6" s="11">
        <v>45108</v>
      </c>
      <c r="B6" s="11">
        <v>45138</v>
      </c>
      <c r="C6" s="12">
        <v>75</v>
      </c>
      <c r="D6" s="12">
        <v>78</v>
      </c>
      <c r="E6" s="12">
        <v>85</v>
      </c>
      <c r="F6" s="12">
        <v>94</v>
      </c>
      <c r="G6" s="13">
        <v>100</v>
      </c>
      <c r="H6" s="13">
        <v>114</v>
      </c>
      <c r="I6" s="13">
        <v>124</v>
      </c>
      <c r="J6" s="31">
        <v>165</v>
      </c>
      <c r="K6" s="31">
        <v>180</v>
      </c>
      <c r="L6" s="6"/>
      <c r="M6" s="6"/>
    </row>
    <row r="7" spans="1:13" ht="14.25">
      <c r="A7" s="11">
        <v>45139</v>
      </c>
      <c r="B7" s="11">
        <v>45169</v>
      </c>
      <c r="C7" s="12">
        <v>84</v>
      </c>
      <c r="D7" s="12">
        <v>87</v>
      </c>
      <c r="E7" s="12">
        <v>94</v>
      </c>
      <c r="F7" s="12">
        <v>106</v>
      </c>
      <c r="G7" s="13">
        <v>112</v>
      </c>
      <c r="H7" s="13">
        <v>126</v>
      </c>
      <c r="I7" s="13">
        <v>136</v>
      </c>
      <c r="J7" s="31">
        <v>183</v>
      </c>
      <c r="K7" s="31">
        <v>198</v>
      </c>
      <c r="L7" s="6"/>
      <c r="M7" s="6"/>
    </row>
    <row r="8" spans="1:13" ht="14.25">
      <c r="A8" s="11">
        <v>45170</v>
      </c>
      <c r="B8" s="11">
        <v>45199</v>
      </c>
      <c r="C8" s="12">
        <v>75</v>
      </c>
      <c r="D8" s="12">
        <v>78</v>
      </c>
      <c r="E8" s="12">
        <v>85</v>
      </c>
      <c r="F8" s="12">
        <v>94</v>
      </c>
      <c r="G8" s="13">
        <v>100</v>
      </c>
      <c r="H8" s="13">
        <v>114</v>
      </c>
      <c r="I8" s="13">
        <v>124</v>
      </c>
      <c r="J8" s="31">
        <v>165</v>
      </c>
      <c r="K8" s="31">
        <v>180</v>
      </c>
      <c r="L8" s="6"/>
      <c r="M8" s="6"/>
    </row>
    <row r="9" spans="1:13" ht="15" thickBot="1">
      <c r="A9" s="14">
        <v>45200</v>
      </c>
      <c r="B9" s="14">
        <v>45230</v>
      </c>
      <c r="C9" s="15">
        <v>84</v>
      </c>
      <c r="D9" s="15">
        <v>87</v>
      </c>
      <c r="E9" s="15">
        <v>94</v>
      </c>
      <c r="F9" s="15">
        <v>106</v>
      </c>
      <c r="G9" s="16">
        <v>112</v>
      </c>
      <c r="H9" s="16">
        <v>126</v>
      </c>
      <c r="I9" s="16">
        <v>136</v>
      </c>
      <c r="J9" s="32">
        <v>183</v>
      </c>
      <c r="K9" s="32">
        <v>198</v>
      </c>
      <c r="L9" s="6"/>
      <c r="M9" s="6"/>
    </row>
    <row r="10" spans="1:13" ht="13.5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workbookViewId="0">
      <selection sqref="A1:K4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3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9" t="s">
        <v>16</v>
      </c>
      <c r="K1" s="29" t="s">
        <v>17</v>
      </c>
      <c r="L1" s="6"/>
      <c r="M1" s="7"/>
    </row>
    <row r="2" spans="1:13" ht="15.75" thickTop="1" thickBot="1">
      <c r="A2" s="8">
        <v>45119</v>
      </c>
      <c r="B2" s="8">
        <v>45138</v>
      </c>
      <c r="C2" s="9">
        <v>56</v>
      </c>
      <c r="D2" s="9">
        <v>59</v>
      </c>
      <c r="E2" s="9">
        <v>66</v>
      </c>
      <c r="F2" s="9">
        <v>70</v>
      </c>
      <c r="G2" s="10">
        <v>76</v>
      </c>
      <c r="H2" s="10">
        <v>90</v>
      </c>
      <c r="I2" s="10">
        <v>100</v>
      </c>
      <c r="J2" s="30">
        <v>129</v>
      </c>
      <c r="K2" s="30">
        <v>144</v>
      </c>
      <c r="L2" s="6"/>
      <c r="M2" s="6"/>
    </row>
    <row r="3" spans="1:13" ht="15.75" thickTop="1" thickBot="1">
      <c r="A3" s="11">
        <v>45139</v>
      </c>
      <c r="B3" s="11">
        <v>45169</v>
      </c>
      <c r="C3" s="9">
        <v>56</v>
      </c>
      <c r="D3" s="12">
        <v>65</v>
      </c>
      <c r="E3" s="12">
        <v>72</v>
      </c>
      <c r="F3" s="12">
        <v>78</v>
      </c>
      <c r="G3" s="13">
        <v>84</v>
      </c>
      <c r="H3" s="13">
        <v>98</v>
      </c>
      <c r="I3" s="13">
        <v>108</v>
      </c>
      <c r="J3" s="31">
        <v>141</v>
      </c>
      <c r="K3" s="31">
        <v>156</v>
      </c>
      <c r="L3" s="6"/>
      <c r="M3" s="6"/>
    </row>
    <row r="4" spans="1:13" ht="15" thickTop="1">
      <c r="A4" s="11">
        <v>45170</v>
      </c>
      <c r="B4" s="11">
        <v>45179</v>
      </c>
      <c r="C4" s="9">
        <v>56</v>
      </c>
      <c r="D4" s="12">
        <v>65</v>
      </c>
      <c r="E4" s="12">
        <v>72</v>
      </c>
      <c r="F4" s="12">
        <v>78</v>
      </c>
      <c r="G4" s="13">
        <v>84</v>
      </c>
      <c r="H4" s="13">
        <v>98</v>
      </c>
      <c r="I4" s="13">
        <v>108</v>
      </c>
      <c r="J4" s="31">
        <v>141</v>
      </c>
      <c r="K4" s="31">
        <v>156</v>
      </c>
      <c r="L4" s="6"/>
      <c r="M4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workbookViewId="0">
      <selection activeCell="U23" sqref="U23"/>
    </sheetView>
  </sheetViews>
  <sheetFormatPr defaultRowHeight="12.75"/>
  <cols>
    <col min="1" max="2" width="11.28515625" bestFit="1" customWidth="1"/>
  </cols>
  <sheetData>
    <row r="1" spans="1:13" ht="15" thickBot="1">
      <c r="A1" s="2" t="s">
        <v>8</v>
      </c>
      <c r="B1" s="3" t="s">
        <v>9</v>
      </c>
      <c r="C1" s="4" t="s">
        <v>19</v>
      </c>
      <c r="D1" s="4" t="s">
        <v>14</v>
      </c>
      <c r="E1" s="4" t="s">
        <v>15</v>
      </c>
      <c r="F1" s="4" t="s">
        <v>11</v>
      </c>
      <c r="G1" s="5" t="s">
        <v>13</v>
      </c>
      <c r="H1" s="5" t="s">
        <v>12</v>
      </c>
      <c r="I1" s="5" t="s">
        <v>18</v>
      </c>
      <c r="J1" s="29" t="s">
        <v>16</v>
      </c>
      <c r="K1" s="29" t="s">
        <v>17</v>
      </c>
      <c r="L1" s="6"/>
      <c r="M1" s="7"/>
    </row>
    <row r="2" spans="1:13" ht="15" thickTop="1">
      <c r="A2" s="11">
        <v>45139</v>
      </c>
      <c r="B2" s="11">
        <v>45169</v>
      </c>
      <c r="C2" s="9">
        <v>59</v>
      </c>
      <c r="D2" s="9">
        <f>+C2+3</f>
        <v>62</v>
      </c>
      <c r="E2" s="9">
        <v>69</v>
      </c>
      <c r="F2" s="9">
        <f>37*2</f>
        <v>74</v>
      </c>
      <c r="G2" s="10">
        <v>80</v>
      </c>
      <c r="H2" s="10">
        <f>47*2</f>
        <v>94</v>
      </c>
      <c r="I2" s="10">
        <f>52*2</f>
        <v>104</v>
      </c>
      <c r="J2" s="30">
        <f>45*3</f>
        <v>135</v>
      </c>
      <c r="K2" s="30">
        <v>150</v>
      </c>
      <c r="L2" s="6"/>
      <c r="M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statment</vt:lpstr>
      <vt:lpstr>Sheet1</vt:lpstr>
      <vt:lpstr>Sheet2</vt:lpstr>
      <vt:lpstr>Sheet3</vt:lpstr>
      <vt:lpstr>Sheet4</vt:lpstr>
      <vt:lpstr>Sheet5</vt:lpstr>
      <vt:lpstr>contract</vt:lpstr>
      <vt:lpstr>spo</vt:lpstr>
      <vt:lpstr>spo2</vt:lpstr>
      <vt:lpstr>spo by arrival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2023-08-28T16:30:10Z</dcterms:modified>
</cp:coreProperties>
</file>