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\OneDrive - Faculty of Computer and Information Sciences (Ain Shams University)\Desktop\"/>
    </mc:Choice>
  </mc:AlternateContent>
  <xr:revisionPtr revIDLastSave="0" documentId="13_ncr:1_{D69A95D1-DFDC-4193-96C1-BD7F7876621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tatment" sheetId="6" r:id="rId1"/>
    <sheet name="basic" sheetId="7" r:id="rId2"/>
    <sheet name="contract" sheetId="8" r:id="rId3"/>
    <sheet name="SPO 07.12 TO 15.12" sheetId="9" r:id="rId4"/>
    <sheet name="SPO 18.12 TO 31.01" sheetId="10" r:id="rId5"/>
    <sheet name="spo 01.03 to 07.03" sheetId="11" r:id="rId6"/>
    <sheet name="SPO 14.03 TO 31.03" sheetId="12" r:id="rId7"/>
    <sheet name="SPO 01.04 TO 15.04" sheetId="13" r:id="rId8"/>
    <sheet name="SPO 16.04 TO 30.04" sheetId="14" r:id="rId9"/>
    <sheet name="SPO 01.05 TO 05.05 " sheetId="15" r:id="rId10"/>
    <sheet name="SPO 06.05 TO 31.05" sheetId="16" r:id="rId11"/>
    <sheet name="contract (2)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7" l="1"/>
  <c r="W7" i="17"/>
  <c r="V7" i="17"/>
  <c r="T7" i="17"/>
  <c r="O7" i="17"/>
  <c r="N7" i="17"/>
  <c r="K7" i="17"/>
  <c r="I7" i="17"/>
  <c r="H7" i="17"/>
  <c r="R7" i="17" s="1"/>
  <c r="G7" i="17"/>
  <c r="AA7" i="17" s="1"/>
  <c r="F7" i="17"/>
  <c r="Z7" i="17" s="1"/>
  <c r="E7" i="17"/>
  <c r="D7" i="17"/>
  <c r="J7" i="17" s="1"/>
  <c r="C7" i="17"/>
  <c r="S7" i="17" s="1"/>
  <c r="Z6" i="17"/>
  <c r="W6" i="17"/>
  <c r="U6" i="17"/>
  <c r="P6" i="17"/>
  <c r="O6" i="17"/>
  <c r="M6" i="17"/>
  <c r="L6" i="17"/>
  <c r="J6" i="17"/>
  <c r="I6" i="17"/>
  <c r="H6" i="17"/>
  <c r="R6" i="17" s="1"/>
  <c r="G6" i="17"/>
  <c r="AA6" i="17" s="1"/>
  <c r="F6" i="17"/>
  <c r="E6" i="17"/>
  <c r="T6" i="17" s="1"/>
  <c r="D6" i="17"/>
  <c r="N6" i="17" s="1"/>
  <c r="C6" i="17"/>
  <c r="S6" i="17" s="1"/>
  <c r="AA5" i="17"/>
  <c r="Y5" i="17"/>
  <c r="X5" i="17"/>
  <c r="V5" i="17"/>
  <c r="T5" i="17"/>
  <c r="Q5" i="17"/>
  <c r="P5" i="17"/>
  <c r="N5" i="17"/>
  <c r="J5" i="17"/>
  <c r="I5" i="17"/>
  <c r="H5" i="17"/>
  <c r="R5" i="17" s="1"/>
  <c r="G5" i="17"/>
  <c r="F5" i="17"/>
  <c r="U5" i="17" s="1"/>
  <c r="E5" i="17"/>
  <c r="K5" i="17" s="1"/>
  <c r="D5" i="17"/>
  <c r="C5" i="17"/>
  <c r="M5" i="17" s="1"/>
  <c r="Z4" i="17"/>
  <c r="Y4" i="17"/>
  <c r="W4" i="17"/>
  <c r="U4" i="17"/>
  <c r="R4" i="17"/>
  <c r="Q4" i="17"/>
  <c r="O4" i="17"/>
  <c r="J4" i="17"/>
  <c r="I4" i="17"/>
  <c r="H4" i="17"/>
  <c r="G4" i="17"/>
  <c r="V4" i="17" s="1"/>
  <c r="F4" i="17"/>
  <c r="L4" i="17" s="1"/>
  <c r="E4" i="17"/>
  <c r="T4" i="17" s="1"/>
  <c r="D4" i="17"/>
  <c r="N4" i="17" s="1"/>
  <c r="C4" i="17"/>
  <c r="M4" i="17" s="1"/>
  <c r="AA3" i="17"/>
  <c r="Z3" i="17"/>
  <c r="X3" i="17"/>
  <c r="V3" i="17"/>
  <c r="T3" i="17"/>
  <c r="R3" i="17"/>
  <c r="P3" i="17"/>
  <c r="K3" i="17"/>
  <c r="J3" i="17"/>
  <c r="H3" i="17"/>
  <c r="W3" i="17" s="1"/>
  <c r="G3" i="17"/>
  <c r="Q3" i="17" s="1"/>
  <c r="F3" i="17"/>
  <c r="U3" i="17" s="1"/>
  <c r="E3" i="17"/>
  <c r="O3" i="17" s="1"/>
  <c r="D3" i="17"/>
  <c r="N3" i="17" s="1"/>
  <c r="C3" i="17"/>
  <c r="S3" i="17" s="1"/>
  <c r="AA2" i="17"/>
  <c r="Y2" i="17"/>
  <c r="W2" i="17"/>
  <c r="U2" i="17"/>
  <c r="T2" i="17"/>
  <c r="Q2" i="17"/>
  <c r="L2" i="17"/>
  <c r="K2" i="17"/>
  <c r="H2" i="17"/>
  <c r="R2" i="17" s="1"/>
  <c r="G2" i="17"/>
  <c r="X2" i="17" s="1"/>
  <c r="F2" i="17"/>
  <c r="P2" i="17" s="1"/>
  <c r="E2" i="17"/>
  <c r="O2" i="17" s="1"/>
  <c r="D2" i="17"/>
  <c r="N2" i="17" s="1"/>
  <c r="C2" i="17"/>
  <c r="S2" i="17" s="1"/>
  <c r="H7" i="16"/>
  <c r="G7" i="16"/>
  <c r="F7" i="16"/>
  <c r="E7" i="16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I6" i="16"/>
  <c r="J6" i="16"/>
  <c r="N6" i="16"/>
  <c r="O6" i="16"/>
  <c r="P6" i="16"/>
  <c r="Q6" i="16"/>
  <c r="S6" i="16"/>
  <c r="T6" i="16"/>
  <c r="U6" i="16"/>
  <c r="Z6" i="16"/>
  <c r="O5" i="16"/>
  <c r="L5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G6" i="15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K7" i="16"/>
  <c r="J7" i="16"/>
  <c r="S7" i="16"/>
  <c r="M3" i="16"/>
  <c r="E6" i="15"/>
  <c r="K6" i="15" s="1"/>
  <c r="D6" i="15"/>
  <c r="C6" i="15"/>
  <c r="S6" i="15" s="1"/>
  <c r="H2" i="15"/>
  <c r="G2" i="15"/>
  <c r="F2" i="15"/>
  <c r="L2" i="15" s="1"/>
  <c r="E2" i="15"/>
  <c r="K2" i="15" s="1"/>
  <c r="D2" i="15"/>
  <c r="C2" i="15"/>
  <c r="W7" i="15"/>
  <c r="V7" i="15"/>
  <c r="T7" i="15"/>
  <c r="R7" i="15"/>
  <c r="O7" i="15"/>
  <c r="N7" i="15"/>
  <c r="K7" i="15"/>
  <c r="J7" i="15"/>
  <c r="H7" i="15"/>
  <c r="G7" i="15"/>
  <c r="AA7" i="15" s="1"/>
  <c r="F7" i="15"/>
  <c r="Z7" i="15" s="1"/>
  <c r="E7" i="15"/>
  <c r="Y7" i="15" s="1"/>
  <c r="D7" i="15"/>
  <c r="C7" i="15"/>
  <c r="S7" i="15" s="1"/>
  <c r="W6" i="15"/>
  <c r="O6" i="15"/>
  <c r="R6" i="15"/>
  <c r="AA6" i="15"/>
  <c r="T6" i="15"/>
  <c r="J6" i="15"/>
  <c r="Y5" i="15"/>
  <c r="X5" i="15"/>
  <c r="V5" i="15"/>
  <c r="T5" i="15"/>
  <c r="Q5" i="15"/>
  <c r="P5" i="15"/>
  <c r="M5" i="15"/>
  <c r="L5" i="15"/>
  <c r="I5" i="15"/>
  <c r="H5" i="15"/>
  <c r="R5" i="15" s="1"/>
  <c r="G5" i="15"/>
  <c r="AA5" i="15" s="1"/>
  <c r="F5" i="15"/>
  <c r="U5" i="15" s="1"/>
  <c r="E5" i="15"/>
  <c r="K5" i="15" s="1"/>
  <c r="D5" i="15"/>
  <c r="J5" i="15" s="1"/>
  <c r="C5" i="15"/>
  <c r="S5" i="15" s="1"/>
  <c r="Z4" i="15"/>
  <c r="W4" i="15"/>
  <c r="U4" i="15"/>
  <c r="R4" i="15"/>
  <c r="Q4" i="15"/>
  <c r="N4" i="15"/>
  <c r="M4" i="15"/>
  <c r="J4" i="15"/>
  <c r="I4" i="15"/>
  <c r="H4" i="15"/>
  <c r="G4" i="15"/>
  <c r="V4" i="15" s="1"/>
  <c r="F4" i="15"/>
  <c r="L4" i="15" s="1"/>
  <c r="E4" i="15"/>
  <c r="T4" i="15" s="1"/>
  <c r="D4" i="15"/>
  <c r="C4" i="15"/>
  <c r="S4" i="15" s="1"/>
  <c r="AA3" i="15"/>
  <c r="Z3" i="15"/>
  <c r="Y3" i="15"/>
  <c r="X3" i="15"/>
  <c r="V3" i="15"/>
  <c r="T3" i="15"/>
  <c r="R3" i="15"/>
  <c r="O3" i="15"/>
  <c r="N3" i="15"/>
  <c r="K3" i="15"/>
  <c r="J3" i="15"/>
  <c r="H3" i="15"/>
  <c r="W3" i="15" s="1"/>
  <c r="G3" i="15"/>
  <c r="Q3" i="15" s="1"/>
  <c r="F3" i="15"/>
  <c r="U3" i="15" s="1"/>
  <c r="E3" i="15"/>
  <c r="D3" i="15"/>
  <c r="C3" i="15"/>
  <c r="M3" i="15" s="1"/>
  <c r="Z2" i="15"/>
  <c r="Y2" i="15"/>
  <c r="W2" i="15"/>
  <c r="U2" i="15"/>
  <c r="T2" i="15"/>
  <c r="P2" i="15"/>
  <c r="O2" i="15"/>
  <c r="R2" i="15"/>
  <c r="X2" i="15"/>
  <c r="N2" i="15"/>
  <c r="M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G3" i="14"/>
  <c r="F3" i="14"/>
  <c r="P3" i="14" s="1"/>
  <c r="E3" i="14"/>
  <c r="K3" i="14" s="1"/>
  <c r="D3" i="14"/>
  <c r="J3" i="14" s="1"/>
  <c r="C3" i="14"/>
  <c r="M3" i="14" s="1"/>
  <c r="T7" i="14"/>
  <c r="O7" i="14"/>
  <c r="N7" i="14"/>
  <c r="M7" i="14"/>
  <c r="R7" i="14"/>
  <c r="AA7" i="14"/>
  <c r="U6" i="14"/>
  <c r="N6" i="14"/>
  <c r="R6" i="14"/>
  <c r="AA6" i="14"/>
  <c r="Y5" i="14"/>
  <c r="X5" i="14"/>
  <c r="V5" i="14"/>
  <c r="T5" i="14"/>
  <c r="Q5" i="14"/>
  <c r="O5" i="14"/>
  <c r="N5" i="14"/>
  <c r="M5" i="14"/>
  <c r="J5" i="14"/>
  <c r="I5" i="14"/>
  <c r="H5" i="14"/>
  <c r="R5" i="14" s="1"/>
  <c r="G5" i="14"/>
  <c r="AA5" i="14" s="1"/>
  <c r="F5" i="14"/>
  <c r="U5" i="14" s="1"/>
  <c r="E5" i="14"/>
  <c r="K5" i="14" s="1"/>
  <c r="D5" i="14"/>
  <c r="C5" i="14"/>
  <c r="S5" i="14" s="1"/>
  <c r="Z4" i="14"/>
  <c r="Y4" i="14"/>
  <c r="W4" i="14"/>
  <c r="U4" i="14"/>
  <c r="R4" i="14"/>
  <c r="P4" i="14"/>
  <c r="O4" i="14"/>
  <c r="K4" i="14"/>
  <c r="J4" i="14"/>
  <c r="I4" i="14"/>
  <c r="H4" i="14"/>
  <c r="G4" i="14"/>
  <c r="V4" i="14" s="1"/>
  <c r="F4" i="14"/>
  <c r="L4" i="14" s="1"/>
  <c r="E4" i="14"/>
  <c r="T4" i="14" s="1"/>
  <c r="D4" i="14"/>
  <c r="N4" i="14" s="1"/>
  <c r="C4" i="14"/>
  <c r="M4" i="14" s="1"/>
  <c r="AA3" i="14"/>
  <c r="Z3" i="14"/>
  <c r="Y3" i="14"/>
  <c r="X3" i="14"/>
  <c r="V3" i="14"/>
  <c r="T3" i="14"/>
  <c r="Q3" i="14"/>
  <c r="W3" i="14"/>
  <c r="O3" i="14"/>
  <c r="N3" i="14"/>
  <c r="AA2" i="14"/>
  <c r="Z2" i="14"/>
  <c r="Y2" i="14"/>
  <c r="W2" i="14"/>
  <c r="U2" i="14"/>
  <c r="R2" i="14"/>
  <c r="Q2" i="14"/>
  <c r="L2" i="14"/>
  <c r="K2" i="14"/>
  <c r="I2" i="14"/>
  <c r="H2" i="14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D6" i="13"/>
  <c r="D4" i="13"/>
  <c r="N4" i="13" s="1"/>
  <c r="D3" i="13"/>
  <c r="N3" i="13" s="1"/>
  <c r="D2" i="13"/>
  <c r="N2" i="13" s="1"/>
  <c r="C7" i="13"/>
  <c r="C6" i="13"/>
  <c r="I6" i="13" s="1"/>
  <c r="W5" i="13"/>
  <c r="G5" i="13"/>
  <c r="AA5" i="13" s="1"/>
  <c r="F5" i="13"/>
  <c r="L5" i="13" s="1"/>
  <c r="E5" i="13"/>
  <c r="T5" i="13" s="1"/>
  <c r="D5" i="13"/>
  <c r="C5" i="13"/>
  <c r="C4" i="13"/>
  <c r="M4" i="13" s="1"/>
  <c r="C3" i="13"/>
  <c r="C2" i="13"/>
  <c r="Z7" i="13"/>
  <c r="T7" i="13"/>
  <c r="R7" i="13"/>
  <c r="O7" i="13"/>
  <c r="J7" i="13"/>
  <c r="Y7" i="13"/>
  <c r="N7" i="13"/>
  <c r="S7" i="13"/>
  <c r="AA6" i="13"/>
  <c r="X6" i="13"/>
  <c r="K6" i="13"/>
  <c r="R6" i="13"/>
  <c r="V6" i="13"/>
  <c r="Z6" i="13"/>
  <c r="J6" i="13"/>
  <c r="Y5" i="13"/>
  <c r="X5" i="13"/>
  <c r="V5" i="13"/>
  <c r="R5" i="13"/>
  <c r="Q5" i="13"/>
  <c r="M5" i="13"/>
  <c r="I5" i="13"/>
  <c r="K5" i="13"/>
  <c r="J5" i="13"/>
  <c r="S5" i="13"/>
  <c r="W4" i="13"/>
  <c r="R4" i="13"/>
  <c r="J4" i="13"/>
  <c r="V4" i="13"/>
  <c r="T4" i="13"/>
  <c r="S4" i="13"/>
  <c r="O3" i="13"/>
  <c r="K3" i="13"/>
  <c r="W3" i="13"/>
  <c r="Y3" i="13"/>
  <c r="J3" i="13"/>
  <c r="M3" i="13"/>
  <c r="W2" i="13"/>
  <c r="P2" i="13"/>
  <c r="O2" i="13"/>
  <c r="M2" i="13"/>
  <c r="I2" i="13"/>
  <c r="K2" i="13"/>
  <c r="S2" i="13"/>
  <c r="C3" i="12"/>
  <c r="M3" i="12"/>
  <c r="E3" i="12"/>
  <c r="H5" i="12"/>
  <c r="R5" i="12" s="1"/>
  <c r="H4" i="12"/>
  <c r="R4" i="12" s="1"/>
  <c r="G5" i="12"/>
  <c r="G4" i="12"/>
  <c r="F5" i="12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W5" i="12"/>
  <c r="N5" i="12"/>
  <c r="J5" i="12"/>
  <c r="Q5" i="12"/>
  <c r="Z5" i="12"/>
  <c r="Y5" i="12"/>
  <c r="P4" i="12"/>
  <c r="AA4" i="12"/>
  <c r="T3" i="12"/>
  <c r="O3" i="12"/>
  <c r="K3" i="12"/>
  <c r="J3" i="12"/>
  <c r="V3" i="12"/>
  <c r="Y3" i="12"/>
  <c r="Y2" i="12"/>
  <c r="T2" i="12"/>
  <c r="N2" i="12"/>
  <c r="S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Y7" i="11"/>
  <c r="N7" i="11"/>
  <c r="J7" i="11"/>
  <c r="M7" i="11"/>
  <c r="Z6" i="11"/>
  <c r="Y6" i="11"/>
  <c r="X6" i="11"/>
  <c r="T6" i="11"/>
  <c r="Q6" i="11"/>
  <c r="O6" i="11"/>
  <c r="K6" i="11"/>
  <c r="J6" i="11"/>
  <c r="W6" i="11"/>
  <c r="M6" i="11"/>
  <c r="AA5" i="11"/>
  <c r="X5" i="11"/>
  <c r="U5" i="11"/>
  <c r="Q5" i="11"/>
  <c r="J5" i="11"/>
  <c r="V5" i="11"/>
  <c r="O5" i="11"/>
  <c r="Z4" i="11"/>
  <c r="X4" i="11"/>
  <c r="V4" i="11"/>
  <c r="L4" i="11"/>
  <c r="V3" i="11"/>
  <c r="R3" i="11"/>
  <c r="L3" i="11"/>
  <c r="W2" i="11"/>
  <c r="M2" i="11"/>
  <c r="L2" i="11"/>
  <c r="W3" i="10"/>
  <c r="V3" i="10"/>
  <c r="J3" i="10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Z2" i="10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I3" i="6"/>
  <c r="I2" i="6"/>
  <c r="H2" i="6"/>
  <c r="I2" i="17" l="1"/>
  <c r="L7" i="17"/>
  <c r="J2" i="17"/>
  <c r="Z2" i="17"/>
  <c r="I3" i="17"/>
  <c r="Y3" i="17"/>
  <c r="P4" i="17"/>
  <c r="X4" i="17"/>
  <c r="O5" i="17"/>
  <c r="W5" i="17"/>
  <c r="V6" i="17"/>
  <c r="M7" i="17"/>
  <c r="U7" i="17"/>
  <c r="M2" i="17"/>
  <c r="L3" i="17"/>
  <c r="K4" i="17"/>
  <c r="S4" i="17"/>
  <c r="AA4" i="17"/>
  <c r="Z5" i="17"/>
  <c r="Q6" i="17"/>
  <c r="Y6" i="17"/>
  <c r="P7" i="17"/>
  <c r="X7" i="17"/>
  <c r="V2" i="17"/>
  <c r="M3" i="17"/>
  <c r="S5" i="17"/>
  <c r="Q7" i="17"/>
  <c r="X6" i="17"/>
  <c r="L5" i="17"/>
  <c r="K6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5" i="9"/>
  <c r="H4" i="9"/>
  <c r="H3" i="9"/>
  <c r="R3" i="9" s="1"/>
  <c r="H2" i="9"/>
  <c r="G5" i="9"/>
  <c r="Q5" i="9" s="1"/>
  <c r="G4" i="9"/>
  <c r="AA4" i="9" s="1"/>
  <c r="G3" i="9"/>
  <c r="G2" i="9"/>
  <c r="F5" i="9"/>
  <c r="F4" i="9"/>
  <c r="F3" i="9"/>
  <c r="F2" i="9"/>
  <c r="U2" i="9" s="1"/>
  <c r="E5" i="9"/>
  <c r="T5" i="9" s="1"/>
  <c r="E4" i="9"/>
  <c r="E3" i="9"/>
  <c r="E2" i="9"/>
  <c r="D5" i="9"/>
  <c r="J5" i="9" s="1"/>
  <c r="D4" i="9"/>
  <c r="J4" i="9" s="1"/>
  <c r="D3" i="9"/>
  <c r="N3" i="9" s="1"/>
  <c r="D2" i="9"/>
  <c r="C5" i="9"/>
  <c r="M5" i="9" s="1"/>
  <c r="C4" i="9"/>
  <c r="S4" i="9" s="1"/>
  <c r="C3" i="9"/>
  <c r="C2" i="9"/>
  <c r="L5" i="9"/>
  <c r="W5" i="9"/>
  <c r="K5" i="9"/>
  <c r="N5" i="9"/>
  <c r="O5" i="9"/>
  <c r="P5" i="9"/>
  <c r="R5" i="9"/>
  <c r="S5" i="9"/>
  <c r="V5" i="9"/>
  <c r="X5" i="9"/>
  <c r="Y5" i="9"/>
  <c r="Z5" i="9"/>
  <c r="AA5" i="9"/>
  <c r="W4" i="9"/>
  <c r="P4" i="9"/>
  <c r="T4" i="9"/>
  <c r="Q3" i="9"/>
  <c r="U3" i="9"/>
  <c r="T3" i="9"/>
  <c r="M3" i="9"/>
  <c r="R2" i="9"/>
  <c r="V2" i="9"/>
  <c r="Y2" i="9"/>
  <c r="N2" i="9"/>
  <c r="M2" i="9"/>
  <c r="H7" i="8"/>
  <c r="G7" i="8"/>
  <c r="F7" i="8"/>
  <c r="P7" i="8" s="1"/>
  <c r="E7" i="8"/>
  <c r="Y7" i="8" s="1"/>
  <c r="D7" i="8"/>
  <c r="N7" i="8" s="1"/>
  <c r="C7" i="8"/>
  <c r="S7" i="8" s="1"/>
  <c r="H5" i="8"/>
  <c r="G5" i="8"/>
  <c r="F5" i="8"/>
  <c r="E5" i="8"/>
  <c r="D5" i="8"/>
  <c r="C5" i="8"/>
  <c r="H3" i="8"/>
  <c r="G3" i="8"/>
  <c r="Q3" i="8" s="1"/>
  <c r="F3" i="8"/>
  <c r="Z3" i="8" s="1"/>
  <c r="E3" i="8"/>
  <c r="Y3" i="8" s="1"/>
  <c r="D3" i="8"/>
  <c r="C3" i="8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AA7" i="8"/>
  <c r="Z7" i="8"/>
  <c r="X7" i="8"/>
  <c r="W7" i="8"/>
  <c r="V7" i="8"/>
  <c r="U7" i="8"/>
  <c r="T7" i="8"/>
  <c r="R7" i="8"/>
  <c r="Q7" i="8"/>
  <c r="O7" i="8"/>
  <c r="M7" i="8"/>
  <c r="L7" i="8"/>
  <c r="K7" i="8"/>
  <c r="J7" i="8"/>
  <c r="AA6" i="8"/>
  <c r="Z6" i="8"/>
  <c r="X6" i="8"/>
  <c r="V6" i="8"/>
  <c r="U6" i="8"/>
  <c r="T6" i="8"/>
  <c r="R6" i="8"/>
  <c r="Q6" i="8"/>
  <c r="O6" i="8"/>
  <c r="L6" i="8"/>
  <c r="K6" i="8"/>
  <c r="J6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X4" i="8"/>
  <c r="W4" i="8"/>
  <c r="V4" i="8"/>
  <c r="U4" i="8"/>
  <c r="T4" i="8"/>
  <c r="S4" i="8"/>
  <c r="R4" i="8"/>
  <c r="P4" i="8"/>
  <c r="N4" i="8"/>
  <c r="M4" i="8"/>
  <c r="K4" i="8"/>
  <c r="J4" i="8"/>
  <c r="X3" i="8"/>
  <c r="W3" i="8"/>
  <c r="T3" i="8"/>
  <c r="S3" i="8"/>
  <c r="R3" i="8"/>
  <c r="P3" i="8"/>
  <c r="O3" i="8"/>
  <c r="N3" i="8"/>
  <c r="M3" i="8"/>
  <c r="L3" i="8"/>
  <c r="K3" i="8"/>
  <c r="J3" i="8"/>
  <c r="I3" i="8"/>
  <c r="T2" i="8"/>
  <c r="S2" i="8"/>
  <c r="Q2" i="8"/>
  <c r="O2" i="8"/>
  <c r="M2" i="8"/>
  <c r="K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I141" i="6"/>
  <c r="K141" i="6" s="1"/>
  <c r="G141" i="6"/>
  <c r="I140" i="6"/>
  <c r="G140" i="6"/>
  <c r="I139" i="6"/>
  <c r="G139" i="6"/>
  <c r="I138" i="6"/>
  <c r="G138" i="6"/>
  <c r="I137" i="6"/>
  <c r="K137" i="6" s="1"/>
  <c r="G137" i="6"/>
  <c r="I136" i="6"/>
  <c r="G136" i="6"/>
  <c r="I135" i="6"/>
  <c r="G135" i="6"/>
  <c r="I134" i="6"/>
  <c r="G134" i="6"/>
  <c r="I133" i="6"/>
  <c r="K133" i="6" s="1"/>
  <c r="G133" i="6"/>
  <c r="I132" i="6"/>
  <c r="G132" i="6"/>
  <c r="I131" i="6"/>
  <c r="G131" i="6"/>
  <c r="I130" i="6"/>
  <c r="G130" i="6"/>
  <c r="I129" i="6"/>
  <c r="G129" i="6"/>
  <c r="I128" i="6"/>
  <c r="K128" i="6" s="1"/>
  <c r="G128" i="6"/>
  <c r="I127" i="6"/>
  <c r="K127" i="6" s="1"/>
  <c r="G127" i="6"/>
  <c r="I126" i="6"/>
  <c r="G126" i="6"/>
  <c r="I125" i="6"/>
  <c r="K125" i="6" s="1"/>
  <c r="G125" i="6"/>
  <c r="I124" i="6"/>
  <c r="K124" i="6" s="1"/>
  <c r="G124" i="6"/>
  <c r="I123" i="6"/>
  <c r="K123" i="6" s="1"/>
  <c r="G123" i="6"/>
  <c r="I122" i="6"/>
  <c r="G122" i="6"/>
  <c r="I121" i="6"/>
  <c r="K121" i="6" s="1"/>
  <c r="G121" i="6"/>
  <c r="I120" i="6"/>
  <c r="K120" i="6" s="1"/>
  <c r="G120" i="6"/>
  <c r="I119" i="6"/>
  <c r="K119" i="6" s="1"/>
  <c r="G119" i="6"/>
  <c r="I118" i="6"/>
  <c r="G118" i="6"/>
  <c r="I117" i="6"/>
  <c r="K117" i="6" s="1"/>
  <c r="G117" i="6"/>
  <c r="I116" i="6"/>
  <c r="K116" i="6" s="1"/>
  <c r="G116" i="6"/>
  <c r="I115" i="6"/>
  <c r="K115" i="6" s="1"/>
  <c r="G115" i="6"/>
  <c r="I114" i="6"/>
  <c r="G114" i="6"/>
  <c r="I113" i="6"/>
  <c r="K113" i="6" s="1"/>
  <c r="G113" i="6"/>
  <c r="I112" i="6"/>
  <c r="K112" i="6" s="1"/>
  <c r="G112" i="6"/>
  <c r="I111" i="6"/>
  <c r="K111" i="6" s="1"/>
  <c r="G111" i="6"/>
  <c r="I110" i="6"/>
  <c r="G110" i="6"/>
  <c r="I109" i="6"/>
  <c r="K109" i="6" s="1"/>
  <c r="G109" i="6"/>
  <c r="I108" i="6"/>
  <c r="K108" i="6" s="1"/>
  <c r="G108" i="6"/>
  <c r="I107" i="6"/>
  <c r="K107" i="6" s="1"/>
  <c r="G107" i="6"/>
  <c r="I106" i="6"/>
  <c r="G106" i="6"/>
  <c r="I105" i="6"/>
  <c r="G105" i="6"/>
  <c r="I104" i="6"/>
  <c r="K104" i="6" s="1"/>
  <c r="G104" i="6"/>
  <c r="I103" i="6"/>
  <c r="K103" i="6" s="1"/>
  <c r="G103" i="6"/>
  <c r="I102" i="6"/>
  <c r="G102" i="6"/>
  <c r="I101" i="6"/>
  <c r="K101" i="6" s="1"/>
  <c r="G101" i="6"/>
  <c r="I100" i="6"/>
  <c r="K100" i="6" s="1"/>
  <c r="G100" i="6"/>
  <c r="I99" i="6"/>
  <c r="K99" i="6" s="1"/>
  <c r="G99" i="6"/>
  <c r="I98" i="6"/>
  <c r="G98" i="6"/>
  <c r="I97" i="6"/>
  <c r="G97" i="6"/>
  <c r="I96" i="6"/>
  <c r="K96" i="6" s="1"/>
  <c r="G96" i="6"/>
  <c r="I95" i="6"/>
  <c r="K95" i="6" s="1"/>
  <c r="G95" i="6"/>
  <c r="I94" i="6"/>
  <c r="G94" i="6"/>
  <c r="I93" i="6"/>
  <c r="K93" i="6" s="1"/>
  <c r="G93" i="6"/>
  <c r="I92" i="6"/>
  <c r="K92" i="6" s="1"/>
  <c r="G92" i="6"/>
  <c r="I91" i="6"/>
  <c r="K91" i="6" s="1"/>
  <c r="G91" i="6"/>
  <c r="I90" i="6"/>
  <c r="G90" i="6"/>
  <c r="I89" i="6"/>
  <c r="G89" i="6"/>
  <c r="I88" i="6"/>
  <c r="K88" i="6" s="1"/>
  <c r="G88" i="6"/>
  <c r="I87" i="6"/>
  <c r="K87" i="6" s="1"/>
  <c r="G87" i="6"/>
  <c r="I86" i="6"/>
  <c r="G86" i="6"/>
  <c r="I85" i="6"/>
  <c r="K85" i="6" s="1"/>
  <c r="G85" i="6"/>
  <c r="I84" i="6"/>
  <c r="K84" i="6" s="1"/>
  <c r="G84" i="6"/>
  <c r="I83" i="6"/>
  <c r="K83" i="6" s="1"/>
  <c r="G83" i="6"/>
  <c r="I82" i="6"/>
  <c r="G82" i="6"/>
  <c r="I81" i="6"/>
  <c r="G81" i="6"/>
  <c r="I80" i="6"/>
  <c r="K80" i="6" s="1"/>
  <c r="G80" i="6"/>
  <c r="I79" i="6"/>
  <c r="K79" i="6" s="1"/>
  <c r="G79" i="6"/>
  <c r="I78" i="6"/>
  <c r="G78" i="6"/>
  <c r="I77" i="6"/>
  <c r="K77" i="6" s="1"/>
  <c r="G77" i="6"/>
  <c r="I76" i="6"/>
  <c r="K76" i="6" s="1"/>
  <c r="G76" i="6"/>
  <c r="I75" i="6"/>
  <c r="K75" i="6" s="1"/>
  <c r="G75" i="6"/>
  <c r="I74" i="6"/>
  <c r="G74" i="6"/>
  <c r="I73" i="6"/>
  <c r="G73" i="6"/>
  <c r="I72" i="6"/>
  <c r="K72" i="6" s="1"/>
  <c r="G72" i="6"/>
  <c r="I71" i="6"/>
  <c r="K71" i="6" s="1"/>
  <c r="G71" i="6"/>
  <c r="I70" i="6"/>
  <c r="G70" i="6"/>
  <c r="I69" i="6"/>
  <c r="K69" i="6" s="1"/>
  <c r="G69" i="6"/>
  <c r="I68" i="6"/>
  <c r="K68" i="6" s="1"/>
  <c r="G68" i="6"/>
  <c r="I67" i="6"/>
  <c r="K67" i="6" s="1"/>
  <c r="G67" i="6"/>
  <c r="I66" i="6"/>
  <c r="G66" i="6"/>
  <c r="I65" i="6"/>
  <c r="G65" i="6"/>
  <c r="I64" i="6"/>
  <c r="K64" i="6" s="1"/>
  <c r="G64" i="6"/>
  <c r="I63" i="6"/>
  <c r="K63" i="6" s="1"/>
  <c r="G63" i="6"/>
  <c r="I62" i="6"/>
  <c r="G62" i="6"/>
  <c r="K61" i="6"/>
  <c r="I61" i="6"/>
  <c r="G61" i="6"/>
  <c r="I60" i="6"/>
  <c r="K60" i="6" s="1"/>
  <c r="G60" i="6"/>
  <c r="I59" i="6"/>
  <c r="K59" i="6" s="1"/>
  <c r="G59" i="6"/>
  <c r="I58" i="6"/>
  <c r="G58" i="6"/>
  <c r="I57" i="6"/>
  <c r="K57" i="6" s="1"/>
  <c r="G57" i="6"/>
  <c r="I56" i="6"/>
  <c r="K56" i="6" s="1"/>
  <c r="G56" i="6"/>
  <c r="I55" i="6"/>
  <c r="K55" i="6" s="1"/>
  <c r="G55" i="6"/>
  <c r="I54" i="6"/>
  <c r="G54" i="6"/>
  <c r="I53" i="6"/>
  <c r="K53" i="6" s="1"/>
  <c r="G53" i="6"/>
  <c r="I52" i="6"/>
  <c r="K52" i="6" s="1"/>
  <c r="G52" i="6"/>
  <c r="I51" i="6"/>
  <c r="K51" i="6" s="1"/>
  <c r="G51" i="6"/>
  <c r="I50" i="6"/>
  <c r="G50" i="6"/>
  <c r="I49" i="6"/>
  <c r="G49" i="6"/>
  <c r="I48" i="6"/>
  <c r="K48" i="6" s="1"/>
  <c r="G48" i="6"/>
  <c r="I47" i="6"/>
  <c r="K47" i="6" s="1"/>
  <c r="G47" i="6"/>
  <c r="I46" i="6"/>
  <c r="G46" i="6"/>
  <c r="I45" i="6"/>
  <c r="G45" i="6"/>
  <c r="I44" i="6"/>
  <c r="K44" i="6" s="1"/>
  <c r="G44" i="6"/>
  <c r="I43" i="6"/>
  <c r="K43" i="6" s="1"/>
  <c r="G43" i="6"/>
  <c r="I42" i="6"/>
  <c r="G42" i="6"/>
  <c r="I41" i="6"/>
  <c r="G41" i="6"/>
  <c r="I40" i="6"/>
  <c r="K40" i="6" s="1"/>
  <c r="G40" i="6"/>
  <c r="I39" i="6"/>
  <c r="K39" i="6" s="1"/>
  <c r="G39" i="6"/>
  <c r="I38" i="6"/>
  <c r="G38" i="6"/>
  <c r="I37" i="6"/>
  <c r="G37" i="6"/>
  <c r="I36" i="6"/>
  <c r="K36" i="6" s="1"/>
  <c r="G36" i="6"/>
  <c r="I35" i="6"/>
  <c r="K35" i="6" s="1"/>
  <c r="G35" i="6"/>
  <c r="I34" i="6"/>
  <c r="G34" i="6"/>
  <c r="I33" i="6"/>
  <c r="G33" i="6"/>
  <c r="I32" i="6"/>
  <c r="G32" i="6"/>
  <c r="I31" i="6"/>
  <c r="K31" i="6" s="1"/>
  <c r="G31" i="6"/>
  <c r="I30" i="6"/>
  <c r="G30" i="6"/>
  <c r="I29" i="6"/>
  <c r="G29" i="6"/>
  <c r="I28" i="6"/>
  <c r="G28" i="6"/>
  <c r="I27" i="6"/>
  <c r="K27" i="6" s="1"/>
  <c r="G27" i="6"/>
  <c r="I26" i="6"/>
  <c r="G26" i="6"/>
  <c r="I25" i="6"/>
  <c r="G25" i="6"/>
  <c r="I24" i="6"/>
  <c r="G24" i="6"/>
  <c r="I23" i="6"/>
  <c r="K23" i="6" s="1"/>
  <c r="G23" i="6"/>
  <c r="I22" i="6"/>
  <c r="G22" i="6"/>
  <c r="I21" i="6"/>
  <c r="G21" i="6"/>
  <c r="I20" i="6"/>
  <c r="G20" i="6"/>
  <c r="I19" i="6"/>
  <c r="K19" i="6" s="1"/>
  <c r="G19" i="6"/>
  <c r="I18" i="6"/>
  <c r="G18" i="6"/>
  <c r="I17" i="6"/>
  <c r="K17" i="6" s="1"/>
  <c r="G17" i="6"/>
  <c r="I16" i="6"/>
  <c r="G16" i="6"/>
  <c r="I15" i="6"/>
  <c r="G15" i="6"/>
  <c r="I14" i="6"/>
  <c r="K14" i="6" s="1"/>
  <c r="G14" i="6"/>
  <c r="I13" i="6"/>
  <c r="G13" i="6"/>
  <c r="I12" i="6"/>
  <c r="G12" i="6"/>
  <c r="I11" i="6"/>
  <c r="G11" i="6"/>
  <c r="I10" i="6"/>
  <c r="K10" i="6" s="1"/>
  <c r="G10" i="6"/>
  <c r="I9" i="6"/>
  <c r="G9" i="6"/>
  <c r="I8" i="6"/>
  <c r="G8" i="6"/>
  <c r="I7" i="6"/>
  <c r="K7" i="6" s="1"/>
  <c r="G7" i="6"/>
  <c r="I6" i="6"/>
  <c r="K6" i="6" s="1"/>
  <c r="G6" i="6"/>
  <c r="I5" i="6"/>
  <c r="G5" i="6"/>
  <c r="I4" i="6"/>
  <c r="G4" i="6"/>
  <c r="G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G2" i="6"/>
  <c r="I5" i="9" l="1"/>
  <c r="V3" i="9"/>
  <c r="T2" i="9"/>
  <c r="W3" i="9"/>
  <c r="I4" i="9"/>
  <c r="U5" i="9"/>
  <c r="AA3" i="9"/>
  <c r="V4" i="9"/>
  <c r="L4" i="9"/>
  <c r="K2" i="9"/>
  <c r="M4" i="9"/>
  <c r="O2" i="9"/>
  <c r="R4" i="9"/>
  <c r="U4" i="9"/>
  <c r="W2" i="9"/>
  <c r="J3" i="9"/>
  <c r="Z4" i="9"/>
  <c r="P2" i="9"/>
  <c r="X2" i="9"/>
  <c r="O3" i="9"/>
  <c r="N4" i="9"/>
  <c r="I2" i="9"/>
  <c r="Q2" i="9"/>
  <c r="P3" i="9"/>
  <c r="X3" i="9"/>
  <c r="O4" i="9"/>
  <c r="J2" i="9"/>
  <c r="Z2" i="9"/>
  <c r="I3" i="9"/>
  <c r="Y3" i="9"/>
  <c r="X4" i="9"/>
  <c r="S2" i="9"/>
  <c r="AA2" i="9"/>
  <c r="Z3" i="9"/>
  <c r="Q4" i="9"/>
  <c r="Y4" i="9"/>
  <c r="L2" i="9"/>
  <c r="K3" i="9"/>
  <c r="S3" i="9"/>
  <c r="L3" i="9"/>
  <c r="K4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K37" i="6"/>
  <c r="K65" i="6"/>
  <c r="K73" i="6"/>
  <c r="K81" i="6"/>
  <c r="K89" i="6"/>
  <c r="K105" i="6"/>
  <c r="K62" i="6"/>
  <c r="K70" i="6"/>
  <c r="K78" i="6"/>
  <c r="K86" i="6"/>
  <c r="K110" i="6"/>
  <c r="K97" i="6"/>
  <c r="K129" i="6"/>
  <c r="K139" i="6"/>
  <c r="K54" i="6"/>
  <c r="K94" i="6"/>
  <c r="K102" i="6"/>
  <c r="K118" i="6"/>
  <c r="K126" i="6"/>
  <c r="K11" i="6"/>
  <c r="K58" i="6"/>
  <c r="K66" i="6"/>
  <c r="K74" i="6"/>
  <c r="K82" i="6"/>
  <c r="K90" i="6"/>
  <c r="K98" i="6"/>
  <c r="K106" i="6"/>
  <c r="K114" i="6"/>
  <c r="K122" i="6"/>
  <c r="K130" i="6"/>
  <c r="K131" i="6"/>
  <c r="K134" i="6"/>
  <c r="K135" i="6"/>
  <c r="K138" i="6"/>
  <c r="K15" i="6"/>
  <c r="K45" i="6"/>
  <c r="K49" i="6"/>
  <c r="K50" i="6"/>
  <c r="K28" i="6"/>
  <c r="K41" i="6"/>
  <c r="K42" i="6"/>
  <c r="K46" i="6"/>
  <c r="K33" i="6"/>
  <c r="K2" i="6"/>
  <c r="K3" i="6"/>
  <c r="K4" i="6"/>
  <c r="K8" i="6"/>
  <c r="K12" i="6"/>
  <c r="K16" i="6"/>
  <c r="K20" i="6"/>
  <c r="K24" i="6"/>
  <c r="K32" i="6"/>
  <c r="K132" i="6"/>
  <c r="K136" i="6"/>
  <c r="K140" i="6"/>
  <c r="K5" i="6"/>
  <c r="K9" i="6"/>
  <c r="K13" i="6"/>
  <c r="K21" i="6"/>
  <c r="K25" i="6"/>
  <c r="K29" i="6"/>
  <c r="K18" i="6"/>
  <c r="K22" i="6"/>
  <c r="K26" i="6"/>
  <c r="K30" i="6"/>
  <c r="K34" i="6"/>
  <c r="K38" i="6"/>
</calcChain>
</file>

<file path=xl/sharedStrings.xml><?xml version="1.0" encoding="utf-8"?>
<sst xmlns="http://schemas.openxmlformats.org/spreadsheetml/2006/main" count="309" uniqueCount="38">
  <si>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</si>
  <si>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</si>
  <si>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</si>
  <si>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</si>
  <si>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</si>
  <si>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</si>
  <si>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</si>
  <si>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</si>
  <si>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</si>
  <si>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</si>
  <si>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</si>
  <si>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</si>
  <si>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</si>
  <si>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</si>
  <si>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</si>
  <si>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</si>
  <si>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</si>
  <si>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</si>
  <si>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</si>
  <si>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</si>
  <si>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</si>
  <si>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</si>
  <si>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</si>
  <si>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</si>
  <si>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</si>
  <si>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</si>
  <si>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</si>
  <si>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</si>
  <si>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</si>
  <si>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</si>
  <si>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</si>
  <si>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</si>
  <si>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</si>
  <si>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</si>
  <si>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</si>
  <si>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</si>
  <si>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</si>
  <si>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SGL  STD  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</si>
</sst>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0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 vertic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0" fillId="0" borderId="2" xfId="1" applyNumberFormat="1" applyFont="1" applyFill="1" applyBorder="1" applyAlignment="1">
      <alignment horizontal="center"/>
    </xf>
    <xf numFmtId="14" fontId="10" fillId="0" borderId="2" xfId="1" applyNumberFormat="1" applyFont="1" applyFill="1" applyBorder="1" applyAlignment="1"/>
    <xf numFmtId="14" fontId="10" fillId="0" borderId="2" xfId="0" applyNumberFormat="1" applyFont="1" applyFill="1" applyBorder="1" applyAlignment="1"/>
    <xf numFmtId="14" fontId="10" fillId="0" borderId="2" xfId="1" applyNumberFormat="1" applyFont="1" applyFill="1" applyBorder="1" applyAlignment="1">
      <alignment horizontal="right"/>
    </xf>
    <xf numFmtId="14" fontId="10" fillId="0" borderId="2" xfId="0" applyNumberFormat="1" applyFont="1" applyFill="1" applyBorder="1" applyAlignment="1">
      <alignment horizontal="right"/>
    </xf>
    <xf numFmtId="0" fontId="10" fillId="0" borderId="6" xfId="0" applyNumberFormat="1" applyFont="1" applyFill="1" applyBorder="1" applyAlignment="1">
      <alignment horizontal="center"/>
    </xf>
    <xf numFmtId="14" fontId="10" fillId="0" borderId="6" xfId="1" applyNumberFormat="1" applyFont="1" applyFill="1" applyBorder="1" applyAlignment="1">
      <alignment horizontal="right"/>
    </xf>
    <xf numFmtId="14" fontId="10" fillId="0" borderId="6" xfId="0" applyNumberFormat="1" applyFont="1" applyFill="1" applyBorder="1" applyAlignment="1">
      <alignment horizontal="center"/>
    </xf>
    <xf numFmtId="3" fontId="10" fillId="0" borderId="6" xfId="1" applyNumberFormat="1" applyFont="1" applyFill="1" applyBorder="1" applyAlignment="1">
      <alignment horizontal="center"/>
    </xf>
    <xf numFmtId="164" fontId="10" fillId="0" borderId="6" xfId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 vertical="center"/>
    </xf>
    <xf numFmtId="4" fontId="11" fillId="2" borderId="5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workbookViewId="0">
      <selection activeCell="C3" sqref="C3"/>
    </sheetView>
  </sheetViews>
  <sheetFormatPr defaultRowHeight="12.75"/>
  <cols>
    <col min="1" max="9" width="20.7109375" customWidth="1"/>
    <col min="10" max="11" width="25" bestFit="1" customWidth="1"/>
  </cols>
  <sheetData>
    <row r="1" spans="1:11" ht="20.25" thickTop="1" thickBot="1">
      <c r="A1" s="1"/>
      <c r="B1" s="5" t="s">
        <v>8</v>
      </c>
      <c r="C1" s="7" t="s">
        <v>34</v>
      </c>
      <c r="D1" s="7" t="s">
        <v>4</v>
      </c>
      <c r="E1" s="7" t="s">
        <v>5</v>
      </c>
      <c r="F1" s="7" t="s">
        <v>35</v>
      </c>
      <c r="G1" s="6" t="s">
        <v>0</v>
      </c>
      <c r="H1" s="6" t="s">
        <v>1</v>
      </c>
      <c r="I1" s="8" t="s">
        <v>36</v>
      </c>
      <c r="J1" s="8" t="s">
        <v>2</v>
      </c>
      <c r="K1" s="8" t="s">
        <v>3</v>
      </c>
    </row>
    <row r="2" spans="1:11" ht="16.5" thickTop="1">
      <c r="A2" s="2"/>
      <c r="B2" s="9">
        <v>1</v>
      </c>
      <c r="C2" s="4">
        <v>44905</v>
      </c>
      <c r="D2" s="4">
        <v>45060</v>
      </c>
      <c r="E2" s="4">
        <v>45111</v>
      </c>
      <c r="F2" s="10" t="s">
        <v>37</v>
      </c>
      <c r="G2" s="11">
        <f t="shared" ref="G2:G66" si="0">+E2-D2</f>
        <v>51</v>
      </c>
      <c r="H2" s="12">
        <f>((2*150.04)+(46*142.14)+(3*157.94))*0.75</f>
        <v>5484.2549999999992</v>
      </c>
      <c r="I2" s="12">
        <f>((2*150.04)+(46*142.14)+(3*157.94))*0.75</f>
        <v>5484.2549999999992</v>
      </c>
      <c r="J2" s="13"/>
      <c r="K2" s="14">
        <f t="shared" ref="K2:K33" si="1">+I2*J2</f>
        <v>0</v>
      </c>
    </row>
    <row r="3" spans="1:11" ht="15.75">
      <c r="A3" s="3"/>
      <c r="B3" s="15">
        <f>+B2+B2</f>
        <v>2</v>
      </c>
      <c r="C3" s="4">
        <v>44905</v>
      </c>
      <c r="D3" s="4">
        <v>45152</v>
      </c>
      <c r="E3" s="4">
        <v>45173</v>
      </c>
      <c r="F3" s="10" t="s">
        <v>37</v>
      </c>
      <c r="G3" s="11">
        <f t="shared" si="0"/>
        <v>21</v>
      </c>
      <c r="H3" s="16">
        <v>150.04</v>
      </c>
      <c r="I3" s="17">
        <f>+(2*166.25)+(16*157.94)+(3*150.04)*0.75</f>
        <v>3197.13</v>
      </c>
      <c r="J3" s="17"/>
      <c r="K3" s="18">
        <f t="shared" si="1"/>
        <v>0</v>
      </c>
    </row>
    <row r="4" spans="1:11" ht="15.75">
      <c r="B4" s="15">
        <f>+B3+1</f>
        <v>3</v>
      </c>
      <c r="C4" s="4"/>
      <c r="D4" s="4"/>
      <c r="E4" s="4"/>
      <c r="F4" s="10"/>
      <c r="G4" s="11">
        <f t="shared" si="0"/>
        <v>0</v>
      </c>
      <c r="H4" s="16"/>
      <c r="I4" s="17">
        <f t="shared" ref="I4:I35" si="2">+H4-J4</f>
        <v>0</v>
      </c>
      <c r="J4" s="17"/>
      <c r="K4" s="18">
        <f t="shared" si="1"/>
        <v>0</v>
      </c>
    </row>
    <row r="5" spans="1:11" ht="15.75">
      <c r="B5" s="15">
        <f t="shared" ref="B5:B68" si="3">+B4+1</f>
        <v>4</v>
      </c>
      <c r="C5" s="19"/>
      <c r="D5" s="19"/>
      <c r="E5" s="10"/>
      <c r="F5" s="10"/>
      <c r="G5" s="11">
        <f t="shared" si="0"/>
        <v>0</v>
      </c>
      <c r="H5" s="16"/>
      <c r="I5" s="17">
        <f t="shared" si="2"/>
        <v>0</v>
      </c>
      <c r="J5" s="17"/>
      <c r="K5" s="18">
        <f t="shared" si="1"/>
        <v>0</v>
      </c>
    </row>
    <row r="6" spans="1:11" ht="15.75">
      <c r="B6" s="15">
        <f t="shared" si="3"/>
        <v>5</v>
      </c>
      <c r="C6" s="20"/>
      <c r="D6" s="20"/>
      <c r="E6" s="21"/>
      <c r="F6" s="10"/>
      <c r="G6" s="11">
        <f t="shared" si="0"/>
        <v>0</v>
      </c>
      <c r="H6" s="16"/>
      <c r="I6" s="17">
        <f t="shared" si="2"/>
        <v>0</v>
      </c>
      <c r="J6" s="17"/>
      <c r="K6" s="18">
        <f t="shared" si="1"/>
        <v>0</v>
      </c>
    </row>
    <row r="7" spans="1:11" ht="15.75">
      <c r="B7" s="15">
        <f t="shared" si="3"/>
        <v>6</v>
      </c>
      <c r="C7" s="21"/>
      <c r="D7" s="21"/>
      <c r="E7" s="21"/>
      <c r="F7" s="10"/>
      <c r="G7" s="11">
        <f t="shared" si="0"/>
        <v>0</v>
      </c>
      <c r="H7" s="16"/>
      <c r="I7" s="17">
        <f t="shared" si="2"/>
        <v>0</v>
      </c>
      <c r="J7" s="17"/>
      <c r="K7" s="18">
        <f t="shared" si="1"/>
        <v>0</v>
      </c>
    </row>
    <row r="8" spans="1:11" ht="15.75">
      <c r="B8" s="15">
        <f t="shared" si="3"/>
        <v>7</v>
      </c>
      <c r="C8" s="20"/>
      <c r="D8" s="20"/>
      <c r="E8" s="21"/>
      <c r="F8" s="10"/>
      <c r="G8" s="11">
        <f t="shared" si="0"/>
        <v>0</v>
      </c>
      <c r="H8" s="16"/>
      <c r="I8" s="17">
        <f t="shared" si="2"/>
        <v>0</v>
      </c>
      <c r="J8" s="17"/>
      <c r="K8" s="18">
        <f t="shared" si="1"/>
        <v>0</v>
      </c>
    </row>
    <row r="9" spans="1:11" ht="15.75">
      <c r="B9" s="15">
        <f t="shared" si="3"/>
        <v>8</v>
      </c>
      <c r="C9" s="20"/>
      <c r="D9" s="20"/>
      <c r="E9" s="21"/>
      <c r="F9" s="10"/>
      <c r="G9" s="11">
        <f t="shared" si="0"/>
        <v>0</v>
      </c>
      <c r="H9" s="16"/>
      <c r="I9" s="17">
        <f t="shared" si="2"/>
        <v>0</v>
      </c>
      <c r="J9" s="17"/>
      <c r="K9" s="18">
        <f t="shared" si="1"/>
        <v>0</v>
      </c>
    </row>
    <row r="10" spans="1:11" ht="15.75">
      <c r="B10" s="15">
        <f t="shared" si="3"/>
        <v>9</v>
      </c>
      <c r="C10" s="22"/>
      <c r="D10" s="22"/>
      <c r="E10" s="10"/>
      <c r="F10" s="10"/>
      <c r="G10" s="11">
        <f t="shared" si="0"/>
        <v>0</v>
      </c>
      <c r="H10" s="16"/>
      <c r="I10" s="17">
        <f t="shared" si="2"/>
        <v>0</v>
      </c>
      <c r="J10" s="17"/>
      <c r="K10" s="18">
        <f t="shared" si="1"/>
        <v>0</v>
      </c>
    </row>
    <row r="11" spans="1:11" ht="15.75">
      <c r="B11" s="15">
        <f t="shared" si="3"/>
        <v>10</v>
      </c>
      <c r="C11" s="23"/>
      <c r="D11" s="23"/>
      <c r="E11" s="10"/>
      <c r="F11" s="10"/>
      <c r="G11" s="11">
        <f t="shared" si="0"/>
        <v>0</v>
      </c>
      <c r="H11" s="16"/>
      <c r="I11" s="17">
        <f t="shared" si="2"/>
        <v>0</v>
      </c>
      <c r="J11" s="17"/>
      <c r="K11" s="18">
        <f t="shared" si="1"/>
        <v>0</v>
      </c>
    </row>
    <row r="12" spans="1:11" ht="15.75">
      <c r="B12" s="15">
        <f t="shared" si="3"/>
        <v>11</v>
      </c>
      <c r="C12" s="22"/>
      <c r="D12" s="22"/>
      <c r="E12" s="10"/>
      <c r="F12" s="10"/>
      <c r="G12" s="11">
        <f t="shared" si="0"/>
        <v>0</v>
      </c>
      <c r="H12" s="16"/>
      <c r="I12" s="17">
        <f t="shared" si="2"/>
        <v>0</v>
      </c>
      <c r="J12" s="17"/>
      <c r="K12" s="18">
        <f t="shared" si="1"/>
        <v>0</v>
      </c>
    </row>
    <row r="13" spans="1:11" ht="15.75">
      <c r="B13" s="15">
        <f t="shared" si="3"/>
        <v>12</v>
      </c>
      <c r="C13" s="22"/>
      <c r="D13" s="22"/>
      <c r="E13" s="10"/>
      <c r="F13" s="10"/>
      <c r="G13" s="11">
        <f t="shared" si="0"/>
        <v>0</v>
      </c>
      <c r="H13" s="16"/>
      <c r="I13" s="17">
        <f t="shared" si="2"/>
        <v>0</v>
      </c>
      <c r="J13" s="17"/>
      <c r="K13" s="18">
        <f t="shared" si="1"/>
        <v>0</v>
      </c>
    </row>
    <row r="14" spans="1:11" ht="15.75">
      <c r="B14" s="15">
        <f t="shared" si="3"/>
        <v>13</v>
      </c>
      <c r="C14" s="22"/>
      <c r="D14" s="22"/>
      <c r="E14" s="10"/>
      <c r="F14" s="10"/>
      <c r="G14" s="11">
        <f t="shared" si="0"/>
        <v>0</v>
      </c>
      <c r="H14" s="16"/>
      <c r="I14" s="17">
        <f t="shared" si="2"/>
        <v>0</v>
      </c>
      <c r="J14" s="17"/>
      <c r="K14" s="18">
        <f t="shared" si="1"/>
        <v>0</v>
      </c>
    </row>
    <row r="15" spans="1:11" ht="15.75">
      <c r="B15" s="15">
        <f t="shared" si="3"/>
        <v>14</v>
      </c>
      <c r="C15" s="23"/>
      <c r="D15" s="23"/>
      <c r="E15" s="10"/>
      <c r="F15" s="10"/>
      <c r="G15" s="11">
        <f t="shared" si="0"/>
        <v>0</v>
      </c>
      <c r="H15" s="16"/>
      <c r="I15" s="17">
        <f t="shared" si="2"/>
        <v>0</v>
      </c>
      <c r="J15" s="17"/>
      <c r="K15" s="18">
        <f t="shared" si="1"/>
        <v>0</v>
      </c>
    </row>
    <row r="16" spans="1:11" ht="15.75">
      <c r="B16" s="15">
        <f t="shared" si="3"/>
        <v>15</v>
      </c>
      <c r="C16" s="22"/>
      <c r="D16" s="22"/>
      <c r="E16" s="10"/>
      <c r="F16" s="10"/>
      <c r="G16" s="11">
        <f t="shared" si="0"/>
        <v>0</v>
      </c>
      <c r="H16" s="16"/>
      <c r="I16" s="17">
        <f t="shared" si="2"/>
        <v>0</v>
      </c>
      <c r="J16" s="17"/>
      <c r="K16" s="18">
        <f t="shared" si="1"/>
        <v>0</v>
      </c>
    </row>
    <row r="17" spans="2:11" ht="15.75">
      <c r="B17" s="15">
        <f t="shared" si="3"/>
        <v>16</v>
      </c>
      <c r="C17" s="22"/>
      <c r="D17" s="22"/>
      <c r="E17" s="10"/>
      <c r="F17" s="10"/>
      <c r="G17" s="11">
        <f t="shared" si="0"/>
        <v>0</v>
      </c>
      <c r="H17" s="16"/>
      <c r="I17" s="17">
        <f t="shared" si="2"/>
        <v>0</v>
      </c>
      <c r="J17" s="17"/>
      <c r="K17" s="18">
        <f t="shared" si="1"/>
        <v>0</v>
      </c>
    </row>
    <row r="18" spans="2:11" ht="15.75">
      <c r="B18" s="15">
        <f t="shared" si="3"/>
        <v>17</v>
      </c>
      <c r="C18" s="22"/>
      <c r="D18" s="22"/>
      <c r="E18" s="10"/>
      <c r="F18" s="10"/>
      <c r="G18" s="11">
        <f t="shared" si="0"/>
        <v>0</v>
      </c>
      <c r="H18" s="16"/>
      <c r="I18" s="17">
        <f t="shared" si="2"/>
        <v>0</v>
      </c>
      <c r="J18" s="17"/>
      <c r="K18" s="18">
        <f t="shared" si="1"/>
        <v>0</v>
      </c>
    </row>
    <row r="19" spans="2:11" ht="15.75">
      <c r="B19" s="15">
        <f t="shared" si="3"/>
        <v>18</v>
      </c>
      <c r="C19" s="22"/>
      <c r="D19" s="22"/>
      <c r="E19" s="10"/>
      <c r="F19" s="10"/>
      <c r="G19" s="11">
        <f t="shared" si="0"/>
        <v>0</v>
      </c>
      <c r="H19" s="16"/>
      <c r="I19" s="17">
        <f t="shared" si="2"/>
        <v>0</v>
      </c>
      <c r="J19" s="17"/>
      <c r="K19" s="18">
        <f t="shared" si="1"/>
        <v>0</v>
      </c>
    </row>
    <row r="20" spans="2:11" ht="15.75">
      <c r="B20" s="15">
        <f t="shared" si="3"/>
        <v>19</v>
      </c>
      <c r="C20" s="22"/>
      <c r="D20" s="22"/>
      <c r="E20" s="10"/>
      <c r="F20" s="10"/>
      <c r="G20" s="11">
        <f t="shared" si="0"/>
        <v>0</v>
      </c>
      <c r="H20" s="16"/>
      <c r="I20" s="17">
        <f t="shared" si="2"/>
        <v>0</v>
      </c>
      <c r="J20" s="17"/>
      <c r="K20" s="18">
        <f t="shared" si="1"/>
        <v>0</v>
      </c>
    </row>
    <row r="21" spans="2:11" ht="15.75">
      <c r="B21" s="15">
        <f t="shared" si="3"/>
        <v>20</v>
      </c>
      <c r="C21" s="22"/>
      <c r="D21" s="22"/>
      <c r="E21" s="10"/>
      <c r="F21" s="10"/>
      <c r="G21" s="11">
        <f t="shared" si="0"/>
        <v>0</v>
      </c>
      <c r="H21" s="16"/>
      <c r="I21" s="17">
        <f t="shared" si="2"/>
        <v>0</v>
      </c>
      <c r="J21" s="17"/>
      <c r="K21" s="18">
        <f t="shared" si="1"/>
        <v>0</v>
      </c>
    </row>
    <row r="22" spans="2:11" ht="15.75">
      <c r="B22" s="15">
        <f t="shared" si="3"/>
        <v>21</v>
      </c>
      <c r="C22" s="22"/>
      <c r="D22" s="22"/>
      <c r="E22" s="10"/>
      <c r="F22" s="10"/>
      <c r="G22" s="11">
        <f t="shared" si="0"/>
        <v>0</v>
      </c>
      <c r="H22" s="16"/>
      <c r="I22" s="17">
        <f t="shared" si="2"/>
        <v>0</v>
      </c>
      <c r="J22" s="17"/>
      <c r="K22" s="18">
        <f t="shared" si="1"/>
        <v>0</v>
      </c>
    </row>
    <row r="23" spans="2:11" ht="15.75">
      <c r="B23" s="15">
        <f t="shared" si="3"/>
        <v>22</v>
      </c>
      <c r="C23" s="22"/>
      <c r="D23" s="22"/>
      <c r="E23" s="10"/>
      <c r="F23" s="10"/>
      <c r="G23" s="11">
        <f t="shared" si="0"/>
        <v>0</v>
      </c>
      <c r="H23" s="16"/>
      <c r="I23" s="17">
        <f t="shared" si="2"/>
        <v>0</v>
      </c>
      <c r="J23" s="17"/>
      <c r="K23" s="18">
        <f t="shared" si="1"/>
        <v>0</v>
      </c>
    </row>
    <row r="24" spans="2:11" ht="15.75">
      <c r="B24" s="15">
        <f t="shared" si="3"/>
        <v>23</v>
      </c>
      <c r="C24" s="22"/>
      <c r="D24" s="22"/>
      <c r="E24" s="10"/>
      <c r="F24" s="10"/>
      <c r="G24" s="11">
        <f t="shared" si="0"/>
        <v>0</v>
      </c>
      <c r="H24" s="16"/>
      <c r="I24" s="17">
        <f t="shared" si="2"/>
        <v>0</v>
      </c>
      <c r="J24" s="17"/>
      <c r="K24" s="18">
        <f t="shared" si="1"/>
        <v>0</v>
      </c>
    </row>
    <row r="25" spans="2:11" ht="15.75">
      <c r="B25" s="15">
        <f t="shared" si="3"/>
        <v>24</v>
      </c>
      <c r="C25" s="22"/>
      <c r="D25" s="22"/>
      <c r="E25" s="10"/>
      <c r="F25" s="10"/>
      <c r="G25" s="11">
        <f t="shared" si="0"/>
        <v>0</v>
      </c>
      <c r="H25" s="16"/>
      <c r="I25" s="17">
        <f t="shared" si="2"/>
        <v>0</v>
      </c>
      <c r="J25" s="17"/>
      <c r="K25" s="18">
        <f t="shared" si="1"/>
        <v>0</v>
      </c>
    </row>
    <row r="26" spans="2:11" ht="15.75">
      <c r="B26" s="15">
        <f t="shared" si="3"/>
        <v>25</v>
      </c>
      <c r="C26" s="22"/>
      <c r="D26" s="22"/>
      <c r="E26" s="10"/>
      <c r="F26" s="10"/>
      <c r="G26" s="11">
        <f t="shared" si="0"/>
        <v>0</v>
      </c>
      <c r="H26" s="16"/>
      <c r="I26" s="17">
        <f t="shared" si="2"/>
        <v>0</v>
      </c>
      <c r="J26" s="17"/>
      <c r="K26" s="18">
        <f t="shared" si="1"/>
        <v>0</v>
      </c>
    </row>
    <row r="27" spans="2:11" ht="15.75">
      <c r="B27" s="15">
        <f t="shared" si="3"/>
        <v>26</v>
      </c>
      <c r="C27" s="22"/>
      <c r="D27" s="22"/>
      <c r="E27" s="10"/>
      <c r="F27" s="10"/>
      <c r="G27" s="11">
        <f t="shared" si="0"/>
        <v>0</v>
      </c>
      <c r="H27" s="16"/>
      <c r="I27" s="17">
        <f t="shared" si="2"/>
        <v>0</v>
      </c>
      <c r="J27" s="17"/>
      <c r="K27" s="18">
        <f t="shared" si="1"/>
        <v>0</v>
      </c>
    </row>
    <row r="28" spans="2:11" ht="15.75">
      <c r="B28" s="15">
        <f t="shared" si="3"/>
        <v>27</v>
      </c>
      <c r="C28" s="22"/>
      <c r="D28" s="22"/>
      <c r="E28" s="10"/>
      <c r="F28" s="10"/>
      <c r="G28" s="11">
        <f t="shared" si="0"/>
        <v>0</v>
      </c>
      <c r="H28" s="16"/>
      <c r="I28" s="17">
        <f t="shared" si="2"/>
        <v>0</v>
      </c>
      <c r="J28" s="17"/>
      <c r="K28" s="18">
        <f t="shared" si="1"/>
        <v>0</v>
      </c>
    </row>
    <row r="29" spans="2:11" ht="15.75">
      <c r="B29" s="15">
        <f t="shared" si="3"/>
        <v>28</v>
      </c>
      <c r="C29" s="23"/>
      <c r="D29" s="23"/>
      <c r="E29" s="10"/>
      <c r="F29" s="10"/>
      <c r="G29" s="11">
        <f t="shared" si="0"/>
        <v>0</v>
      </c>
      <c r="H29" s="16"/>
      <c r="I29" s="17">
        <f t="shared" si="2"/>
        <v>0</v>
      </c>
      <c r="J29" s="17"/>
      <c r="K29" s="18">
        <f t="shared" si="1"/>
        <v>0</v>
      </c>
    </row>
    <row r="30" spans="2:11" ht="15.75">
      <c r="B30" s="15">
        <f t="shared" si="3"/>
        <v>29</v>
      </c>
      <c r="C30" s="22"/>
      <c r="D30" s="22"/>
      <c r="E30" s="10"/>
      <c r="F30" s="10"/>
      <c r="G30" s="11">
        <f t="shared" si="0"/>
        <v>0</v>
      </c>
      <c r="H30" s="16"/>
      <c r="I30" s="17">
        <f t="shared" si="2"/>
        <v>0</v>
      </c>
      <c r="J30" s="17"/>
      <c r="K30" s="18">
        <f t="shared" si="1"/>
        <v>0</v>
      </c>
    </row>
    <row r="31" spans="2:11" ht="15.75">
      <c r="B31" s="15">
        <f t="shared" si="3"/>
        <v>30</v>
      </c>
      <c r="C31" s="22"/>
      <c r="D31" s="22"/>
      <c r="E31" s="10"/>
      <c r="F31" s="10"/>
      <c r="G31" s="11">
        <f t="shared" si="0"/>
        <v>0</v>
      </c>
      <c r="H31" s="16"/>
      <c r="I31" s="17">
        <f t="shared" si="2"/>
        <v>0</v>
      </c>
      <c r="J31" s="17"/>
      <c r="K31" s="18">
        <f t="shared" si="1"/>
        <v>0</v>
      </c>
    </row>
    <row r="32" spans="2:11" ht="15.75">
      <c r="B32" s="15">
        <f t="shared" si="3"/>
        <v>31</v>
      </c>
      <c r="C32" s="22"/>
      <c r="D32" s="22"/>
      <c r="E32" s="10"/>
      <c r="F32" s="10"/>
      <c r="G32" s="11">
        <f t="shared" si="0"/>
        <v>0</v>
      </c>
      <c r="H32" s="16"/>
      <c r="I32" s="17">
        <f t="shared" si="2"/>
        <v>0</v>
      </c>
      <c r="J32" s="17"/>
      <c r="K32" s="18">
        <f t="shared" si="1"/>
        <v>0</v>
      </c>
    </row>
    <row r="33" spans="2:11" ht="15.75">
      <c r="B33" s="15">
        <f t="shared" si="3"/>
        <v>32</v>
      </c>
      <c r="C33" s="23"/>
      <c r="D33" s="23"/>
      <c r="E33" s="10"/>
      <c r="F33" s="10"/>
      <c r="G33" s="11">
        <f t="shared" si="0"/>
        <v>0</v>
      </c>
      <c r="H33" s="16"/>
      <c r="I33" s="17">
        <f t="shared" si="2"/>
        <v>0</v>
      </c>
      <c r="J33" s="17"/>
      <c r="K33" s="18">
        <f t="shared" si="1"/>
        <v>0</v>
      </c>
    </row>
    <row r="34" spans="2:11" ht="15.75">
      <c r="B34" s="15">
        <f t="shared" si="3"/>
        <v>33</v>
      </c>
      <c r="C34" s="22"/>
      <c r="D34" s="22"/>
      <c r="E34" s="10"/>
      <c r="F34" s="10"/>
      <c r="G34" s="11">
        <f t="shared" si="0"/>
        <v>0</v>
      </c>
      <c r="H34" s="16"/>
      <c r="I34" s="17">
        <f t="shared" si="2"/>
        <v>0</v>
      </c>
      <c r="J34" s="17"/>
      <c r="K34" s="18">
        <f t="shared" ref="K34:K65" si="4">+I34*J34</f>
        <v>0</v>
      </c>
    </row>
    <row r="35" spans="2:11" ht="15.75">
      <c r="B35" s="15">
        <f t="shared" si="3"/>
        <v>34</v>
      </c>
      <c r="C35" s="22"/>
      <c r="D35" s="22"/>
      <c r="E35" s="10"/>
      <c r="F35" s="10"/>
      <c r="G35" s="11">
        <f t="shared" si="0"/>
        <v>0</v>
      </c>
      <c r="H35" s="16"/>
      <c r="I35" s="17">
        <f t="shared" si="2"/>
        <v>0</v>
      </c>
      <c r="J35" s="17"/>
      <c r="K35" s="18">
        <f t="shared" si="4"/>
        <v>0</v>
      </c>
    </row>
    <row r="36" spans="2:11" ht="15.75">
      <c r="B36" s="15">
        <f t="shared" si="3"/>
        <v>35</v>
      </c>
      <c r="C36" s="22"/>
      <c r="D36" s="22"/>
      <c r="E36" s="10"/>
      <c r="F36" s="10"/>
      <c r="G36" s="11">
        <f t="shared" si="0"/>
        <v>0</v>
      </c>
      <c r="H36" s="16"/>
      <c r="I36" s="17">
        <f t="shared" ref="I36:I67" si="5">+H36-J36</f>
        <v>0</v>
      </c>
      <c r="J36" s="17"/>
      <c r="K36" s="18">
        <f t="shared" si="4"/>
        <v>0</v>
      </c>
    </row>
    <row r="37" spans="2:11" ht="15.75">
      <c r="B37" s="15">
        <f t="shared" si="3"/>
        <v>36</v>
      </c>
      <c r="C37" s="22"/>
      <c r="D37" s="22"/>
      <c r="E37" s="10"/>
      <c r="F37" s="10"/>
      <c r="G37" s="11">
        <f t="shared" si="0"/>
        <v>0</v>
      </c>
      <c r="H37" s="16"/>
      <c r="I37" s="17">
        <f t="shared" si="5"/>
        <v>0</v>
      </c>
      <c r="J37" s="17"/>
      <c r="K37" s="18">
        <f t="shared" si="4"/>
        <v>0</v>
      </c>
    </row>
    <row r="38" spans="2:11" ht="15.75">
      <c r="B38" s="15">
        <f t="shared" si="3"/>
        <v>37</v>
      </c>
      <c r="C38" s="22"/>
      <c r="D38" s="22"/>
      <c r="E38" s="10"/>
      <c r="F38" s="10"/>
      <c r="G38" s="11">
        <f t="shared" si="0"/>
        <v>0</v>
      </c>
      <c r="H38" s="16"/>
      <c r="I38" s="17">
        <f t="shared" si="5"/>
        <v>0</v>
      </c>
      <c r="J38" s="17"/>
      <c r="K38" s="18">
        <f t="shared" si="4"/>
        <v>0</v>
      </c>
    </row>
    <row r="39" spans="2:11" ht="15.75">
      <c r="B39" s="15">
        <f t="shared" si="3"/>
        <v>38</v>
      </c>
      <c r="C39" s="22"/>
      <c r="D39" s="22"/>
      <c r="E39" s="10"/>
      <c r="F39" s="10"/>
      <c r="G39" s="11">
        <f t="shared" si="0"/>
        <v>0</v>
      </c>
      <c r="H39" s="16"/>
      <c r="I39" s="17">
        <f t="shared" si="5"/>
        <v>0</v>
      </c>
      <c r="J39" s="17"/>
      <c r="K39" s="18">
        <f t="shared" si="4"/>
        <v>0</v>
      </c>
    </row>
    <row r="40" spans="2:11" ht="15.75">
      <c r="B40" s="15">
        <f t="shared" si="3"/>
        <v>39</v>
      </c>
      <c r="C40" s="23"/>
      <c r="D40" s="23"/>
      <c r="E40" s="10"/>
      <c r="F40" s="10"/>
      <c r="G40" s="11">
        <f t="shared" si="0"/>
        <v>0</v>
      </c>
      <c r="H40" s="16"/>
      <c r="I40" s="17">
        <f t="shared" si="5"/>
        <v>0</v>
      </c>
      <c r="J40" s="17"/>
      <c r="K40" s="18">
        <f t="shared" si="4"/>
        <v>0</v>
      </c>
    </row>
    <row r="41" spans="2:11" ht="15.75">
      <c r="B41" s="15">
        <f t="shared" si="3"/>
        <v>40</v>
      </c>
      <c r="C41" s="22"/>
      <c r="D41" s="22"/>
      <c r="E41" s="10"/>
      <c r="F41" s="10"/>
      <c r="G41" s="11">
        <f t="shared" si="0"/>
        <v>0</v>
      </c>
      <c r="H41" s="16"/>
      <c r="I41" s="17">
        <f t="shared" si="5"/>
        <v>0</v>
      </c>
      <c r="J41" s="17"/>
      <c r="K41" s="18">
        <f t="shared" si="4"/>
        <v>0</v>
      </c>
    </row>
    <row r="42" spans="2:11" ht="15.75">
      <c r="B42" s="15">
        <f t="shared" si="3"/>
        <v>41</v>
      </c>
      <c r="C42" s="22"/>
      <c r="D42" s="22"/>
      <c r="E42" s="10"/>
      <c r="F42" s="10"/>
      <c r="G42" s="11">
        <f t="shared" si="0"/>
        <v>0</v>
      </c>
      <c r="H42" s="16"/>
      <c r="I42" s="17">
        <f t="shared" si="5"/>
        <v>0</v>
      </c>
      <c r="J42" s="17"/>
      <c r="K42" s="18">
        <f t="shared" si="4"/>
        <v>0</v>
      </c>
    </row>
    <row r="43" spans="2:11" ht="15.75">
      <c r="B43" s="15">
        <f t="shared" si="3"/>
        <v>42</v>
      </c>
      <c r="C43" s="22"/>
      <c r="D43" s="22"/>
      <c r="E43" s="10"/>
      <c r="F43" s="10"/>
      <c r="G43" s="11">
        <f t="shared" si="0"/>
        <v>0</v>
      </c>
      <c r="H43" s="16"/>
      <c r="I43" s="17">
        <f t="shared" si="5"/>
        <v>0</v>
      </c>
      <c r="J43" s="17"/>
      <c r="K43" s="18">
        <f t="shared" si="4"/>
        <v>0</v>
      </c>
    </row>
    <row r="44" spans="2:11" ht="15.75">
      <c r="B44" s="15">
        <f t="shared" si="3"/>
        <v>43</v>
      </c>
      <c r="C44" s="23"/>
      <c r="D44" s="23"/>
      <c r="E44" s="10"/>
      <c r="F44" s="10"/>
      <c r="G44" s="11">
        <f t="shared" si="0"/>
        <v>0</v>
      </c>
      <c r="H44" s="16"/>
      <c r="I44" s="17">
        <f t="shared" si="5"/>
        <v>0</v>
      </c>
      <c r="J44" s="17"/>
      <c r="K44" s="18">
        <f t="shared" si="4"/>
        <v>0</v>
      </c>
    </row>
    <row r="45" spans="2:11" ht="15.75">
      <c r="B45" s="15">
        <f t="shared" si="3"/>
        <v>44</v>
      </c>
      <c r="C45" s="22"/>
      <c r="D45" s="22"/>
      <c r="E45" s="10"/>
      <c r="F45" s="10"/>
      <c r="G45" s="11">
        <f t="shared" si="0"/>
        <v>0</v>
      </c>
      <c r="H45" s="16"/>
      <c r="I45" s="17">
        <f t="shared" si="5"/>
        <v>0</v>
      </c>
      <c r="J45" s="17"/>
      <c r="K45" s="18">
        <f t="shared" si="4"/>
        <v>0</v>
      </c>
    </row>
    <row r="46" spans="2:11" ht="15.75">
      <c r="B46" s="15">
        <f t="shared" si="3"/>
        <v>45</v>
      </c>
      <c r="C46" s="22"/>
      <c r="D46" s="22"/>
      <c r="E46" s="10"/>
      <c r="F46" s="10"/>
      <c r="G46" s="11">
        <f t="shared" si="0"/>
        <v>0</v>
      </c>
      <c r="H46" s="16"/>
      <c r="I46" s="17">
        <f t="shared" si="5"/>
        <v>0</v>
      </c>
      <c r="J46" s="17"/>
      <c r="K46" s="18">
        <f t="shared" si="4"/>
        <v>0</v>
      </c>
    </row>
    <row r="47" spans="2:11" ht="15.75">
      <c r="B47" s="15">
        <f t="shared" si="3"/>
        <v>46</v>
      </c>
      <c r="C47" s="22"/>
      <c r="D47" s="22"/>
      <c r="E47" s="10"/>
      <c r="F47" s="10"/>
      <c r="G47" s="11">
        <f t="shared" si="0"/>
        <v>0</v>
      </c>
      <c r="H47" s="16"/>
      <c r="I47" s="17">
        <f t="shared" si="5"/>
        <v>0</v>
      </c>
      <c r="J47" s="17"/>
      <c r="K47" s="18">
        <f t="shared" si="4"/>
        <v>0</v>
      </c>
    </row>
    <row r="48" spans="2:11" ht="15.75">
      <c r="B48" s="15">
        <f t="shared" si="3"/>
        <v>47</v>
      </c>
      <c r="C48" s="23"/>
      <c r="D48" s="23"/>
      <c r="E48" s="10"/>
      <c r="F48" s="10"/>
      <c r="G48" s="11">
        <f t="shared" si="0"/>
        <v>0</v>
      </c>
      <c r="H48" s="16"/>
      <c r="I48" s="17">
        <f t="shared" si="5"/>
        <v>0</v>
      </c>
      <c r="J48" s="17"/>
      <c r="K48" s="18">
        <f t="shared" si="4"/>
        <v>0</v>
      </c>
    </row>
    <row r="49" spans="2:11" ht="15.75">
      <c r="B49" s="15">
        <f t="shared" si="3"/>
        <v>48</v>
      </c>
      <c r="C49" s="22"/>
      <c r="D49" s="22"/>
      <c r="E49" s="10"/>
      <c r="F49" s="10"/>
      <c r="G49" s="11">
        <f t="shared" si="0"/>
        <v>0</v>
      </c>
      <c r="H49" s="16"/>
      <c r="I49" s="17">
        <f t="shared" si="5"/>
        <v>0</v>
      </c>
      <c r="J49" s="17"/>
      <c r="K49" s="18">
        <f t="shared" si="4"/>
        <v>0</v>
      </c>
    </row>
    <row r="50" spans="2:11" ht="15.75">
      <c r="B50" s="15">
        <f t="shared" si="3"/>
        <v>49</v>
      </c>
      <c r="C50" s="22"/>
      <c r="D50" s="22"/>
      <c r="E50" s="10"/>
      <c r="F50" s="10"/>
      <c r="G50" s="11">
        <f t="shared" si="0"/>
        <v>0</v>
      </c>
      <c r="H50" s="16"/>
      <c r="I50" s="17">
        <f t="shared" si="5"/>
        <v>0</v>
      </c>
      <c r="J50" s="17"/>
      <c r="K50" s="18">
        <f t="shared" si="4"/>
        <v>0</v>
      </c>
    </row>
    <row r="51" spans="2:11" ht="15.75">
      <c r="B51" s="15">
        <f t="shared" si="3"/>
        <v>50</v>
      </c>
      <c r="C51" s="22"/>
      <c r="D51" s="22"/>
      <c r="E51" s="10"/>
      <c r="F51" s="10"/>
      <c r="G51" s="11">
        <f t="shared" si="0"/>
        <v>0</v>
      </c>
      <c r="H51" s="16"/>
      <c r="I51" s="17">
        <f t="shared" si="5"/>
        <v>0</v>
      </c>
      <c r="J51" s="17"/>
      <c r="K51" s="18">
        <f t="shared" si="4"/>
        <v>0</v>
      </c>
    </row>
    <row r="52" spans="2:11" ht="15.75">
      <c r="B52" s="15">
        <f t="shared" si="3"/>
        <v>51</v>
      </c>
      <c r="C52" s="23"/>
      <c r="D52" s="23"/>
      <c r="E52" s="10"/>
      <c r="F52" s="10"/>
      <c r="G52" s="11">
        <f t="shared" si="0"/>
        <v>0</v>
      </c>
      <c r="H52" s="16"/>
      <c r="I52" s="17">
        <f t="shared" si="5"/>
        <v>0</v>
      </c>
      <c r="J52" s="17"/>
      <c r="K52" s="18">
        <f t="shared" si="4"/>
        <v>0</v>
      </c>
    </row>
    <row r="53" spans="2:11" ht="15.75">
      <c r="B53" s="15">
        <f t="shared" si="3"/>
        <v>52</v>
      </c>
      <c r="C53" s="23"/>
      <c r="D53" s="23"/>
      <c r="E53" s="10"/>
      <c r="F53" s="10"/>
      <c r="G53" s="11">
        <f t="shared" si="0"/>
        <v>0</v>
      </c>
      <c r="H53" s="16"/>
      <c r="I53" s="17">
        <f t="shared" si="5"/>
        <v>0</v>
      </c>
      <c r="J53" s="17"/>
      <c r="K53" s="18">
        <f t="shared" si="4"/>
        <v>0</v>
      </c>
    </row>
    <row r="54" spans="2:11" ht="15.75">
      <c r="B54" s="15">
        <f t="shared" si="3"/>
        <v>53</v>
      </c>
      <c r="C54" s="22"/>
      <c r="D54" s="22"/>
      <c r="E54" s="10"/>
      <c r="F54" s="10"/>
      <c r="G54" s="11">
        <f t="shared" si="0"/>
        <v>0</v>
      </c>
      <c r="H54" s="16"/>
      <c r="I54" s="17">
        <f t="shared" si="5"/>
        <v>0</v>
      </c>
      <c r="J54" s="17"/>
      <c r="K54" s="18">
        <f t="shared" si="4"/>
        <v>0</v>
      </c>
    </row>
    <row r="55" spans="2:11" ht="15.75">
      <c r="B55" s="15">
        <f t="shared" si="3"/>
        <v>54</v>
      </c>
      <c r="C55" s="22"/>
      <c r="D55" s="22"/>
      <c r="E55" s="10"/>
      <c r="F55" s="10"/>
      <c r="G55" s="11">
        <f t="shared" si="0"/>
        <v>0</v>
      </c>
      <c r="H55" s="16"/>
      <c r="I55" s="17">
        <f t="shared" si="5"/>
        <v>0</v>
      </c>
      <c r="J55" s="17"/>
      <c r="K55" s="18">
        <f t="shared" si="4"/>
        <v>0</v>
      </c>
    </row>
    <row r="56" spans="2:11" ht="15.75">
      <c r="B56" s="15">
        <f t="shared" si="3"/>
        <v>55</v>
      </c>
      <c r="C56" s="23"/>
      <c r="D56" s="23"/>
      <c r="E56" s="10"/>
      <c r="F56" s="10"/>
      <c r="G56" s="11">
        <f t="shared" si="0"/>
        <v>0</v>
      </c>
      <c r="H56" s="16"/>
      <c r="I56" s="17">
        <f t="shared" si="5"/>
        <v>0</v>
      </c>
      <c r="J56" s="17"/>
      <c r="K56" s="18">
        <f t="shared" si="4"/>
        <v>0</v>
      </c>
    </row>
    <row r="57" spans="2:11" ht="15.75">
      <c r="B57" s="15">
        <f t="shared" si="3"/>
        <v>56</v>
      </c>
      <c r="C57" s="22"/>
      <c r="D57" s="22"/>
      <c r="E57" s="10"/>
      <c r="F57" s="10"/>
      <c r="G57" s="11">
        <f t="shared" si="0"/>
        <v>0</v>
      </c>
      <c r="H57" s="16"/>
      <c r="I57" s="17">
        <f t="shared" si="5"/>
        <v>0</v>
      </c>
      <c r="J57" s="17"/>
      <c r="K57" s="18">
        <f t="shared" si="4"/>
        <v>0</v>
      </c>
    </row>
    <row r="58" spans="2:11" ht="15.75">
      <c r="B58" s="15">
        <f t="shared" si="3"/>
        <v>57</v>
      </c>
      <c r="C58" s="23"/>
      <c r="D58" s="23"/>
      <c r="E58" s="10"/>
      <c r="F58" s="10"/>
      <c r="G58" s="11">
        <f t="shared" si="0"/>
        <v>0</v>
      </c>
      <c r="H58" s="16"/>
      <c r="I58" s="17">
        <f t="shared" si="5"/>
        <v>0</v>
      </c>
      <c r="J58" s="17"/>
      <c r="K58" s="18">
        <f t="shared" si="4"/>
        <v>0</v>
      </c>
    </row>
    <row r="59" spans="2:11" ht="15.75">
      <c r="B59" s="15">
        <f t="shared" si="3"/>
        <v>58</v>
      </c>
      <c r="C59" s="22"/>
      <c r="D59" s="22"/>
      <c r="E59" s="10"/>
      <c r="F59" s="10"/>
      <c r="G59" s="11">
        <f t="shared" si="0"/>
        <v>0</v>
      </c>
      <c r="H59" s="16"/>
      <c r="I59" s="17">
        <f t="shared" si="5"/>
        <v>0</v>
      </c>
      <c r="J59" s="17"/>
      <c r="K59" s="18">
        <f t="shared" si="4"/>
        <v>0</v>
      </c>
    </row>
    <row r="60" spans="2:11" ht="15.75">
      <c r="B60" s="15">
        <f t="shared" si="3"/>
        <v>59</v>
      </c>
      <c r="C60" s="23"/>
      <c r="D60" s="23"/>
      <c r="E60" s="10"/>
      <c r="F60" s="10"/>
      <c r="G60" s="11">
        <f t="shared" si="0"/>
        <v>0</v>
      </c>
      <c r="H60" s="16"/>
      <c r="I60" s="17">
        <f t="shared" si="5"/>
        <v>0</v>
      </c>
      <c r="J60" s="17"/>
      <c r="K60" s="18">
        <f t="shared" si="4"/>
        <v>0</v>
      </c>
    </row>
    <row r="61" spans="2:11" ht="15.75">
      <c r="B61" s="15">
        <f t="shared" si="3"/>
        <v>60</v>
      </c>
      <c r="C61" s="22"/>
      <c r="D61" s="22"/>
      <c r="E61" s="10"/>
      <c r="F61" s="10"/>
      <c r="G61" s="11">
        <f t="shared" si="0"/>
        <v>0</v>
      </c>
      <c r="H61" s="16"/>
      <c r="I61" s="17">
        <f t="shared" si="5"/>
        <v>0</v>
      </c>
      <c r="J61" s="17"/>
      <c r="K61" s="18">
        <f t="shared" si="4"/>
        <v>0</v>
      </c>
    </row>
    <row r="62" spans="2:11" ht="15.75">
      <c r="B62" s="15">
        <f t="shared" si="3"/>
        <v>61</v>
      </c>
      <c r="C62" s="23"/>
      <c r="D62" s="23"/>
      <c r="E62" s="10"/>
      <c r="F62" s="10"/>
      <c r="G62" s="11">
        <f t="shared" si="0"/>
        <v>0</v>
      </c>
      <c r="H62" s="16"/>
      <c r="I62" s="17">
        <f t="shared" si="5"/>
        <v>0</v>
      </c>
      <c r="J62" s="17"/>
      <c r="K62" s="18">
        <f t="shared" si="4"/>
        <v>0</v>
      </c>
    </row>
    <row r="63" spans="2:11" ht="15.75">
      <c r="B63" s="15">
        <f t="shared" si="3"/>
        <v>62</v>
      </c>
      <c r="C63" s="22"/>
      <c r="D63" s="22"/>
      <c r="E63" s="10"/>
      <c r="F63" s="10"/>
      <c r="G63" s="11">
        <f t="shared" si="0"/>
        <v>0</v>
      </c>
      <c r="H63" s="16"/>
      <c r="I63" s="17">
        <f t="shared" si="5"/>
        <v>0</v>
      </c>
      <c r="J63" s="17"/>
      <c r="K63" s="18">
        <f t="shared" si="4"/>
        <v>0</v>
      </c>
    </row>
    <row r="64" spans="2:11" ht="15.75">
      <c r="B64" s="15">
        <f t="shared" si="3"/>
        <v>63</v>
      </c>
      <c r="C64" s="22"/>
      <c r="D64" s="22"/>
      <c r="E64" s="10"/>
      <c r="F64" s="10"/>
      <c r="G64" s="11">
        <f t="shared" si="0"/>
        <v>0</v>
      </c>
      <c r="H64" s="16"/>
      <c r="I64" s="17">
        <f t="shared" si="5"/>
        <v>0</v>
      </c>
      <c r="J64" s="17"/>
      <c r="K64" s="18">
        <f t="shared" si="4"/>
        <v>0</v>
      </c>
    </row>
    <row r="65" spans="2:11" ht="15.75">
      <c r="B65" s="15">
        <f t="shared" si="3"/>
        <v>64</v>
      </c>
      <c r="C65" s="22"/>
      <c r="D65" s="22"/>
      <c r="E65" s="10"/>
      <c r="F65" s="10"/>
      <c r="G65" s="11">
        <f t="shared" si="0"/>
        <v>0</v>
      </c>
      <c r="H65" s="16"/>
      <c r="I65" s="17">
        <f t="shared" si="5"/>
        <v>0</v>
      </c>
      <c r="J65" s="17"/>
      <c r="K65" s="18">
        <f t="shared" si="4"/>
        <v>0</v>
      </c>
    </row>
    <row r="66" spans="2:11" ht="15.75">
      <c r="B66" s="15">
        <f t="shared" si="3"/>
        <v>65</v>
      </c>
      <c r="C66" s="22"/>
      <c r="D66" s="22"/>
      <c r="E66" s="10"/>
      <c r="F66" s="10"/>
      <c r="G66" s="11">
        <f t="shared" si="0"/>
        <v>0</v>
      </c>
      <c r="H66" s="16"/>
      <c r="I66" s="17">
        <f t="shared" si="5"/>
        <v>0</v>
      </c>
      <c r="J66" s="17"/>
      <c r="K66" s="18">
        <f t="shared" ref="K66:K97" si="6">+I66*J66</f>
        <v>0</v>
      </c>
    </row>
    <row r="67" spans="2:11" ht="15.75">
      <c r="B67" s="15">
        <f t="shared" si="3"/>
        <v>66</v>
      </c>
      <c r="C67" s="22"/>
      <c r="D67" s="22"/>
      <c r="E67" s="10"/>
      <c r="F67" s="10"/>
      <c r="G67" s="11">
        <f t="shared" ref="G67:G130" si="7">+E67-D67</f>
        <v>0</v>
      </c>
      <c r="H67" s="16"/>
      <c r="I67" s="17">
        <f t="shared" si="5"/>
        <v>0</v>
      </c>
      <c r="J67" s="17"/>
      <c r="K67" s="18">
        <f t="shared" si="6"/>
        <v>0</v>
      </c>
    </row>
    <row r="68" spans="2:11" ht="15.75">
      <c r="B68" s="15">
        <f t="shared" si="3"/>
        <v>67</v>
      </c>
      <c r="C68" s="22"/>
      <c r="D68" s="22"/>
      <c r="E68" s="10"/>
      <c r="F68" s="10"/>
      <c r="G68" s="11">
        <f t="shared" si="7"/>
        <v>0</v>
      </c>
      <c r="H68" s="16"/>
      <c r="I68" s="17">
        <f t="shared" ref="I68:I99" si="8">+H68-J68</f>
        <v>0</v>
      </c>
      <c r="J68" s="17"/>
      <c r="K68" s="18">
        <f t="shared" si="6"/>
        <v>0</v>
      </c>
    </row>
    <row r="69" spans="2:11" ht="15.75">
      <c r="B69" s="15">
        <f t="shared" ref="B69:B132" si="9">+B68+1</f>
        <v>68</v>
      </c>
      <c r="C69" s="22"/>
      <c r="D69" s="22"/>
      <c r="E69" s="10"/>
      <c r="F69" s="10"/>
      <c r="G69" s="11">
        <f t="shared" si="7"/>
        <v>0</v>
      </c>
      <c r="H69" s="16"/>
      <c r="I69" s="17">
        <f t="shared" si="8"/>
        <v>0</v>
      </c>
      <c r="J69" s="17"/>
      <c r="K69" s="18">
        <f t="shared" si="6"/>
        <v>0</v>
      </c>
    </row>
    <row r="70" spans="2:11" ht="15.75">
      <c r="B70" s="15">
        <f t="shared" si="9"/>
        <v>69</v>
      </c>
      <c r="C70" s="22"/>
      <c r="D70" s="22"/>
      <c r="E70" s="10"/>
      <c r="F70" s="10"/>
      <c r="G70" s="11">
        <f t="shared" si="7"/>
        <v>0</v>
      </c>
      <c r="H70" s="16"/>
      <c r="I70" s="17">
        <f t="shared" si="8"/>
        <v>0</v>
      </c>
      <c r="J70" s="17"/>
      <c r="K70" s="18">
        <f t="shared" si="6"/>
        <v>0</v>
      </c>
    </row>
    <row r="71" spans="2:11" ht="15.75">
      <c r="B71" s="15">
        <f t="shared" si="9"/>
        <v>70</v>
      </c>
      <c r="C71" s="22"/>
      <c r="D71" s="22"/>
      <c r="E71" s="10"/>
      <c r="F71" s="10"/>
      <c r="G71" s="11">
        <f t="shared" si="7"/>
        <v>0</v>
      </c>
      <c r="H71" s="16"/>
      <c r="I71" s="17">
        <f t="shared" si="8"/>
        <v>0</v>
      </c>
      <c r="J71" s="17"/>
      <c r="K71" s="18">
        <f t="shared" si="6"/>
        <v>0</v>
      </c>
    </row>
    <row r="72" spans="2:11" ht="15.75">
      <c r="B72" s="15">
        <f t="shared" si="9"/>
        <v>71</v>
      </c>
      <c r="C72" s="22"/>
      <c r="D72" s="22"/>
      <c r="E72" s="10"/>
      <c r="F72" s="10"/>
      <c r="G72" s="11">
        <f t="shared" si="7"/>
        <v>0</v>
      </c>
      <c r="H72" s="16"/>
      <c r="I72" s="17">
        <f t="shared" si="8"/>
        <v>0</v>
      </c>
      <c r="J72" s="17"/>
      <c r="K72" s="18">
        <f t="shared" si="6"/>
        <v>0</v>
      </c>
    </row>
    <row r="73" spans="2:11" ht="15.75">
      <c r="B73" s="15">
        <f t="shared" si="9"/>
        <v>72</v>
      </c>
      <c r="C73" s="22"/>
      <c r="D73" s="22"/>
      <c r="E73" s="10"/>
      <c r="F73" s="10"/>
      <c r="G73" s="11">
        <f t="shared" si="7"/>
        <v>0</v>
      </c>
      <c r="H73" s="16"/>
      <c r="I73" s="17">
        <f t="shared" si="8"/>
        <v>0</v>
      </c>
      <c r="J73" s="17"/>
      <c r="K73" s="18">
        <f t="shared" si="6"/>
        <v>0</v>
      </c>
    </row>
    <row r="74" spans="2:11" ht="15.75">
      <c r="B74" s="15">
        <f t="shared" si="9"/>
        <v>73</v>
      </c>
      <c r="C74" s="22"/>
      <c r="D74" s="22"/>
      <c r="E74" s="10"/>
      <c r="F74" s="10"/>
      <c r="G74" s="11">
        <f t="shared" si="7"/>
        <v>0</v>
      </c>
      <c r="H74" s="16"/>
      <c r="I74" s="17">
        <f t="shared" si="8"/>
        <v>0</v>
      </c>
      <c r="J74" s="17"/>
      <c r="K74" s="18">
        <f t="shared" si="6"/>
        <v>0</v>
      </c>
    </row>
    <row r="75" spans="2:11" ht="15.75">
      <c r="B75" s="15">
        <f t="shared" si="9"/>
        <v>74</v>
      </c>
      <c r="C75" s="22"/>
      <c r="D75" s="22"/>
      <c r="E75" s="10"/>
      <c r="F75" s="10"/>
      <c r="G75" s="11">
        <f t="shared" si="7"/>
        <v>0</v>
      </c>
      <c r="H75" s="16"/>
      <c r="I75" s="17">
        <f t="shared" si="8"/>
        <v>0</v>
      </c>
      <c r="J75" s="17"/>
      <c r="K75" s="18">
        <f t="shared" si="6"/>
        <v>0</v>
      </c>
    </row>
    <row r="76" spans="2:11" ht="15.75">
      <c r="B76" s="15">
        <f t="shared" si="9"/>
        <v>75</v>
      </c>
      <c r="C76" s="22"/>
      <c r="D76" s="22"/>
      <c r="E76" s="10"/>
      <c r="F76" s="10"/>
      <c r="G76" s="11">
        <f t="shared" si="7"/>
        <v>0</v>
      </c>
      <c r="H76" s="16"/>
      <c r="I76" s="17">
        <f t="shared" si="8"/>
        <v>0</v>
      </c>
      <c r="J76" s="17"/>
      <c r="K76" s="18">
        <f t="shared" si="6"/>
        <v>0</v>
      </c>
    </row>
    <row r="77" spans="2:11" ht="15.75">
      <c r="B77" s="15">
        <f t="shared" si="9"/>
        <v>76</v>
      </c>
      <c r="C77" s="22"/>
      <c r="D77" s="22"/>
      <c r="E77" s="10"/>
      <c r="F77" s="10"/>
      <c r="G77" s="11">
        <f t="shared" si="7"/>
        <v>0</v>
      </c>
      <c r="H77" s="16"/>
      <c r="I77" s="17">
        <f t="shared" si="8"/>
        <v>0</v>
      </c>
      <c r="J77" s="17"/>
      <c r="K77" s="18">
        <f t="shared" si="6"/>
        <v>0</v>
      </c>
    </row>
    <row r="78" spans="2:11" ht="15.75">
      <c r="B78" s="15">
        <f t="shared" si="9"/>
        <v>77</v>
      </c>
      <c r="C78" s="22"/>
      <c r="D78" s="22"/>
      <c r="E78" s="10"/>
      <c r="F78" s="10"/>
      <c r="G78" s="11">
        <f t="shared" si="7"/>
        <v>0</v>
      </c>
      <c r="H78" s="16"/>
      <c r="I78" s="17">
        <f t="shared" si="8"/>
        <v>0</v>
      </c>
      <c r="J78" s="17"/>
      <c r="K78" s="18">
        <f t="shared" si="6"/>
        <v>0</v>
      </c>
    </row>
    <row r="79" spans="2:11" ht="15.75">
      <c r="B79" s="15">
        <f t="shared" si="9"/>
        <v>78</v>
      </c>
      <c r="C79" s="22"/>
      <c r="D79" s="22"/>
      <c r="E79" s="10"/>
      <c r="F79" s="10"/>
      <c r="G79" s="11">
        <f t="shared" si="7"/>
        <v>0</v>
      </c>
      <c r="H79" s="16"/>
      <c r="I79" s="17">
        <f t="shared" si="8"/>
        <v>0</v>
      </c>
      <c r="J79" s="17"/>
      <c r="K79" s="18">
        <f t="shared" si="6"/>
        <v>0</v>
      </c>
    </row>
    <row r="80" spans="2:11" ht="15.75">
      <c r="B80" s="15">
        <f t="shared" si="9"/>
        <v>79</v>
      </c>
      <c r="C80" s="22"/>
      <c r="D80" s="22"/>
      <c r="E80" s="10"/>
      <c r="F80" s="10"/>
      <c r="G80" s="11">
        <f t="shared" si="7"/>
        <v>0</v>
      </c>
      <c r="H80" s="16"/>
      <c r="I80" s="17">
        <f t="shared" si="8"/>
        <v>0</v>
      </c>
      <c r="J80" s="17"/>
      <c r="K80" s="18">
        <f t="shared" si="6"/>
        <v>0</v>
      </c>
    </row>
    <row r="81" spans="2:11" ht="15.75">
      <c r="B81" s="15">
        <f t="shared" si="9"/>
        <v>80</v>
      </c>
      <c r="C81" s="22"/>
      <c r="D81" s="22"/>
      <c r="E81" s="10"/>
      <c r="F81" s="10"/>
      <c r="G81" s="11">
        <f t="shared" si="7"/>
        <v>0</v>
      </c>
      <c r="H81" s="16"/>
      <c r="I81" s="17">
        <f t="shared" si="8"/>
        <v>0</v>
      </c>
      <c r="J81" s="17"/>
      <c r="K81" s="18">
        <f t="shared" si="6"/>
        <v>0</v>
      </c>
    </row>
    <row r="82" spans="2:11" ht="15.75">
      <c r="B82" s="15">
        <f t="shared" si="9"/>
        <v>81</v>
      </c>
      <c r="C82" s="22"/>
      <c r="D82" s="22"/>
      <c r="E82" s="10"/>
      <c r="F82" s="10"/>
      <c r="G82" s="11">
        <f t="shared" si="7"/>
        <v>0</v>
      </c>
      <c r="H82" s="16"/>
      <c r="I82" s="17">
        <f t="shared" si="8"/>
        <v>0</v>
      </c>
      <c r="J82" s="17"/>
      <c r="K82" s="18">
        <f t="shared" si="6"/>
        <v>0</v>
      </c>
    </row>
    <row r="83" spans="2:11" ht="15.75">
      <c r="B83" s="15">
        <f t="shared" si="9"/>
        <v>82</v>
      </c>
      <c r="C83" s="22"/>
      <c r="D83" s="22"/>
      <c r="E83" s="10"/>
      <c r="F83" s="10"/>
      <c r="G83" s="11">
        <f t="shared" si="7"/>
        <v>0</v>
      </c>
      <c r="H83" s="16"/>
      <c r="I83" s="17">
        <f t="shared" si="8"/>
        <v>0</v>
      </c>
      <c r="J83" s="17"/>
      <c r="K83" s="18">
        <f t="shared" si="6"/>
        <v>0</v>
      </c>
    </row>
    <row r="84" spans="2:11" ht="15.75">
      <c r="B84" s="15">
        <f t="shared" si="9"/>
        <v>83</v>
      </c>
      <c r="C84" s="22"/>
      <c r="D84" s="22"/>
      <c r="E84" s="10"/>
      <c r="F84" s="10"/>
      <c r="G84" s="11">
        <f t="shared" si="7"/>
        <v>0</v>
      </c>
      <c r="H84" s="16"/>
      <c r="I84" s="17">
        <f t="shared" si="8"/>
        <v>0</v>
      </c>
      <c r="J84" s="17"/>
      <c r="K84" s="18">
        <f t="shared" si="6"/>
        <v>0</v>
      </c>
    </row>
    <row r="85" spans="2:11" ht="15.75">
      <c r="B85" s="15">
        <f t="shared" si="9"/>
        <v>84</v>
      </c>
      <c r="C85" s="22"/>
      <c r="D85" s="22"/>
      <c r="E85" s="10"/>
      <c r="F85" s="10"/>
      <c r="G85" s="11">
        <f t="shared" si="7"/>
        <v>0</v>
      </c>
      <c r="H85" s="16"/>
      <c r="I85" s="17">
        <f t="shared" si="8"/>
        <v>0</v>
      </c>
      <c r="J85" s="17"/>
      <c r="K85" s="18">
        <f t="shared" si="6"/>
        <v>0</v>
      </c>
    </row>
    <row r="86" spans="2:11" ht="15.75">
      <c r="B86" s="15">
        <f t="shared" si="9"/>
        <v>85</v>
      </c>
      <c r="C86" s="22"/>
      <c r="D86" s="22"/>
      <c r="E86" s="10"/>
      <c r="F86" s="10"/>
      <c r="G86" s="11">
        <f t="shared" si="7"/>
        <v>0</v>
      </c>
      <c r="H86" s="16"/>
      <c r="I86" s="17">
        <f t="shared" si="8"/>
        <v>0</v>
      </c>
      <c r="J86" s="17"/>
      <c r="K86" s="18">
        <f t="shared" si="6"/>
        <v>0</v>
      </c>
    </row>
    <row r="87" spans="2:11" ht="15.75">
      <c r="B87" s="15">
        <f t="shared" si="9"/>
        <v>86</v>
      </c>
      <c r="C87" s="22"/>
      <c r="D87" s="22"/>
      <c r="E87" s="10"/>
      <c r="F87" s="10"/>
      <c r="G87" s="11">
        <f t="shared" si="7"/>
        <v>0</v>
      </c>
      <c r="H87" s="16"/>
      <c r="I87" s="17">
        <f t="shared" si="8"/>
        <v>0</v>
      </c>
      <c r="J87" s="17"/>
      <c r="K87" s="18">
        <f t="shared" si="6"/>
        <v>0</v>
      </c>
    </row>
    <row r="88" spans="2:11" ht="15.75">
      <c r="B88" s="15">
        <f t="shared" si="9"/>
        <v>87</v>
      </c>
      <c r="C88" s="22"/>
      <c r="D88" s="22"/>
      <c r="E88" s="10"/>
      <c r="F88" s="10"/>
      <c r="G88" s="11">
        <f t="shared" si="7"/>
        <v>0</v>
      </c>
      <c r="H88" s="16"/>
      <c r="I88" s="17">
        <f t="shared" si="8"/>
        <v>0</v>
      </c>
      <c r="J88" s="17"/>
      <c r="K88" s="18">
        <f t="shared" si="6"/>
        <v>0</v>
      </c>
    </row>
    <row r="89" spans="2:11" ht="15.75">
      <c r="B89" s="15">
        <f t="shared" si="9"/>
        <v>88</v>
      </c>
      <c r="C89" s="22"/>
      <c r="D89" s="22"/>
      <c r="E89" s="10"/>
      <c r="F89" s="10"/>
      <c r="G89" s="11">
        <f t="shared" si="7"/>
        <v>0</v>
      </c>
      <c r="H89" s="16"/>
      <c r="I89" s="17">
        <f t="shared" si="8"/>
        <v>0</v>
      </c>
      <c r="J89" s="17"/>
      <c r="K89" s="18">
        <f t="shared" si="6"/>
        <v>0</v>
      </c>
    </row>
    <row r="90" spans="2:11" ht="15.75">
      <c r="B90" s="15">
        <f t="shared" si="9"/>
        <v>89</v>
      </c>
      <c r="C90" s="22"/>
      <c r="D90" s="22"/>
      <c r="E90" s="10"/>
      <c r="F90" s="10"/>
      <c r="G90" s="11">
        <f t="shared" si="7"/>
        <v>0</v>
      </c>
      <c r="H90" s="16"/>
      <c r="I90" s="17">
        <f t="shared" si="8"/>
        <v>0</v>
      </c>
      <c r="J90" s="17"/>
      <c r="K90" s="18">
        <f t="shared" si="6"/>
        <v>0</v>
      </c>
    </row>
    <row r="91" spans="2:11" ht="15.75">
      <c r="B91" s="15">
        <f t="shared" si="9"/>
        <v>90</v>
      </c>
      <c r="C91" s="22"/>
      <c r="D91" s="22"/>
      <c r="E91" s="10"/>
      <c r="F91" s="10"/>
      <c r="G91" s="11">
        <f t="shared" si="7"/>
        <v>0</v>
      </c>
      <c r="H91" s="16"/>
      <c r="I91" s="17">
        <f t="shared" si="8"/>
        <v>0</v>
      </c>
      <c r="J91" s="17"/>
      <c r="K91" s="18">
        <f t="shared" si="6"/>
        <v>0</v>
      </c>
    </row>
    <row r="92" spans="2:11" ht="15.75">
      <c r="B92" s="15">
        <f t="shared" si="9"/>
        <v>91</v>
      </c>
      <c r="C92" s="22"/>
      <c r="D92" s="22"/>
      <c r="E92" s="10"/>
      <c r="F92" s="10"/>
      <c r="G92" s="11">
        <f t="shared" si="7"/>
        <v>0</v>
      </c>
      <c r="H92" s="16"/>
      <c r="I92" s="17">
        <f t="shared" si="8"/>
        <v>0</v>
      </c>
      <c r="J92" s="17"/>
      <c r="K92" s="18">
        <f t="shared" si="6"/>
        <v>0</v>
      </c>
    </row>
    <row r="93" spans="2:11" ht="15.75">
      <c r="B93" s="15">
        <f t="shared" si="9"/>
        <v>92</v>
      </c>
      <c r="C93" s="22"/>
      <c r="D93" s="22"/>
      <c r="E93" s="10"/>
      <c r="F93" s="10"/>
      <c r="G93" s="11">
        <f t="shared" si="7"/>
        <v>0</v>
      </c>
      <c r="H93" s="16"/>
      <c r="I93" s="17">
        <f t="shared" si="8"/>
        <v>0</v>
      </c>
      <c r="J93" s="17"/>
      <c r="K93" s="18">
        <f t="shared" si="6"/>
        <v>0</v>
      </c>
    </row>
    <row r="94" spans="2:11" ht="15.75">
      <c r="B94" s="15">
        <f t="shared" si="9"/>
        <v>93</v>
      </c>
      <c r="C94" s="22"/>
      <c r="D94" s="22"/>
      <c r="E94" s="10"/>
      <c r="F94" s="10"/>
      <c r="G94" s="11">
        <f t="shared" si="7"/>
        <v>0</v>
      </c>
      <c r="H94" s="16"/>
      <c r="I94" s="17">
        <f t="shared" si="8"/>
        <v>0</v>
      </c>
      <c r="J94" s="17"/>
      <c r="K94" s="18">
        <f t="shared" si="6"/>
        <v>0</v>
      </c>
    </row>
    <row r="95" spans="2:11" ht="15.75">
      <c r="B95" s="15">
        <f t="shared" si="9"/>
        <v>94</v>
      </c>
      <c r="C95" s="22"/>
      <c r="D95" s="22"/>
      <c r="E95" s="10"/>
      <c r="F95" s="10"/>
      <c r="G95" s="11">
        <f t="shared" si="7"/>
        <v>0</v>
      </c>
      <c r="H95" s="16"/>
      <c r="I95" s="17">
        <f t="shared" si="8"/>
        <v>0</v>
      </c>
      <c r="J95" s="17"/>
      <c r="K95" s="18">
        <f t="shared" si="6"/>
        <v>0</v>
      </c>
    </row>
    <row r="96" spans="2:11" ht="15.75">
      <c r="B96" s="15">
        <f t="shared" si="9"/>
        <v>95</v>
      </c>
      <c r="C96" s="22"/>
      <c r="D96" s="22"/>
      <c r="E96" s="10"/>
      <c r="F96" s="10"/>
      <c r="G96" s="11">
        <f t="shared" si="7"/>
        <v>0</v>
      </c>
      <c r="H96" s="16"/>
      <c r="I96" s="17">
        <f t="shared" si="8"/>
        <v>0</v>
      </c>
      <c r="J96" s="17"/>
      <c r="K96" s="18">
        <f t="shared" si="6"/>
        <v>0</v>
      </c>
    </row>
    <row r="97" spans="2:11" ht="15.75">
      <c r="B97" s="15">
        <f t="shared" si="9"/>
        <v>96</v>
      </c>
      <c r="C97" s="22"/>
      <c r="D97" s="22"/>
      <c r="E97" s="10"/>
      <c r="F97" s="10"/>
      <c r="G97" s="11">
        <f t="shared" si="7"/>
        <v>0</v>
      </c>
      <c r="H97" s="16"/>
      <c r="I97" s="17">
        <f t="shared" si="8"/>
        <v>0</v>
      </c>
      <c r="J97" s="17"/>
      <c r="K97" s="18">
        <f t="shared" si="6"/>
        <v>0</v>
      </c>
    </row>
    <row r="98" spans="2:11" ht="15.75">
      <c r="B98" s="15">
        <f t="shared" si="9"/>
        <v>97</v>
      </c>
      <c r="C98" s="22"/>
      <c r="D98" s="22"/>
      <c r="E98" s="10"/>
      <c r="F98" s="10"/>
      <c r="G98" s="11">
        <f t="shared" si="7"/>
        <v>0</v>
      </c>
      <c r="H98" s="16"/>
      <c r="I98" s="17">
        <f t="shared" si="8"/>
        <v>0</v>
      </c>
      <c r="J98" s="17"/>
      <c r="K98" s="18">
        <f t="shared" ref="K98:K129" si="10">+I98*J98</f>
        <v>0</v>
      </c>
    </row>
    <row r="99" spans="2:11" ht="15.75">
      <c r="B99" s="15">
        <f t="shared" si="9"/>
        <v>98</v>
      </c>
      <c r="C99" s="22"/>
      <c r="D99" s="22"/>
      <c r="E99" s="10"/>
      <c r="F99" s="10"/>
      <c r="G99" s="11">
        <f t="shared" si="7"/>
        <v>0</v>
      </c>
      <c r="H99" s="16"/>
      <c r="I99" s="17">
        <f t="shared" si="8"/>
        <v>0</v>
      </c>
      <c r="J99" s="17"/>
      <c r="K99" s="18">
        <f t="shared" si="10"/>
        <v>0</v>
      </c>
    </row>
    <row r="100" spans="2:11" ht="15.75">
      <c r="B100" s="15">
        <f t="shared" si="9"/>
        <v>99</v>
      </c>
      <c r="C100" s="22"/>
      <c r="D100" s="22"/>
      <c r="E100" s="10"/>
      <c r="F100" s="10"/>
      <c r="G100" s="11">
        <f t="shared" si="7"/>
        <v>0</v>
      </c>
      <c r="H100" s="16"/>
      <c r="I100" s="17">
        <f t="shared" ref="I100:I131" si="11">+H100-J100</f>
        <v>0</v>
      </c>
      <c r="J100" s="17"/>
      <c r="K100" s="18">
        <f t="shared" si="10"/>
        <v>0</v>
      </c>
    </row>
    <row r="101" spans="2:11" ht="15.75">
      <c r="B101" s="15">
        <f t="shared" si="9"/>
        <v>100</v>
      </c>
      <c r="C101" s="22"/>
      <c r="D101" s="22"/>
      <c r="E101" s="10"/>
      <c r="F101" s="10"/>
      <c r="G101" s="11">
        <f t="shared" si="7"/>
        <v>0</v>
      </c>
      <c r="H101" s="16"/>
      <c r="I101" s="17">
        <f t="shared" si="11"/>
        <v>0</v>
      </c>
      <c r="J101" s="17"/>
      <c r="K101" s="18">
        <f t="shared" si="10"/>
        <v>0</v>
      </c>
    </row>
    <row r="102" spans="2:11" ht="15.75">
      <c r="B102" s="15">
        <f t="shared" si="9"/>
        <v>101</v>
      </c>
      <c r="C102" s="22"/>
      <c r="D102" s="22"/>
      <c r="E102" s="10"/>
      <c r="F102" s="10"/>
      <c r="G102" s="11">
        <f t="shared" si="7"/>
        <v>0</v>
      </c>
      <c r="H102" s="16"/>
      <c r="I102" s="17">
        <f t="shared" si="11"/>
        <v>0</v>
      </c>
      <c r="J102" s="17"/>
      <c r="K102" s="18">
        <f t="shared" si="10"/>
        <v>0</v>
      </c>
    </row>
    <row r="103" spans="2:11" ht="15.75">
      <c r="B103" s="15">
        <f t="shared" si="9"/>
        <v>102</v>
      </c>
      <c r="C103" s="22"/>
      <c r="D103" s="22"/>
      <c r="E103" s="10"/>
      <c r="F103" s="10"/>
      <c r="G103" s="11">
        <f t="shared" si="7"/>
        <v>0</v>
      </c>
      <c r="H103" s="16"/>
      <c r="I103" s="17">
        <f t="shared" si="11"/>
        <v>0</v>
      </c>
      <c r="J103" s="17"/>
      <c r="K103" s="18">
        <f t="shared" si="10"/>
        <v>0</v>
      </c>
    </row>
    <row r="104" spans="2:11" ht="15.75">
      <c r="B104" s="15">
        <f t="shared" si="9"/>
        <v>103</v>
      </c>
      <c r="C104" s="22"/>
      <c r="D104" s="22"/>
      <c r="E104" s="10"/>
      <c r="F104" s="10"/>
      <c r="G104" s="11">
        <f t="shared" si="7"/>
        <v>0</v>
      </c>
      <c r="H104" s="16"/>
      <c r="I104" s="17">
        <f t="shared" si="11"/>
        <v>0</v>
      </c>
      <c r="J104" s="17"/>
      <c r="K104" s="18">
        <f t="shared" si="10"/>
        <v>0</v>
      </c>
    </row>
    <row r="105" spans="2:11" ht="15.75">
      <c r="B105" s="15">
        <f t="shared" si="9"/>
        <v>104</v>
      </c>
      <c r="C105" s="22"/>
      <c r="D105" s="22"/>
      <c r="E105" s="10"/>
      <c r="F105" s="10"/>
      <c r="G105" s="11">
        <f t="shared" si="7"/>
        <v>0</v>
      </c>
      <c r="H105" s="16"/>
      <c r="I105" s="17">
        <f t="shared" si="11"/>
        <v>0</v>
      </c>
      <c r="J105" s="17"/>
      <c r="K105" s="18">
        <f t="shared" si="10"/>
        <v>0</v>
      </c>
    </row>
    <row r="106" spans="2:11" ht="15.75">
      <c r="B106" s="15">
        <f t="shared" si="9"/>
        <v>105</v>
      </c>
      <c r="C106" s="22"/>
      <c r="D106" s="22"/>
      <c r="E106" s="10"/>
      <c r="F106" s="10"/>
      <c r="G106" s="11">
        <f t="shared" si="7"/>
        <v>0</v>
      </c>
      <c r="H106" s="16"/>
      <c r="I106" s="17">
        <f t="shared" si="11"/>
        <v>0</v>
      </c>
      <c r="J106" s="17"/>
      <c r="K106" s="18">
        <f t="shared" si="10"/>
        <v>0</v>
      </c>
    </row>
    <row r="107" spans="2:11" ht="15.75">
      <c r="B107" s="15">
        <f t="shared" si="9"/>
        <v>106</v>
      </c>
      <c r="C107" s="22"/>
      <c r="D107" s="22"/>
      <c r="E107" s="10"/>
      <c r="F107" s="10"/>
      <c r="G107" s="11">
        <f t="shared" si="7"/>
        <v>0</v>
      </c>
      <c r="H107" s="16"/>
      <c r="I107" s="17">
        <f t="shared" si="11"/>
        <v>0</v>
      </c>
      <c r="J107" s="17"/>
      <c r="K107" s="18">
        <f t="shared" si="10"/>
        <v>0</v>
      </c>
    </row>
    <row r="108" spans="2:11" ht="15.75">
      <c r="B108" s="15">
        <f t="shared" si="9"/>
        <v>107</v>
      </c>
      <c r="C108" s="22"/>
      <c r="D108" s="22"/>
      <c r="E108" s="10"/>
      <c r="F108" s="10"/>
      <c r="G108" s="11">
        <f t="shared" si="7"/>
        <v>0</v>
      </c>
      <c r="H108" s="16"/>
      <c r="I108" s="17">
        <f t="shared" si="11"/>
        <v>0</v>
      </c>
      <c r="J108" s="17"/>
      <c r="K108" s="18">
        <f t="shared" si="10"/>
        <v>0</v>
      </c>
    </row>
    <row r="109" spans="2:11" ht="15.75">
      <c r="B109" s="15">
        <f t="shared" si="9"/>
        <v>108</v>
      </c>
      <c r="C109" s="22"/>
      <c r="D109" s="22"/>
      <c r="E109" s="10"/>
      <c r="F109" s="10"/>
      <c r="G109" s="11">
        <f t="shared" si="7"/>
        <v>0</v>
      </c>
      <c r="H109" s="16"/>
      <c r="I109" s="17">
        <f t="shared" si="11"/>
        <v>0</v>
      </c>
      <c r="J109" s="17"/>
      <c r="K109" s="18">
        <f t="shared" si="10"/>
        <v>0</v>
      </c>
    </row>
    <row r="110" spans="2:11" ht="15.75">
      <c r="B110" s="15">
        <f t="shared" si="9"/>
        <v>109</v>
      </c>
      <c r="C110" s="22"/>
      <c r="D110" s="22"/>
      <c r="E110" s="10"/>
      <c r="F110" s="10"/>
      <c r="G110" s="11">
        <f t="shared" si="7"/>
        <v>0</v>
      </c>
      <c r="H110" s="16"/>
      <c r="I110" s="17">
        <f t="shared" si="11"/>
        <v>0</v>
      </c>
      <c r="J110" s="17"/>
      <c r="K110" s="18">
        <f t="shared" si="10"/>
        <v>0</v>
      </c>
    </row>
    <row r="111" spans="2:11" ht="15.75">
      <c r="B111" s="15">
        <f t="shared" si="9"/>
        <v>110</v>
      </c>
      <c r="C111" s="22"/>
      <c r="D111" s="22"/>
      <c r="E111" s="10"/>
      <c r="F111" s="10"/>
      <c r="G111" s="11">
        <f t="shared" si="7"/>
        <v>0</v>
      </c>
      <c r="H111" s="16"/>
      <c r="I111" s="17">
        <f t="shared" si="11"/>
        <v>0</v>
      </c>
      <c r="J111" s="17"/>
      <c r="K111" s="18">
        <f t="shared" si="10"/>
        <v>0</v>
      </c>
    </row>
    <row r="112" spans="2:11" ht="15.75">
      <c r="B112" s="15">
        <f t="shared" si="9"/>
        <v>111</v>
      </c>
      <c r="C112" s="22"/>
      <c r="D112" s="22"/>
      <c r="E112" s="10"/>
      <c r="F112" s="10"/>
      <c r="G112" s="11">
        <f t="shared" si="7"/>
        <v>0</v>
      </c>
      <c r="H112" s="16"/>
      <c r="I112" s="17">
        <f t="shared" si="11"/>
        <v>0</v>
      </c>
      <c r="J112" s="17"/>
      <c r="K112" s="18">
        <f t="shared" si="10"/>
        <v>0</v>
      </c>
    </row>
    <row r="113" spans="2:11" ht="15.75">
      <c r="B113" s="15">
        <f t="shared" si="9"/>
        <v>112</v>
      </c>
      <c r="C113" s="22"/>
      <c r="D113" s="22"/>
      <c r="E113" s="10"/>
      <c r="F113" s="10"/>
      <c r="G113" s="11">
        <f t="shared" si="7"/>
        <v>0</v>
      </c>
      <c r="H113" s="16"/>
      <c r="I113" s="17">
        <f t="shared" si="11"/>
        <v>0</v>
      </c>
      <c r="J113" s="17"/>
      <c r="K113" s="18">
        <f t="shared" si="10"/>
        <v>0</v>
      </c>
    </row>
    <row r="114" spans="2:11" ht="15.75">
      <c r="B114" s="15">
        <f t="shared" si="9"/>
        <v>113</v>
      </c>
      <c r="C114" s="22"/>
      <c r="D114" s="22"/>
      <c r="E114" s="10"/>
      <c r="F114" s="10"/>
      <c r="G114" s="11">
        <f t="shared" si="7"/>
        <v>0</v>
      </c>
      <c r="H114" s="16"/>
      <c r="I114" s="17">
        <f t="shared" si="11"/>
        <v>0</v>
      </c>
      <c r="J114" s="17"/>
      <c r="K114" s="18">
        <f t="shared" si="10"/>
        <v>0</v>
      </c>
    </row>
    <row r="115" spans="2:11" ht="15.75">
      <c r="B115" s="15">
        <f t="shared" si="9"/>
        <v>114</v>
      </c>
      <c r="C115" s="22"/>
      <c r="D115" s="22"/>
      <c r="E115" s="10"/>
      <c r="F115" s="10"/>
      <c r="G115" s="11">
        <f t="shared" si="7"/>
        <v>0</v>
      </c>
      <c r="H115" s="16"/>
      <c r="I115" s="17">
        <f t="shared" si="11"/>
        <v>0</v>
      </c>
      <c r="J115" s="17"/>
      <c r="K115" s="18">
        <f t="shared" si="10"/>
        <v>0</v>
      </c>
    </row>
    <row r="116" spans="2:11" ht="15.75">
      <c r="B116" s="15">
        <f t="shared" si="9"/>
        <v>115</v>
      </c>
      <c r="C116" s="22"/>
      <c r="D116" s="22"/>
      <c r="E116" s="10"/>
      <c r="F116" s="10"/>
      <c r="G116" s="11">
        <f t="shared" si="7"/>
        <v>0</v>
      </c>
      <c r="H116" s="16"/>
      <c r="I116" s="17">
        <f t="shared" si="11"/>
        <v>0</v>
      </c>
      <c r="J116" s="17"/>
      <c r="K116" s="18">
        <f t="shared" si="10"/>
        <v>0</v>
      </c>
    </row>
    <row r="117" spans="2:11" ht="15.75">
      <c r="B117" s="15">
        <f t="shared" si="9"/>
        <v>116</v>
      </c>
      <c r="C117" s="22"/>
      <c r="D117" s="22"/>
      <c r="E117" s="10"/>
      <c r="F117" s="10"/>
      <c r="G117" s="11">
        <f t="shared" si="7"/>
        <v>0</v>
      </c>
      <c r="H117" s="16"/>
      <c r="I117" s="17">
        <f t="shared" si="11"/>
        <v>0</v>
      </c>
      <c r="J117" s="17"/>
      <c r="K117" s="18">
        <f t="shared" si="10"/>
        <v>0</v>
      </c>
    </row>
    <row r="118" spans="2:11" ht="15.75">
      <c r="B118" s="15">
        <f t="shared" si="9"/>
        <v>117</v>
      </c>
      <c r="C118" s="22"/>
      <c r="D118" s="22"/>
      <c r="E118" s="10"/>
      <c r="F118" s="10"/>
      <c r="G118" s="11">
        <f t="shared" si="7"/>
        <v>0</v>
      </c>
      <c r="H118" s="16"/>
      <c r="I118" s="17">
        <f t="shared" si="11"/>
        <v>0</v>
      </c>
      <c r="J118" s="17"/>
      <c r="K118" s="18">
        <f t="shared" si="10"/>
        <v>0</v>
      </c>
    </row>
    <row r="119" spans="2:11" ht="15.75">
      <c r="B119" s="15">
        <f t="shared" si="9"/>
        <v>118</v>
      </c>
      <c r="C119" s="22"/>
      <c r="D119" s="22"/>
      <c r="E119" s="10"/>
      <c r="F119" s="10"/>
      <c r="G119" s="11">
        <f t="shared" si="7"/>
        <v>0</v>
      </c>
      <c r="H119" s="16"/>
      <c r="I119" s="17">
        <f t="shared" si="11"/>
        <v>0</v>
      </c>
      <c r="J119" s="17"/>
      <c r="K119" s="18">
        <f t="shared" si="10"/>
        <v>0</v>
      </c>
    </row>
    <row r="120" spans="2:11" ht="15.75">
      <c r="B120" s="15">
        <f t="shared" si="9"/>
        <v>119</v>
      </c>
      <c r="C120" s="22"/>
      <c r="D120" s="22"/>
      <c r="E120" s="10"/>
      <c r="F120" s="10"/>
      <c r="G120" s="11">
        <f t="shared" si="7"/>
        <v>0</v>
      </c>
      <c r="H120" s="16"/>
      <c r="I120" s="17">
        <f t="shared" si="11"/>
        <v>0</v>
      </c>
      <c r="J120" s="17"/>
      <c r="K120" s="18">
        <f t="shared" si="10"/>
        <v>0</v>
      </c>
    </row>
    <row r="121" spans="2:11" ht="15.75">
      <c r="B121" s="15">
        <f t="shared" si="9"/>
        <v>120</v>
      </c>
      <c r="C121" s="22"/>
      <c r="D121" s="22"/>
      <c r="E121" s="10"/>
      <c r="F121" s="10"/>
      <c r="G121" s="11">
        <f t="shared" si="7"/>
        <v>0</v>
      </c>
      <c r="H121" s="16"/>
      <c r="I121" s="17">
        <f t="shared" si="11"/>
        <v>0</v>
      </c>
      <c r="J121" s="17"/>
      <c r="K121" s="18">
        <f t="shared" si="10"/>
        <v>0</v>
      </c>
    </row>
    <row r="122" spans="2:11" ht="15.75">
      <c r="B122" s="15">
        <f t="shared" si="9"/>
        <v>121</v>
      </c>
      <c r="C122" s="22"/>
      <c r="D122" s="22"/>
      <c r="E122" s="10"/>
      <c r="F122" s="10"/>
      <c r="G122" s="11">
        <f t="shared" si="7"/>
        <v>0</v>
      </c>
      <c r="H122" s="16"/>
      <c r="I122" s="17">
        <f t="shared" si="11"/>
        <v>0</v>
      </c>
      <c r="J122" s="17"/>
      <c r="K122" s="18">
        <f t="shared" si="10"/>
        <v>0</v>
      </c>
    </row>
    <row r="123" spans="2:11" ht="15.75">
      <c r="B123" s="15">
        <f t="shared" si="9"/>
        <v>122</v>
      </c>
      <c r="C123" s="22"/>
      <c r="D123" s="22"/>
      <c r="E123" s="10"/>
      <c r="F123" s="10"/>
      <c r="G123" s="11">
        <f t="shared" si="7"/>
        <v>0</v>
      </c>
      <c r="H123" s="16"/>
      <c r="I123" s="17">
        <f t="shared" si="11"/>
        <v>0</v>
      </c>
      <c r="J123" s="17"/>
      <c r="K123" s="18">
        <f t="shared" si="10"/>
        <v>0</v>
      </c>
    </row>
    <row r="124" spans="2:11" ht="15.75">
      <c r="B124" s="15">
        <f t="shared" si="9"/>
        <v>123</v>
      </c>
      <c r="C124" s="22"/>
      <c r="D124" s="22"/>
      <c r="E124" s="10"/>
      <c r="F124" s="10"/>
      <c r="G124" s="11">
        <f t="shared" si="7"/>
        <v>0</v>
      </c>
      <c r="H124" s="16"/>
      <c r="I124" s="17">
        <f t="shared" si="11"/>
        <v>0</v>
      </c>
      <c r="J124" s="17"/>
      <c r="K124" s="18">
        <f t="shared" si="10"/>
        <v>0</v>
      </c>
    </row>
    <row r="125" spans="2:11" ht="15.75">
      <c r="B125" s="15">
        <f t="shared" si="9"/>
        <v>124</v>
      </c>
      <c r="C125" s="22"/>
      <c r="D125" s="22"/>
      <c r="E125" s="10"/>
      <c r="F125" s="10"/>
      <c r="G125" s="11">
        <f t="shared" si="7"/>
        <v>0</v>
      </c>
      <c r="H125" s="16"/>
      <c r="I125" s="17">
        <f t="shared" si="11"/>
        <v>0</v>
      </c>
      <c r="J125" s="17"/>
      <c r="K125" s="18">
        <f t="shared" si="10"/>
        <v>0</v>
      </c>
    </row>
    <row r="126" spans="2:11" ht="15.75">
      <c r="B126" s="15">
        <f t="shared" si="9"/>
        <v>125</v>
      </c>
      <c r="C126" s="22"/>
      <c r="D126" s="22"/>
      <c r="E126" s="10"/>
      <c r="F126" s="10"/>
      <c r="G126" s="11">
        <f t="shared" si="7"/>
        <v>0</v>
      </c>
      <c r="H126" s="16"/>
      <c r="I126" s="17">
        <f t="shared" si="11"/>
        <v>0</v>
      </c>
      <c r="J126" s="17"/>
      <c r="K126" s="18">
        <f t="shared" si="10"/>
        <v>0</v>
      </c>
    </row>
    <row r="127" spans="2:11" ht="15.75">
      <c r="B127" s="15">
        <f t="shared" si="9"/>
        <v>126</v>
      </c>
      <c r="C127" s="22"/>
      <c r="D127" s="22"/>
      <c r="E127" s="10"/>
      <c r="F127" s="10"/>
      <c r="G127" s="11">
        <f t="shared" si="7"/>
        <v>0</v>
      </c>
      <c r="H127" s="16"/>
      <c r="I127" s="17">
        <f t="shared" si="11"/>
        <v>0</v>
      </c>
      <c r="J127" s="17"/>
      <c r="K127" s="18">
        <f t="shared" si="10"/>
        <v>0</v>
      </c>
    </row>
    <row r="128" spans="2:11" ht="15.75">
      <c r="B128" s="15">
        <f t="shared" si="9"/>
        <v>127</v>
      </c>
      <c r="C128" s="22"/>
      <c r="D128" s="22"/>
      <c r="E128" s="10"/>
      <c r="F128" s="10"/>
      <c r="G128" s="11">
        <f t="shared" si="7"/>
        <v>0</v>
      </c>
      <c r="H128" s="16"/>
      <c r="I128" s="17">
        <f t="shared" si="11"/>
        <v>0</v>
      </c>
      <c r="J128" s="17"/>
      <c r="K128" s="18">
        <f t="shared" si="10"/>
        <v>0</v>
      </c>
    </row>
    <row r="129" spans="2:11" ht="15.75">
      <c r="B129" s="15">
        <f t="shared" si="9"/>
        <v>128</v>
      </c>
      <c r="C129" s="22"/>
      <c r="D129" s="22"/>
      <c r="E129" s="10"/>
      <c r="F129" s="10"/>
      <c r="G129" s="11">
        <f t="shared" si="7"/>
        <v>0</v>
      </c>
      <c r="H129" s="16"/>
      <c r="I129" s="17">
        <f t="shared" si="11"/>
        <v>0</v>
      </c>
      <c r="J129" s="17"/>
      <c r="K129" s="18">
        <f t="shared" si="10"/>
        <v>0</v>
      </c>
    </row>
    <row r="130" spans="2:11" ht="15.75">
      <c r="B130" s="15">
        <f t="shared" si="9"/>
        <v>129</v>
      </c>
      <c r="C130" s="22"/>
      <c r="D130" s="22"/>
      <c r="E130" s="10"/>
      <c r="F130" s="10"/>
      <c r="G130" s="11">
        <f t="shared" si="7"/>
        <v>0</v>
      </c>
      <c r="H130" s="16"/>
      <c r="I130" s="17">
        <f t="shared" si="11"/>
        <v>0</v>
      </c>
      <c r="J130" s="17"/>
      <c r="K130" s="18">
        <f t="shared" ref="K130:K161" si="12">+I130*J130</f>
        <v>0</v>
      </c>
    </row>
    <row r="131" spans="2:11" ht="15.75">
      <c r="B131" s="15">
        <f t="shared" si="9"/>
        <v>130</v>
      </c>
      <c r="C131" s="22"/>
      <c r="D131" s="22"/>
      <c r="E131" s="10"/>
      <c r="F131" s="10"/>
      <c r="G131" s="11">
        <f t="shared" ref="G131:G141" si="13">+E131-D131</f>
        <v>0</v>
      </c>
      <c r="H131" s="16"/>
      <c r="I131" s="17">
        <f t="shared" si="11"/>
        <v>0</v>
      </c>
      <c r="J131" s="17"/>
      <c r="K131" s="18">
        <f t="shared" si="12"/>
        <v>0</v>
      </c>
    </row>
    <row r="132" spans="2:11" ht="15.75">
      <c r="B132" s="15">
        <f t="shared" si="9"/>
        <v>131</v>
      </c>
      <c r="C132" s="22"/>
      <c r="D132" s="22"/>
      <c r="E132" s="10"/>
      <c r="F132" s="10"/>
      <c r="G132" s="11">
        <f t="shared" si="13"/>
        <v>0</v>
      </c>
      <c r="H132" s="16"/>
      <c r="I132" s="17">
        <f t="shared" ref="I132:I163" si="14">+H132-J132</f>
        <v>0</v>
      </c>
      <c r="J132" s="17"/>
      <c r="K132" s="18">
        <f t="shared" si="12"/>
        <v>0</v>
      </c>
    </row>
    <row r="133" spans="2:11" ht="15.75">
      <c r="B133" s="15">
        <f t="shared" ref="B133:B141" si="15">+B132+1</f>
        <v>132</v>
      </c>
      <c r="C133" s="22"/>
      <c r="D133" s="22"/>
      <c r="E133" s="10"/>
      <c r="F133" s="10"/>
      <c r="G133" s="11">
        <f t="shared" si="13"/>
        <v>0</v>
      </c>
      <c r="H133" s="16"/>
      <c r="I133" s="17">
        <f t="shared" si="14"/>
        <v>0</v>
      </c>
      <c r="J133" s="17"/>
      <c r="K133" s="18">
        <f t="shared" si="12"/>
        <v>0</v>
      </c>
    </row>
    <row r="134" spans="2:11" ht="15.75">
      <c r="B134" s="15">
        <f t="shared" si="15"/>
        <v>133</v>
      </c>
      <c r="C134" s="22"/>
      <c r="D134" s="22"/>
      <c r="E134" s="10"/>
      <c r="F134" s="10"/>
      <c r="G134" s="11">
        <f t="shared" si="13"/>
        <v>0</v>
      </c>
      <c r="H134" s="16"/>
      <c r="I134" s="17">
        <f t="shared" si="14"/>
        <v>0</v>
      </c>
      <c r="J134" s="17"/>
      <c r="K134" s="18">
        <f t="shared" si="12"/>
        <v>0</v>
      </c>
    </row>
    <row r="135" spans="2:11" ht="15.75">
      <c r="B135" s="15">
        <f t="shared" si="15"/>
        <v>134</v>
      </c>
      <c r="C135" s="22"/>
      <c r="D135" s="22"/>
      <c r="E135" s="10"/>
      <c r="F135" s="10"/>
      <c r="G135" s="11">
        <f t="shared" si="13"/>
        <v>0</v>
      </c>
      <c r="H135" s="16"/>
      <c r="I135" s="17">
        <f t="shared" si="14"/>
        <v>0</v>
      </c>
      <c r="J135" s="17"/>
      <c r="K135" s="18">
        <f t="shared" si="12"/>
        <v>0</v>
      </c>
    </row>
    <row r="136" spans="2:11" ht="15.75">
      <c r="B136" s="15">
        <f t="shared" si="15"/>
        <v>135</v>
      </c>
      <c r="C136" s="22"/>
      <c r="D136" s="22"/>
      <c r="E136" s="10"/>
      <c r="F136" s="10"/>
      <c r="G136" s="11">
        <f t="shared" si="13"/>
        <v>0</v>
      </c>
      <c r="H136" s="16"/>
      <c r="I136" s="17">
        <f t="shared" si="14"/>
        <v>0</v>
      </c>
      <c r="J136" s="17"/>
      <c r="K136" s="18">
        <f t="shared" si="12"/>
        <v>0</v>
      </c>
    </row>
    <row r="137" spans="2:11" ht="15.75">
      <c r="B137" s="15">
        <f t="shared" si="15"/>
        <v>136</v>
      </c>
      <c r="C137" s="22"/>
      <c r="D137" s="22"/>
      <c r="E137" s="10"/>
      <c r="F137" s="10"/>
      <c r="G137" s="11">
        <f t="shared" si="13"/>
        <v>0</v>
      </c>
      <c r="H137" s="16"/>
      <c r="I137" s="17">
        <f t="shared" si="14"/>
        <v>0</v>
      </c>
      <c r="J137" s="17"/>
      <c r="K137" s="18">
        <f t="shared" si="12"/>
        <v>0</v>
      </c>
    </row>
    <row r="138" spans="2:11" ht="15.75">
      <c r="B138" s="15">
        <f t="shared" si="15"/>
        <v>137</v>
      </c>
      <c r="C138" s="22"/>
      <c r="D138" s="22"/>
      <c r="E138" s="10"/>
      <c r="F138" s="10"/>
      <c r="G138" s="11">
        <f t="shared" si="13"/>
        <v>0</v>
      </c>
      <c r="H138" s="16"/>
      <c r="I138" s="17">
        <f t="shared" si="14"/>
        <v>0</v>
      </c>
      <c r="J138" s="17"/>
      <c r="K138" s="18">
        <f t="shared" si="12"/>
        <v>0</v>
      </c>
    </row>
    <row r="139" spans="2:11" ht="15.75">
      <c r="B139" s="15">
        <f t="shared" si="15"/>
        <v>138</v>
      </c>
      <c r="C139" s="22"/>
      <c r="D139" s="22"/>
      <c r="E139" s="10"/>
      <c r="F139" s="10"/>
      <c r="G139" s="11">
        <f t="shared" si="13"/>
        <v>0</v>
      </c>
      <c r="H139" s="16"/>
      <c r="I139" s="17">
        <f t="shared" si="14"/>
        <v>0</v>
      </c>
      <c r="J139" s="17"/>
      <c r="K139" s="18">
        <f t="shared" si="12"/>
        <v>0</v>
      </c>
    </row>
    <row r="140" spans="2:11" ht="15.75">
      <c r="B140" s="15">
        <f t="shared" si="15"/>
        <v>139</v>
      </c>
      <c r="C140" s="22"/>
      <c r="D140" s="22"/>
      <c r="E140" s="10"/>
      <c r="F140" s="10"/>
      <c r="G140" s="11">
        <f t="shared" si="13"/>
        <v>0</v>
      </c>
      <c r="H140" s="16"/>
      <c r="I140" s="17">
        <f t="shared" si="14"/>
        <v>0</v>
      </c>
      <c r="J140" s="17"/>
      <c r="K140" s="18">
        <f t="shared" si="12"/>
        <v>0</v>
      </c>
    </row>
    <row r="141" spans="2:11" ht="16.5" thickBot="1">
      <c r="B141" s="24">
        <f t="shared" si="15"/>
        <v>140</v>
      </c>
      <c r="C141" s="25"/>
      <c r="D141" s="25"/>
      <c r="E141" s="26"/>
      <c r="F141" s="10"/>
      <c r="G141" s="27">
        <f t="shared" si="13"/>
        <v>0</v>
      </c>
      <c r="H141" s="28"/>
      <c r="I141" s="29">
        <f t="shared" si="14"/>
        <v>0</v>
      </c>
      <c r="J141" s="17"/>
      <c r="K141" s="30">
        <f t="shared" si="12"/>
        <v>0</v>
      </c>
    </row>
    <row r="142" spans="2:11" ht="13.5" thickTop="1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05AA-B3CA-409B-BFA9-6F28D3242B98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</f>
        <v>63.174999999999997</v>
      </c>
      <c r="D2" s="48">
        <f>100*0.95*0.7</f>
        <v>66.5</v>
      </c>
      <c r="E2" s="48">
        <f>105*0.95*0.7</f>
        <v>69.824999999999989</v>
      </c>
      <c r="F2" s="48">
        <f>120*0.95*0.7</f>
        <v>79.8</v>
      </c>
      <c r="G2" s="48">
        <f>150*0.95*0.7</f>
        <v>99.75</v>
      </c>
      <c r="H2" s="48">
        <f>86*0.95*0.7</f>
        <v>57.19</v>
      </c>
      <c r="I2" s="42">
        <f>+C2*1.75</f>
        <v>110.55624999999999</v>
      </c>
      <c r="J2" s="42">
        <f>+D2*1.75</f>
        <v>116.375</v>
      </c>
      <c r="K2" s="42">
        <f>+E2*1.75</f>
        <v>122.19374999999998</v>
      </c>
      <c r="L2" s="42">
        <f>+F2*1.75</f>
        <v>139.65</v>
      </c>
      <c r="M2" s="43">
        <f t="shared" ref="M2:R7" si="0">+C2*2</f>
        <v>126.35</v>
      </c>
      <c r="N2" s="43">
        <f t="shared" si="0"/>
        <v>133</v>
      </c>
      <c r="O2" s="43">
        <f t="shared" si="0"/>
        <v>139.64999999999998</v>
      </c>
      <c r="P2" s="43">
        <f t="shared" si="0"/>
        <v>159.6</v>
      </c>
      <c r="Q2" s="43">
        <f t="shared" si="0"/>
        <v>199.5</v>
      </c>
      <c r="R2" s="43">
        <f t="shared" si="0"/>
        <v>114.38</v>
      </c>
      <c r="S2" s="44">
        <f>+C2*2.8</f>
        <v>176.89</v>
      </c>
      <c r="T2" s="45">
        <f>+E2*2.8</f>
        <v>195.50999999999996</v>
      </c>
      <c r="U2" s="45">
        <f>+F2*2.8</f>
        <v>223.43999999999997</v>
      </c>
      <c r="V2" s="45">
        <f>+G2*2.8</f>
        <v>279.29999999999995</v>
      </c>
      <c r="W2" s="45">
        <f>+H2*2.8</f>
        <v>160.13199999999998</v>
      </c>
      <c r="X2" s="46">
        <f>+G2*3.6</f>
        <v>359.1</v>
      </c>
      <c r="Y2" s="47">
        <f>+E2*2.5</f>
        <v>174.56249999999997</v>
      </c>
      <c r="Z2" s="47">
        <f>+F2*2.5</f>
        <v>199.5</v>
      </c>
      <c r="AA2" s="47">
        <f>+G2*2.5</f>
        <v>249.375</v>
      </c>
    </row>
    <row r="3" spans="1:27" ht="15.75">
      <c r="A3" s="32">
        <v>45062</v>
      </c>
      <c r="B3" s="32">
        <v>45107</v>
      </c>
      <c r="C3" s="49">
        <f>90*0.95*0.8</f>
        <v>68.400000000000006</v>
      </c>
      <c r="D3" s="49">
        <f>95*0.95*0.8</f>
        <v>72.2</v>
      </c>
      <c r="E3" s="49">
        <f>100*0.95*0.8</f>
        <v>76</v>
      </c>
      <c r="F3" s="49">
        <f>115*0.95*0.8</f>
        <v>87.4</v>
      </c>
      <c r="G3" s="49">
        <f>143*0.95*0.8</f>
        <v>108.68</v>
      </c>
      <c r="H3" s="49">
        <f>81*0.95*0.8</f>
        <v>61.56</v>
      </c>
      <c r="I3" s="42">
        <f t="shared" ref="I3:L7" si="1">+C3*1.75</f>
        <v>119.70000000000002</v>
      </c>
      <c r="J3" s="42">
        <f t="shared" si="1"/>
        <v>126.35000000000001</v>
      </c>
      <c r="K3" s="42">
        <f t="shared" si="1"/>
        <v>133</v>
      </c>
      <c r="L3" s="42">
        <f t="shared" si="1"/>
        <v>152.95000000000002</v>
      </c>
      <c r="M3" s="43">
        <f t="shared" si="0"/>
        <v>136.80000000000001</v>
      </c>
      <c r="N3" s="43">
        <f t="shared" si="0"/>
        <v>144.4</v>
      </c>
      <c r="O3" s="43">
        <f t="shared" si="0"/>
        <v>152</v>
      </c>
      <c r="P3" s="43">
        <f t="shared" si="0"/>
        <v>174.8</v>
      </c>
      <c r="Q3" s="43">
        <f t="shared" si="0"/>
        <v>217.36</v>
      </c>
      <c r="R3" s="43">
        <f t="shared" si="0"/>
        <v>123.12</v>
      </c>
      <c r="S3" s="44">
        <f t="shared" ref="S3:S7" si="2">+C3*2.8</f>
        <v>191.52</v>
      </c>
      <c r="T3" s="45">
        <f t="shared" ref="T3:W7" si="3">+E3*2.8</f>
        <v>212.79999999999998</v>
      </c>
      <c r="U3" s="45">
        <f t="shared" si="3"/>
        <v>244.72</v>
      </c>
      <c r="V3" s="45">
        <f t="shared" si="3"/>
        <v>304.30399999999997</v>
      </c>
      <c r="W3" s="45">
        <f t="shared" si="3"/>
        <v>172.36799999999999</v>
      </c>
      <c r="X3" s="46">
        <f t="shared" ref="X3:X7" si="4">+G3*3.6</f>
        <v>391.24800000000005</v>
      </c>
      <c r="Y3" s="47">
        <f t="shared" ref="Y3:AA7" si="5">+E3*2.5</f>
        <v>190</v>
      </c>
      <c r="Z3" s="47">
        <f t="shared" si="5"/>
        <v>218.5</v>
      </c>
      <c r="AA3" s="47">
        <f t="shared" si="5"/>
        <v>271.70000000000005</v>
      </c>
    </row>
    <row r="4" spans="1:27" ht="15.75">
      <c r="A4" s="32">
        <v>45108</v>
      </c>
      <c r="B4" s="32">
        <v>45121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45122</v>
      </c>
      <c r="B5" s="32">
        <v>45153</v>
      </c>
      <c r="C5" s="49">
        <f>100*0.95*0.8</f>
        <v>76</v>
      </c>
      <c r="D5" s="49">
        <f>105*0.95*0.8</f>
        <v>79.800000000000011</v>
      </c>
      <c r="E5" s="49">
        <f>110*0.95*0.8</f>
        <v>83.600000000000009</v>
      </c>
      <c r="F5" s="49">
        <f>125*0.95*0.8</f>
        <v>95</v>
      </c>
      <c r="G5" s="49">
        <f>158*0.95*0.8</f>
        <v>120.08</v>
      </c>
      <c r="H5" s="49">
        <f>90*0.95*0.8</f>
        <v>68.400000000000006</v>
      </c>
      <c r="I5" s="42">
        <f t="shared" si="1"/>
        <v>133</v>
      </c>
      <c r="J5" s="42">
        <f t="shared" si="1"/>
        <v>139.65000000000003</v>
      </c>
      <c r="K5" s="42">
        <f t="shared" si="1"/>
        <v>146.30000000000001</v>
      </c>
      <c r="L5" s="42">
        <f t="shared" si="1"/>
        <v>166.25</v>
      </c>
      <c r="M5" s="43">
        <f t="shared" si="0"/>
        <v>152</v>
      </c>
      <c r="N5" s="43">
        <f t="shared" si="0"/>
        <v>159.60000000000002</v>
      </c>
      <c r="O5" s="43">
        <f t="shared" si="0"/>
        <v>167.20000000000002</v>
      </c>
      <c r="P5" s="43">
        <f t="shared" si="0"/>
        <v>190</v>
      </c>
      <c r="Q5" s="43">
        <f t="shared" si="0"/>
        <v>240.16</v>
      </c>
      <c r="R5" s="43">
        <f t="shared" si="0"/>
        <v>136.80000000000001</v>
      </c>
      <c r="S5" s="44">
        <f t="shared" si="2"/>
        <v>212.79999999999998</v>
      </c>
      <c r="T5" s="45">
        <f t="shared" si="3"/>
        <v>234.08</v>
      </c>
      <c r="U5" s="45">
        <f t="shared" si="3"/>
        <v>266</v>
      </c>
      <c r="V5" s="45">
        <f t="shared" si="3"/>
        <v>336.22399999999999</v>
      </c>
      <c r="W5" s="45">
        <f t="shared" si="3"/>
        <v>191.52</v>
      </c>
      <c r="X5" s="46">
        <f t="shared" si="4"/>
        <v>432.28800000000001</v>
      </c>
      <c r="Y5" s="47">
        <f t="shared" si="5"/>
        <v>209.00000000000003</v>
      </c>
      <c r="Z5" s="47">
        <f t="shared" si="5"/>
        <v>237.5</v>
      </c>
      <c r="AA5" s="47">
        <f t="shared" si="5"/>
        <v>300.2</v>
      </c>
    </row>
    <row r="6" spans="1:27" ht="15.75">
      <c r="A6" s="32">
        <v>45154</v>
      </c>
      <c r="B6" s="32">
        <v>45199</v>
      </c>
      <c r="C6" s="48">
        <f>95*0.95*0.85</f>
        <v>76.712499999999991</v>
      </c>
      <c r="D6" s="48">
        <f>100*0.95*0.85</f>
        <v>80.75</v>
      </c>
      <c r="E6" s="48">
        <f>105*0.95*0.85</f>
        <v>84.787499999999994</v>
      </c>
      <c r="F6" s="48">
        <f>120*0.95*0.85</f>
        <v>96.899999999999991</v>
      </c>
      <c r="G6" s="48">
        <f>150*0.95*0.85</f>
        <v>121.125</v>
      </c>
      <c r="H6" s="48">
        <f>86*0.95*0.85</f>
        <v>69.445000000000007</v>
      </c>
      <c r="I6" s="42">
        <f t="shared" si="1"/>
        <v>134.24687499999999</v>
      </c>
      <c r="J6" s="42">
        <f t="shared" si="1"/>
        <v>141.3125</v>
      </c>
      <c r="K6" s="42">
        <f t="shared" si="1"/>
        <v>148.37812499999998</v>
      </c>
      <c r="L6" s="42">
        <f t="shared" si="1"/>
        <v>169.57499999999999</v>
      </c>
      <c r="M6" s="43">
        <f t="shared" si="0"/>
        <v>153.42499999999998</v>
      </c>
      <c r="N6" s="43">
        <f t="shared" si="0"/>
        <v>161.5</v>
      </c>
      <c r="O6" s="43">
        <f t="shared" si="0"/>
        <v>169.57499999999999</v>
      </c>
      <c r="P6" s="43">
        <f t="shared" si="0"/>
        <v>193.79999999999998</v>
      </c>
      <c r="Q6" s="43">
        <f t="shared" si="0"/>
        <v>242.25</v>
      </c>
      <c r="R6" s="43">
        <f t="shared" si="0"/>
        <v>138.89000000000001</v>
      </c>
      <c r="S6" s="44">
        <f t="shared" si="2"/>
        <v>214.79499999999996</v>
      </c>
      <c r="T6" s="45">
        <f t="shared" si="3"/>
        <v>237.40499999999997</v>
      </c>
      <c r="U6" s="45">
        <f t="shared" si="3"/>
        <v>271.31999999999994</v>
      </c>
      <c r="V6" s="45">
        <f t="shared" si="3"/>
        <v>339.15</v>
      </c>
      <c r="W6" s="45">
        <f t="shared" si="3"/>
        <v>194.446</v>
      </c>
      <c r="X6" s="46">
        <f t="shared" si="4"/>
        <v>436.05</v>
      </c>
      <c r="Y6" s="47">
        <f t="shared" si="5"/>
        <v>211.96875</v>
      </c>
      <c r="Z6" s="47">
        <f t="shared" si="5"/>
        <v>242.24999999999997</v>
      </c>
      <c r="AA6" s="47">
        <f t="shared" si="5"/>
        <v>302.8125</v>
      </c>
    </row>
    <row r="7" spans="1:27" ht="15.75">
      <c r="A7" s="32">
        <v>45200</v>
      </c>
      <c r="B7" s="32">
        <v>45230</v>
      </c>
      <c r="C7" s="49">
        <f>100*0.95*0.8</f>
        <v>76</v>
      </c>
      <c r="D7" s="49">
        <f>105*0.95*0.8</f>
        <v>79.800000000000011</v>
      </c>
      <c r="E7" s="49">
        <f>110*0.95*0.8</f>
        <v>83.600000000000009</v>
      </c>
      <c r="F7" s="49">
        <f>125*0.95*0.8</f>
        <v>95</v>
      </c>
      <c r="G7" s="49">
        <f>158*0.95*0.8</f>
        <v>120.08</v>
      </c>
      <c r="H7" s="49">
        <f>90*0.95*0.8</f>
        <v>68.400000000000006</v>
      </c>
      <c r="I7" s="42">
        <f t="shared" si="1"/>
        <v>133</v>
      </c>
      <c r="J7" s="42">
        <f t="shared" si="1"/>
        <v>139.65000000000003</v>
      </c>
      <c r="K7" s="42">
        <f t="shared" si="1"/>
        <v>146.30000000000001</v>
      </c>
      <c r="L7" s="42">
        <f t="shared" si="1"/>
        <v>166.25</v>
      </c>
      <c r="M7" s="43">
        <f t="shared" si="0"/>
        <v>152</v>
      </c>
      <c r="N7" s="43">
        <f t="shared" si="0"/>
        <v>159.60000000000002</v>
      </c>
      <c r="O7" s="43">
        <f t="shared" si="0"/>
        <v>167.20000000000002</v>
      </c>
      <c r="P7" s="43">
        <f t="shared" si="0"/>
        <v>190</v>
      </c>
      <c r="Q7" s="43">
        <f t="shared" si="0"/>
        <v>240.16</v>
      </c>
      <c r="R7" s="43">
        <f t="shared" si="0"/>
        <v>136.80000000000001</v>
      </c>
      <c r="S7" s="44">
        <f t="shared" si="2"/>
        <v>212.79999999999998</v>
      </c>
      <c r="T7" s="45">
        <f t="shared" si="3"/>
        <v>234.08</v>
      </c>
      <c r="U7" s="45">
        <f t="shared" si="3"/>
        <v>266</v>
      </c>
      <c r="V7" s="45">
        <f t="shared" si="3"/>
        <v>336.22399999999999</v>
      </c>
      <c r="W7" s="45">
        <f t="shared" si="3"/>
        <v>191.52</v>
      </c>
      <c r="X7" s="46">
        <f t="shared" si="4"/>
        <v>432.28800000000001</v>
      </c>
      <c r="Y7" s="47">
        <f t="shared" si="5"/>
        <v>209.00000000000003</v>
      </c>
      <c r="Z7" s="47">
        <f t="shared" si="5"/>
        <v>237.5</v>
      </c>
      <c r="AA7" s="47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7165-C733-4673-8618-8ECA9DE66012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45052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9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45069</v>
      </c>
      <c r="C3" s="49">
        <f>90*0.95*0.85</f>
        <v>72.674999999999997</v>
      </c>
      <c r="D3" s="49">
        <f>95*0.95*0.85</f>
        <v>76.712499999999991</v>
      </c>
      <c r="E3" s="49">
        <f>100*0.95*0.85</f>
        <v>80.75</v>
      </c>
      <c r="F3" s="49">
        <f>115*0.95*0.85</f>
        <v>92.862499999999997</v>
      </c>
      <c r="G3" s="49">
        <f>143*0.95*0.85</f>
        <v>115.4725</v>
      </c>
      <c r="H3" s="49">
        <f>81*0.95*0.85</f>
        <v>65.407499999999999</v>
      </c>
      <c r="I3" s="42">
        <f t="shared" ref="I3:L9" si="1">+C3*1.75</f>
        <v>127.18124999999999</v>
      </c>
      <c r="J3" s="42">
        <f t="shared" si="1"/>
        <v>134.24687499999999</v>
      </c>
      <c r="K3" s="42">
        <f t="shared" si="1"/>
        <v>141.3125</v>
      </c>
      <c r="L3" s="42">
        <f t="shared" si="1"/>
        <v>162.50937500000001</v>
      </c>
      <c r="M3" s="43">
        <f t="shared" si="0"/>
        <v>145.35</v>
      </c>
      <c r="N3" s="43">
        <f t="shared" si="0"/>
        <v>153.42499999999998</v>
      </c>
      <c r="O3" s="43">
        <f t="shared" si="0"/>
        <v>161.5</v>
      </c>
      <c r="P3" s="43">
        <f t="shared" si="0"/>
        <v>185.72499999999999</v>
      </c>
      <c r="Q3" s="43">
        <f t="shared" si="0"/>
        <v>230.94499999999999</v>
      </c>
      <c r="R3" s="43">
        <f t="shared" si="0"/>
        <v>130.815</v>
      </c>
      <c r="S3" s="44">
        <f t="shared" ref="S3:S9" si="2">+C3*2.8</f>
        <v>203.48999999999998</v>
      </c>
      <c r="T3" s="45">
        <f t="shared" ref="T3:W9" si="3">+E3*2.8</f>
        <v>226.1</v>
      </c>
      <c r="U3" s="45">
        <f t="shared" si="3"/>
        <v>260.01499999999999</v>
      </c>
      <c r="V3" s="45">
        <f t="shared" si="3"/>
        <v>323.32299999999998</v>
      </c>
      <c r="W3" s="45">
        <f t="shared" si="3"/>
        <v>183.14099999999999</v>
      </c>
      <c r="X3" s="46">
        <f t="shared" ref="X3:X9" si="4">+G3*3.6</f>
        <v>415.70100000000002</v>
      </c>
      <c r="Y3" s="47">
        <f t="shared" ref="Y3:AA9" si="5">+E3*2.5</f>
        <v>201.875</v>
      </c>
      <c r="Z3" s="47">
        <f t="shared" si="5"/>
        <v>232.15625</v>
      </c>
      <c r="AA3" s="47">
        <f t="shared" si="5"/>
        <v>288.68124999999998</v>
      </c>
    </row>
    <row r="4" spans="1:27" ht="15.75">
      <c r="A4" s="32">
        <v>45070</v>
      </c>
      <c r="B4" s="32">
        <v>45103</v>
      </c>
      <c r="C4" s="49">
        <f>90*0.95*0.75</f>
        <v>64.125</v>
      </c>
      <c r="D4" s="49">
        <f>95*0.95*0.75</f>
        <v>67.6875</v>
      </c>
      <c r="E4" s="49">
        <f>100*0.95*0.75</f>
        <v>71.25</v>
      </c>
      <c r="F4" s="49">
        <f>115*0.95*0.75</f>
        <v>81.9375</v>
      </c>
      <c r="G4" s="49">
        <f>143*0.95*0.75</f>
        <v>101.88749999999999</v>
      </c>
      <c r="H4" s="49">
        <f>81*0.95*0.75</f>
        <v>57.712500000000006</v>
      </c>
      <c r="I4" s="42">
        <f t="shared" ref="I4" si="6">+C4*1.75</f>
        <v>112.21875</v>
      </c>
      <c r="J4" s="42">
        <f t="shared" ref="J4" si="7">+D4*1.75</f>
        <v>118.453125</v>
      </c>
      <c r="K4" s="42">
        <f t="shared" ref="K4" si="8">+E4*1.75</f>
        <v>124.6875</v>
      </c>
      <c r="L4" s="42">
        <f t="shared" ref="L4" si="9">+F4*1.75</f>
        <v>143.390625</v>
      </c>
      <c r="M4" s="43">
        <f t="shared" ref="M4" si="10">+C4*2</f>
        <v>128.25</v>
      </c>
      <c r="N4" s="43">
        <f t="shared" ref="N4" si="11">+D4*2</f>
        <v>135.375</v>
      </c>
      <c r="O4" s="43">
        <f t="shared" ref="O4" si="12">+E4*2</f>
        <v>142.5</v>
      </c>
      <c r="P4" s="43">
        <f t="shared" ref="P4" si="13">+F4*2</f>
        <v>163.875</v>
      </c>
      <c r="Q4" s="43">
        <f t="shared" ref="Q4" si="14">+G4*2</f>
        <v>203.77499999999998</v>
      </c>
      <c r="R4" s="43">
        <f t="shared" ref="R4" si="15">+H4*2</f>
        <v>115.42500000000001</v>
      </c>
      <c r="S4" s="44">
        <f t="shared" ref="S4" si="16">+C4*2.8</f>
        <v>179.54999999999998</v>
      </c>
      <c r="T4" s="45">
        <f t="shared" ref="T4" si="17">+E4*2.8</f>
        <v>199.5</v>
      </c>
      <c r="U4" s="45">
        <f t="shared" ref="U4" si="18">+F4*2.8</f>
        <v>229.42499999999998</v>
      </c>
      <c r="V4" s="45">
        <f t="shared" ref="V4" si="19">+G4*2.8</f>
        <v>285.28499999999997</v>
      </c>
      <c r="W4" s="45">
        <f t="shared" ref="W4" si="20">+H4*2.8</f>
        <v>161.595</v>
      </c>
      <c r="X4" s="46">
        <f t="shared" ref="X4" si="21">+G4*3.6</f>
        <v>366.79499999999996</v>
      </c>
      <c r="Y4" s="47">
        <f t="shared" ref="Y4" si="22">+E4*2.5</f>
        <v>178.125</v>
      </c>
      <c r="Z4" s="47">
        <f t="shared" ref="Z4" si="23">+F4*2.5</f>
        <v>204.84375</v>
      </c>
      <c r="AA4" s="47">
        <f t="shared" ref="AA4" si="24">+G4*2.5</f>
        <v>254.71874999999997</v>
      </c>
    </row>
    <row r="5" spans="1:27" ht="15.75">
      <c r="A5" s="32">
        <v>45104</v>
      </c>
      <c r="B5" s="32">
        <v>45107</v>
      </c>
      <c r="C5" s="49">
        <f>90*0.95*0.8</f>
        <v>68.400000000000006</v>
      </c>
      <c r="D5" s="49">
        <f>95*0.95*0.8</f>
        <v>72.2</v>
      </c>
      <c r="E5" s="49">
        <f>100*0.95*0.8</f>
        <v>76</v>
      </c>
      <c r="F5" s="49">
        <f>115*0.95*0.8</f>
        <v>87.4</v>
      </c>
      <c r="G5" s="49">
        <f>143*0.95*0.8</f>
        <v>108.68</v>
      </c>
      <c r="H5" s="49">
        <f>81*0.95*0.8</f>
        <v>61.56</v>
      </c>
      <c r="I5" s="42">
        <f t="shared" ref="I5" si="25">+C5*1.75</f>
        <v>119.70000000000002</v>
      </c>
      <c r="J5" s="42">
        <f t="shared" ref="J5" si="26">+D5*1.75</f>
        <v>126.35000000000001</v>
      </c>
      <c r="K5" s="42">
        <f t="shared" ref="K5" si="27">+E5*1.75</f>
        <v>133</v>
      </c>
      <c r="L5" s="42">
        <f t="shared" ref="L5" si="28">+F5*1.75</f>
        <v>152.95000000000002</v>
      </c>
      <c r="M5" s="43">
        <f t="shared" ref="M5" si="29">+C5*2</f>
        <v>136.80000000000001</v>
      </c>
      <c r="N5" s="43">
        <f t="shared" ref="N5" si="30">+D5*2</f>
        <v>144.4</v>
      </c>
      <c r="O5" s="43">
        <f t="shared" ref="O5" si="31">+E5*2</f>
        <v>152</v>
      </c>
      <c r="P5" s="43">
        <f t="shared" ref="P5" si="32">+F5*2</f>
        <v>174.8</v>
      </c>
      <c r="Q5" s="43">
        <f t="shared" ref="Q5" si="33">+G5*2</f>
        <v>217.36</v>
      </c>
      <c r="R5" s="43">
        <f t="shared" ref="R5" si="34">+H5*2</f>
        <v>123.12</v>
      </c>
      <c r="S5" s="44">
        <f t="shared" ref="S5" si="35">+C5*2.8</f>
        <v>191.52</v>
      </c>
      <c r="T5" s="45">
        <f t="shared" ref="T5" si="36">+E5*2.8</f>
        <v>212.79999999999998</v>
      </c>
      <c r="U5" s="45">
        <f t="shared" ref="U5" si="37">+F5*2.8</f>
        <v>244.72</v>
      </c>
      <c r="V5" s="45">
        <f t="shared" ref="V5" si="38">+G5*2.8</f>
        <v>304.30399999999997</v>
      </c>
      <c r="W5" s="45">
        <f t="shared" ref="W5" si="39">+H5*2.8</f>
        <v>172.36799999999999</v>
      </c>
      <c r="X5" s="46">
        <f t="shared" ref="X5" si="40">+G5*3.6</f>
        <v>391.24800000000005</v>
      </c>
      <c r="Y5" s="47">
        <f t="shared" ref="Y5" si="41">+E5*2.5</f>
        <v>190</v>
      </c>
      <c r="Z5" s="47">
        <f t="shared" ref="Z5" si="42">+F5*2.5</f>
        <v>218.5</v>
      </c>
      <c r="AA5" s="47">
        <f t="shared" ref="AA5" si="43">+G5*2.5</f>
        <v>271.70000000000005</v>
      </c>
    </row>
    <row r="6" spans="1:27" ht="15.75">
      <c r="A6" s="32">
        <v>45108</v>
      </c>
      <c r="B6" s="32">
        <v>45121</v>
      </c>
      <c r="C6" s="48">
        <f>95*0.95*0.75</f>
        <v>67.6875</v>
      </c>
      <c r="D6" s="48">
        <f>100*0.95*0.75</f>
        <v>71.25</v>
      </c>
      <c r="E6" s="48">
        <f>105*0.95*0.75</f>
        <v>74.8125</v>
      </c>
      <c r="F6" s="48">
        <f>120*0.95*0.75</f>
        <v>85.5</v>
      </c>
      <c r="G6" s="48">
        <f>150*0.95*0.75</f>
        <v>106.875</v>
      </c>
      <c r="H6" s="48">
        <f>86*0.95*0.75</f>
        <v>61.275000000000006</v>
      </c>
      <c r="I6" s="42">
        <f t="shared" si="1"/>
        <v>118.453125</v>
      </c>
      <c r="J6" s="42">
        <f t="shared" si="1"/>
        <v>124.6875</v>
      </c>
      <c r="K6" s="42">
        <f t="shared" si="1"/>
        <v>130.921875</v>
      </c>
      <c r="L6" s="42">
        <f t="shared" si="1"/>
        <v>149.625</v>
      </c>
      <c r="M6" s="43">
        <f t="shared" si="0"/>
        <v>135.375</v>
      </c>
      <c r="N6" s="43">
        <f t="shared" si="0"/>
        <v>142.5</v>
      </c>
      <c r="O6" s="43">
        <f t="shared" si="0"/>
        <v>149.625</v>
      </c>
      <c r="P6" s="43">
        <f t="shared" si="0"/>
        <v>171</v>
      </c>
      <c r="Q6" s="43">
        <f t="shared" si="0"/>
        <v>213.75</v>
      </c>
      <c r="R6" s="43">
        <f t="shared" si="0"/>
        <v>122.55000000000001</v>
      </c>
      <c r="S6" s="44">
        <f t="shared" si="2"/>
        <v>189.52499999999998</v>
      </c>
      <c r="T6" s="45">
        <f t="shared" si="3"/>
        <v>209.47499999999999</v>
      </c>
      <c r="U6" s="45">
        <f t="shared" si="3"/>
        <v>239.39999999999998</v>
      </c>
      <c r="V6" s="45">
        <f t="shared" si="3"/>
        <v>299.25</v>
      </c>
      <c r="W6" s="45">
        <f t="shared" si="3"/>
        <v>171.57</v>
      </c>
      <c r="X6" s="46">
        <f t="shared" si="4"/>
        <v>384.75</v>
      </c>
      <c r="Y6" s="47">
        <f t="shared" si="5"/>
        <v>187.03125</v>
      </c>
      <c r="Z6" s="47">
        <f t="shared" si="5"/>
        <v>213.75</v>
      </c>
      <c r="AA6" s="47">
        <f t="shared" si="5"/>
        <v>267.1875</v>
      </c>
    </row>
    <row r="7" spans="1:27" ht="15.75">
      <c r="A7" s="32">
        <v>45122</v>
      </c>
      <c r="B7" s="32">
        <v>45153</v>
      </c>
      <c r="C7" s="49">
        <f>100*0.95*0.75</f>
        <v>71.25</v>
      </c>
      <c r="D7" s="49">
        <f>105*0.95*0.75</f>
        <v>74.8125</v>
      </c>
      <c r="E7" s="49">
        <f>110*0.95*0.75</f>
        <v>78.375</v>
      </c>
      <c r="F7" s="49">
        <f>125*0.95*0.75</f>
        <v>89.0625</v>
      </c>
      <c r="G7" s="49">
        <f>158*0.95*0.75</f>
        <v>112.57499999999999</v>
      </c>
      <c r="H7" s="49">
        <f>90*0.95*0.75</f>
        <v>64.125</v>
      </c>
      <c r="I7" s="42">
        <f t="shared" si="1"/>
        <v>124.6875</v>
      </c>
      <c r="J7" s="42">
        <f t="shared" si="1"/>
        <v>130.921875</v>
      </c>
      <c r="K7" s="42">
        <f t="shared" si="1"/>
        <v>137.15625</v>
      </c>
      <c r="L7" s="42">
        <f t="shared" si="1"/>
        <v>155.859375</v>
      </c>
      <c r="M7" s="43">
        <f t="shared" si="0"/>
        <v>142.5</v>
      </c>
      <c r="N7" s="43">
        <f t="shared" si="0"/>
        <v>149.625</v>
      </c>
      <c r="O7" s="43">
        <f t="shared" si="0"/>
        <v>156.75</v>
      </c>
      <c r="P7" s="43">
        <f t="shared" si="0"/>
        <v>178.125</v>
      </c>
      <c r="Q7" s="43">
        <f t="shared" si="0"/>
        <v>225.14999999999998</v>
      </c>
      <c r="R7" s="43">
        <f t="shared" si="0"/>
        <v>128.25</v>
      </c>
      <c r="S7" s="44">
        <f t="shared" si="2"/>
        <v>199.5</v>
      </c>
      <c r="T7" s="45">
        <f t="shared" si="3"/>
        <v>219.45</v>
      </c>
      <c r="U7" s="45">
        <f t="shared" si="3"/>
        <v>249.37499999999997</v>
      </c>
      <c r="V7" s="45">
        <f t="shared" si="3"/>
        <v>315.20999999999992</v>
      </c>
      <c r="W7" s="45">
        <f t="shared" si="3"/>
        <v>179.54999999999998</v>
      </c>
      <c r="X7" s="46">
        <f t="shared" si="4"/>
        <v>405.27</v>
      </c>
      <c r="Y7" s="47">
        <f t="shared" si="5"/>
        <v>195.9375</v>
      </c>
      <c r="Z7" s="47">
        <f t="shared" si="5"/>
        <v>222.65625</v>
      </c>
      <c r="AA7" s="47">
        <f t="shared" si="5"/>
        <v>281.4375</v>
      </c>
    </row>
    <row r="8" spans="1:27" ht="15.75">
      <c r="A8" s="32">
        <v>45154</v>
      </c>
      <c r="B8" s="32">
        <v>45199</v>
      </c>
      <c r="C8" s="48">
        <f>95*0.95*0.85</f>
        <v>76.712499999999991</v>
      </c>
      <c r="D8" s="48">
        <f>100*0.95*0.85</f>
        <v>80.75</v>
      </c>
      <c r="E8" s="48">
        <f>105*0.95*0.85</f>
        <v>84.787499999999994</v>
      </c>
      <c r="F8" s="48">
        <f>120*0.95*0.85</f>
        <v>96.899999999999991</v>
      </c>
      <c r="G8" s="48">
        <f>150*0.95*0.85</f>
        <v>121.125</v>
      </c>
      <c r="H8" s="48">
        <f>86*0.95*0.85</f>
        <v>69.445000000000007</v>
      </c>
      <c r="I8" s="42">
        <f t="shared" si="1"/>
        <v>134.24687499999999</v>
      </c>
      <c r="J8" s="42">
        <f t="shared" si="1"/>
        <v>141.3125</v>
      </c>
      <c r="K8" s="42">
        <f t="shared" si="1"/>
        <v>148.37812499999998</v>
      </c>
      <c r="L8" s="42">
        <f t="shared" si="1"/>
        <v>169.57499999999999</v>
      </c>
      <c r="M8" s="43">
        <f t="shared" si="0"/>
        <v>153.42499999999998</v>
      </c>
      <c r="N8" s="43">
        <f t="shared" si="0"/>
        <v>161.5</v>
      </c>
      <c r="O8" s="43">
        <f t="shared" si="0"/>
        <v>169.57499999999999</v>
      </c>
      <c r="P8" s="43">
        <f t="shared" si="0"/>
        <v>193.79999999999998</v>
      </c>
      <c r="Q8" s="43">
        <f t="shared" si="0"/>
        <v>242.25</v>
      </c>
      <c r="R8" s="43">
        <f t="shared" si="0"/>
        <v>138.89000000000001</v>
      </c>
      <c r="S8" s="44">
        <f t="shared" si="2"/>
        <v>214.79499999999996</v>
      </c>
      <c r="T8" s="45">
        <f t="shared" si="3"/>
        <v>237.40499999999997</v>
      </c>
      <c r="U8" s="45">
        <f t="shared" si="3"/>
        <v>271.31999999999994</v>
      </c>
      <c r="V8" s="45">
        <f t="shared" si="3"/>
        <v>339.15</v>
      </c>
      <c r="W8" s="45">
        <f t="shared" si="3"/>
        <v>194.446</v>
      </c>
      <c r="X8" s="46">
        <f t="shared" si="4"/>
        <v>436.05</v>
      </c>
      <c r="Y8" s="47">
        <f t="shared" si="5"/>
        <v>211.96875</v>
      </c>
      <c r="Z8" s="47">
        <f t="shared" si="5"/>
        <v>242.24999999999997</v>
      </c>
      <c r="AA8" s="47">
        <f t="shared" si="5"/>
        <v>302.8125</v>
      </c>
    </row>
    <row r="9" spans="1:27" ht="15.75">
      <c r="A9" s="32">
        <v>45200</v>
      </c>
      <c r="B9" s="32">
        <v>45230</v>
      </c>
      <c r="C9" s="49">
        <f>100*0.95*0.8</f>
        <v>76</v>
      </c>
      <c r="D9" s="49">
        <f>105*0.95*0.8</f>
        <v>79.800000000000011</v>
      </c>
      <c r="E9" s="49">
        <f>110*0.95*0.8</f>
        <v>83.600000000000009</v>
      </c>
      <c r="F9" s="49">
        <f>125*0.95*0.8</f>
        <v>95</v>
      </c>
      <c r="G9" s="49">
        <f>158*0.95*0.8</f>
        <v>120.08</v>
      </c>
      <c r="H9" s="49">
        <f>90*0.95*0.8</f>
        <v>68.400000000000006</v>
      </c>
      <c r="I9" s="42">
        <f t="shared" si="1"/>
        <v>133</v>
      </c>
      <c r="J9" s="42">
        <f t="shared" si="1"/>
        <v>139.65000000000003</v>
      </c>
      <c r="K9" s="42">
        <f t="shared" si="1"/>
        <v>146.30000000000001</v>
      </c>
      <c r="L9" s="42">
        <f t="shared" si="1"/>
        <v>166.25</v>
      </c>
      <c r="M9" s="43">
        <f t="shared" si="0"/>
        <v>152</v>
      </c>
      <c r="N9" s="43">
        <f t="shared" si="0"/>
        <v>159.60000000000002</v>
      </c>
      <c r="O9" s="43">
        <f t="shared" si="0"/>
        <v>167.20000000000002</v>
      </c>
      <c r="P9" s="43">
        <f t="shared" si="0"/>
        <v>190</v>
      </c>
      <c r="Q9" s="43">
        <f t="shared" si="0"/>
        <v>240.16</v>
      </c>
      <c r="R9" s="43">
        <f t="shared" si="0"/>
        <v>136.80000000000001</v>
      </c>
      <c r="S9" s="44">
        <f t="shared" si="2"/>
        <v>212.79999999999998</v>
      </c>
      <c r="T9" s="45">
        <f t="shared" si="3"/>
        <v>234.08</v>
      </c>
      <c r="U9" s="45">
        <f t="shared" si="3"/>
        <v>266</v>
      </c>
      <c r="V9" s="45">
        <f t="shared" si="3"/>
        <v>336.22399999999999</v>
      </c>
      <c r="W9" s="45">
        <f t="shared" si="3"/>
        <v>191.52</v>
      </c>
      <c r="X9" s="46">
        <f t="shared" si="4"/>
        <v>432.28800000000001</v>
      </c>
      <c r="Y9" s="47">
        <f t="shared" si="5"/>
        <v>209.00000000000003</v>
      </c>
      <c r="Z9" s="47">
        <f t="shared" si="5"/>
        <v>237.5</v>
      </c>
      <c r="AA9" s="47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6CD-B794-419A-840C-58F0FA515F8C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8" sqref="D2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</f>
        <v>90.25</v>
      </c>
      <c r="D2" s="48">
        <f>100*0.95</f>
        <v>95</v>
      </c>
      <c r="E2" s="48">
        <f>105*0.95</f>
        <v>99.75</v>
      </c>
      <c r="F2" s="48">
        <f>120*0.95</f>
        <v>114</v>
      </c>
      <c r="G2" s="48">
        <f>150*0.95</f>
        <v>142.5</v>
      </c>
      <c r="H2" s="48">
        <f>86*0.95</f>
        <v>81.7</v>
      </c>
      <c r="I2" s="42">
        <f>+C2*1.75</f>
        <v>157.9375</v>
      </c>
      <c r="J2" s="42">
        <f>+D2*1.75</f>
        <v>166.25</v>
      </c>
      <c r="K2" s="42">
        <f>+E2*1.75</f>
        <v>174.5625</v>
      </c>
      <c r="L2" s="42">
        <f>+F2*1.75</f>
        <v>199.5</v>
      </c>
      <c r="M2" s="43">
        <f t="shared" ref="M2:R7" si="0">+C2*2</f>
        <v>180.5</v>
      </c>
      <c r="N2" s="43">
        <f t="shared" si="0"/>
        <v>190</v>
      </c>
      <c r="O2" s="43">
        <f t="shared" si="0"/>
        <v>199.5</v>
      </c>
      <c r="P2" s="43">
        <f t="shared" si="0"/>
        <v>228</v>
      </c>
      <c r="Q2" s="43">
        <f t="shared" si="0"/>
        <v>285</v>
      </c>
      <c r="R2" s="43">
        <f t="shared" si="0"/>
        <v>163.4</v>
      </c>
      <c r="S2" s="44">
        <f>+C2*2.8</f>
        <v>252.7</v>
      </c>
      <c r="T2" s="45">
        <f>+E2*2.8</f>
        <v>279.29999999999995</v>
      </c>
      <c r="U2" s="45">
        <f>+F2*2.8</f>
        <v>319.2</v>
      </c>
      <c r="V2" s="45">
        <f>+G2*2.8</f>
        <v>399</v>
      </c>
      <c r="W2" s="45">
        <f>+H2*2.8</f>
        <v>228.76</v>
      </c>
      <c r="X2" s="46">
        <f>+G2*3.6</f>
        <v>513</v>
      </c>
      <c r="Y2" s="47">
        <f>+E2*2.5</f>
        <v>249.375</v>
      </c>
      <c r="Z2" s="47">
        <f>+F2*2.5</f>
        <v>285</v>
      </c>
      <c r="AA2" s="47">
        <f>+G2*2.5</f>
        <v>356.25</v>
      </c>
    </row>
    <row r="3" spans="1:27" ht="15.75">
      <c r="A3" s="32">
        <v>45062</v>
      </c>
      <c r="B3" s="32">
        <v>45107</v>
      </c>
      <c r="C3" s="49">
        <f>90*0.95</f>
        <v>85.5</v>
      </c>
      <c r="D3" s="49">
        <f>95*0.95</f>
        <v>90.25</v>
      </c>
      <c r="E3" s="49">
        <f>100*0.95</f>
        <v>95</v>
      </c>
      <c r="F3" s="49">
        <f>115*0.95</f>
        <v>109.25</v>
      </c>
      <c r="G3" s="49">
        <f>143*0.95</f>
        <v>135.85</v>
      </c>
      <c r="H3" s="49">
        <f>81*0.95</f>
        <v>76.95</v>
      </c>
      <c r="I3" s="42">
        <f t="shared" ref="I3:L7" si="1">+C3*1.75</f>
        <v>149.625</v>
      </c>
      <c r="J3" s="42">
        <f t="shared" si="1"/>
        <v>157.9375</v>
      </c>
      <c r="K3" s="42">
        <f t="shared" si="1"/>
        <v>166.25</v>
      </c>
      <c r="L3" s="42">
        <f t="shared" si="1"/>
        <v>191.1875</v>
      </c>
      <c r="M3" s="43">
        <f t="shared" si="0"/>
        <v>171</v>
      </c>
      <c r="N3" s="43">
        <f t="shared" si="0"/>
        <v>180.5</v>
      </c>
      <c r="O3" s="43">
        <f t="shared" si="0"/>
        <v>190</v>
      </c>
      <c r="P3" s="43">
        <f t="shared" si="0"/>
        <v>218.5</v>
      </c>
      <c r="Q3" s="43">
        <f t="shared" si="0"/>
        <v>271.7</v>
      </c>
      <c r="R3" s="43">
        <f t="shared" si="0"/>
        <v>153.9</v>
      </c>
      <c r="S3" s="44">
        <f t="shared" ref="S3:S7" si="2">+C3*2.8</f>
        <v>239.39999999999998</v>
      </c>
      <c r="T3" s="45">
        <f t="shared" ref="T3:W7" si="3">+E3*2.8</f>
        <v>266</v>
      </c>
      <c r="U3" s="45">
        <f t="shared" si="3"/>
        <v>305.89999999999998</v>
      </c>
      <c r="V3" s="45">
        <f t="shared" si="3"/>
        <v>380.37999999999994</v>
      </c>
      <c r="W3" s="45">
        <f t="shared" si="3"/>
        <v>215.46</v>
      </c>
      <c r="X3" s="46">
        <f t="shared" ref="X3:X7" si="4">+G3*3.6</f>
        <v>489.06</v>
      </c>
      <c r="Y3" s="47">
        <f t="shared" ref="Y3:AA7" si="5">+E3*2.5</f>
        <v>237.5</v>
      </c>
      <c r="Z3" s="47">
        <f t="shared" si="5"/>
        <v>273.125</v>
      </c>
      <c r="AA3" s="47">
        <f t="shared" si="5"/>
        <v>339.625</v>
      </c>
    </row>
    <row r="4" spans="1:27" ht="15.75">
      <c r="A4" s="32">
        <v>45108</v>
      </c>
      <c r="B4" s="32">
        <v>45121</v>
      </c>
      <c r="C4" s="48">
        <f>95*0.95</f>
        <v>90.25</v>
      </c>
      <c r="D4" s="48">
        <f>100*0.95</f>
        <v>95</v>
      </c>
      <c r="E4" s="48">
        <f>105*0.95</f>
        <v>99.75</v>
      </c>
      <c r="F4" s="48">
        <f>120*0.95</f>
        <v>114</v>
      </c>
      <c r="G4" s="48">
        <f>150*0.95</f>
        <v>142.5</v>
      </c>
      <c r="H4" s="48">
        <f>86*0.95</f>
        <v>81.7</v>
      </c>
      <c r="I4" s="42">
        <f t="shared" si="1"/>
        <v>157.9375</v>
      </c>
      <c r="J4" s="42">
        <f t="shared" si="1"/>
        <v>166.25</v>
      </c>
      <c r="K4" s="42">
        <f t="shared" si="1"/>
        <v>174.5625</v>
      </c>
      <c r="L4" s="42">
        <f t="shared" si="1"/>
        <v>199.5</v>
      </c>
      <c r="M4" s="43">
        <f t="shared" si="0"/>
        <v>180.5</v>
      </c>
      <c r="N4" s="43">
        <f t="shared" si="0"/>
        <v>190</v>
      </c>
      <c r="O4" s="43">
        <f t="shared" si="0"/>
        <v>199.5</v>
      </c>
      <c r="P4" s="43">
        <f t="shared" si="0"/>
        <v>228</v>
      </c>
      <c r="Q4" s="43">
        <f t="shared" si="0"/>
        <v>285</v>
      </c>
      <c r="R4" s="43">
        <f t="shared" si="0"/>
        <v>163.4</v>
      </c>
      <c r="S4" s="44">
        <f t="shared" si="2"/>
        <v>252.7</v>
      </c>
      <c r="T4" s="45">
        <f t="shared" si="3"/>
        <v>279.29999999999995</v>
      </c>
      <c r="U4" s="45">
        <f t="shared" si="3"/>
        <v>319.2</v>
      </c>
      <c r="V4" s="45">
        <f t="shared" si="3"/>
        <v>399</v>
      </c>
      <c r="W4" s="45">
        <f t="shared" si="3"/>
        <v>228.76</v>
      </c>
      <c r="X4" s="46">
        <f t="shared" si="4"/>
        <v>513</v>
      </c>
      <c r="Y4" s="47">
        <f t="shared" si="5"/>
        <v>249.375</v>
      </c>
      <c r="Z4" s="47">
        <f t="shared" si="5"/>
        <v>285</v>
      </c>
      <c r="AA4" s="47">
        <f t="shared" si="5"/>
        <v>356.25</v>
      </c>
    </row>
    <row r="5" spans="1:27" ht="15.75">
      <c r="A5" s="32">
        <v>45122</v>
      </c>
      <c r="B5" s="32">
        <v>45153</v>
      </c>
      <c r="C5" s="49">
        <f>100*0.95</f>
        <v>95</v>
      </c>
      <c r="D5" s="49">
        <f>105*0.95</f>
        <v>99.75</v>
      </c>
      <c r="E5" s="49">
        <f>110*0.95</f>
        <v>104.5</v>
      </c>
      <c r="F5" s="49">
        <f>125*0.95</f>
        <v>118.75</v>
      </c>
      <c r="G5" s="49">
        <f>158*0.95</f>
        <v>150.1</v>
      </c>
      <c r="H5" s="49">
        <f>90*0.95</f>
        <v>85.5</v>
      </c>
      <c r="I5" s="42">
        <f t="shared" si="1"/>
        <v>166.25</v>
      </c>
      <c r="J5" s="42">
        <f t="shared" si="1"/>
        <v>174.5625</v>
      </c>
      <c r="K5" s="42">
        <f t="shared" si="1"/>
        <v>182.875</v>
      </c>
      <c r="L5" s="42">
        <f t="shared" si="1"/>
        <v>207.8125</v>
      </c>
      <c r="M5" s="43">
        <f t="shared" si="0"/>
        <v>190</v>
      </c>
      <c r="N5" s="43">
        <f t="shared" si="0"/>
        <v>199.5</v>
      </c>
      <c r="O5" s="43">
        <f t="shared" si="0"/>
        <v>209</v>
      </c>
      <c r="P5" s="43">
        <f t="shared" si="0"/>
        <v>237.5</v>
      </c>
      <c r="Q5" s="43">
        <f t="shared" si="0"/>
        <v>300.2</v>
      </c>
      <c r="R5" s="43">
        <f t="shared" si="0"/>
        <v>171</v>
      </c>
      <c r="S5" s="44">
        <f t="shared" si="2"/>
        <v>266</v>
      </c>
      <c r="T5" s="45">
        <f t="shared" si="3"/>
        <v>292.59999999999997</v>
      </c>
      <c r="U5" s="45">
        <f t="shared" si="3"/>
        <v>332.5</v>
      </c>
      <c r="V5" s="45">
        <f t="shared" si="3"/>
        <v>420.28</v>
      </c>
      <c r="W5" s="45">
        <f t="shared" si="3"/>
        <v>239.39999999999998</v>
      </c>
      <c r="X5" s="46">
        <f t="shared" si="4"/>
        <v>540.36</v>
      </c>
      <c r="Y5" s="47">
        <f t="shared" si="5"/>
        <v>261.25</v>
      </c>
      <c r="Z5" s="47">
        <f t="shared" si="5"/>
        <v>296.875</v>
      </c>
      <c r="AA5" s="47">
        <f t="shared" si="5"/>
        <v>375.25</v>
      </c>
    </row>
    <row r="6" spans="1:27" ht="15.75">
      <c r="A6" s="32">
        <v>45154</v>
      </c>
      <c r="B6" s="32">
        <v>45199</v>
      </c>
      <c r="C6" s="48">
        <f>95*0.95</f>
        <v>90.25</v>
      </c>
      <c r="D6" s="48">
        <f>100*0.95</f>
        <v>95</v>
      </c>
      <c r="E6" s="48">
        <f>105*0.95</f>
        <v>99.75</v>
      </c>
      <c r="F6" s="48">
        <f>120*0.95</f>
        <v>114</v>
      </c>
      <c r="G6" s="48">
        <f>150*0.95</f>
        <v>142.5</v>
      </c>
      <c r="H6" s="48">
        <f>86*0.95</f>
        <v>81.7</v>
      </c>
      <c r="I6" s="42">
        <f t="shared" si="1"/>
        <v>157.9375</v>
      </c>
      <c r="J6" s="42">
        <f t="shared" si="1"/>
        <v>166.25</v>
      </c>
      <c r="K6" s="42">
        <f t="shared" si="1"/>
        <v>174.5625</v>
      </c>
      <c r="L6" s="42">
        <f t="shared" si="1"/>
        <v>199.5</v>
      </c>
      <c r="M6" s="43">
        <f t="shared" si="0"/>
        <v>180.5</v>
      </c>
      <c r="N6" s="43">
        <f t="shared" si="0"/>
        <v>190</v>
      </c>
      <c r="O6" s="43">
        <f t="shared" si="0"/>
        <v>199.5</v>
      </c>
      <c r="P6" s="43">
        <f t="shared" si="0"/>
        <v>228</v>
      </c>
      <c r="Q6" s="43">
        <f t="shared" si="0"/>
        <v>285</v>
      </c>
      <c r="R6" s="43">
        <f t="shared" si="0"/>
        <v>163.4</v>
      </c>
      <c r="S6" s="44">
        <f t="shared" si="2"/>
        <v>252.7</v>
      </c>
      <c r="T6" s="45">
        <f t="shared" si="3"/>
        <v>279.29999999999995</v>
      </c>
      <c r="U6" s="45">
        <f t="shared" si="3"/>
        <v>319.2</v>
      </c>
      <c r="V6" s="45">
        <f t="shared" si="3"/>
        <v>399</v>
      </c>
      <c r="W6" s="45">
        <f t="shared" si="3"/>
        <v>228.76</v>
      </c>
      <c r="X6" s="46">
        <f t="shared" si="4"/>
        <v>513</v>
      </c>
      <c r="Y6" s="47">
        <f t="shared" si="5"/>
        <v>249.375</v>
      </c>
      <c r="Z6" s="47">
        <f t="shared" si="5"/>
        <v>285</v>
      </c>
      <c r="AA6" s="47">
        <f t="shared" si="5"/>
        <v>356.25</v>
      </c>
    </row>
    <row r="7" spans="1:27" ht="15.75">
      <c r="A7" s="32">
        <v>45200</v>
      </c>
      <c r="B7" s="32">
        <v>45230</v>
      </c>
      <c r="C7" s="49">
        <f>100*0.95</f>
        <v>95</v>
      </c>
      <c r="D7" s="49">
        <f>105*0.95</f>
        <v>99.75</v>
      </c>
      <c r="E7" s="49">
        <f>110*0.95</f>
        <v>104.5</v>
      </c>
      <c r="F7" s="49">
        <f>125*0.95</f>
        <v>118.75</v>
      </c>
      <c r="G7" s="49">
        <f>158*0.95</f>
        <v>150.1</v>
      </c>
      <c r="H7" s="49">
        <f>90*0.95</f>
        <v>85.5</v>
      </c>
      <c r="I7" s="42">
        <f t="shared" si="1"/>
        <v>166.25</v>
      </c>
      <c r="J7" s="42">
        <f t="shared" si="1"/>
        <v>174.5625</v>
      </c>
      <c r="K7" s="42">
        <f t="shared" si="1"/>
        <v>182.875</v>
      </c>
      <c r="L7" s="42">
        <f t="shared" si="1"/>
        <v>207.8125</v>
      </c>
      <c r="M7" s="43">
        <f t="shared" si="0"/>
        <v>190</v>
      </c>
      <c r="N7" s="43">
        <f t="shared" si="0"/>
        <v>199.5</v>
      </c>
      <c r="O7" s="43">
        <f t="shared" si="0"/>
        <v>209</v>
      </c>
      <c r="P7" s="43">
        <f t="shared" si="0"/>
        <v>237.5</v>
      </c>
      <c r="Q7" s="43">
        <f t="shared" si="0"/>
        <v>300.2</v>
      </c>
      <c r="R7" s="43">
        <f t="shared" si="0"/>
        <v>171</v>
      </c>
      <c r="S7" s="44">
        <f t="shared" si="2"/>
        <v>266</v>
      </c>
      <c r="T7" s="45">
        <f t="shared" si="3"/>
        <v>292.59999999999997</v>
      </c>
      <c r="U7" s="45">
        <f t="shared" si="3"/>
        <v>332.5</v>
      </c>
      <c r="V7" s="45">
        <f t="shared" si="3"/>
        <v>420.28</v>
      </c>
      <c r="W7" s="45">
        <f t="shared" si="3"/>
        <v>239.39999999999998</v>
      </c>
      <c r="X7" s="46">
        <f t="shared" si="4"/>
        <v>540.36</v>
      </c>
      <c r="Y7" s="47">
        <f t="shared" si="5"/>
        <v>261.25</v>
      </c>
      <c r="Z7" s="47">
        <f t="shared" si="5"/>
        <v>296.875</v>
      </c>
      <c r="AA7" s="47">
        <f t="shared" si="5"/>
        <v>375.25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M38" sqref="AM3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v>95</v>
      </c>
      <c r="D2" s="48">
        <v>100</v>
      </c>
      <c r="E2" s="48">
        <v>105</v>
      </c>
      <c r="F2" s="48">
        <v>120</v>
      </c>
      <c r="G2" s="48">
        <v>150</v>
      </c>
      <c r="H2" s="48">
        <v>86</v>
      </c>
      <c r="I2" s="42">
        <f>+C2*1.75</f>
        <v>166.25</v>
      </c>
      <c r="J2" s="42">
        <f>+D2*1.75</f>
        <v>175</v>
      </c>
      <c r="K2" s="42">
        <f>+E2*1.75</f>
        <v>183.75</v>
      </c>
      <c r="L2" s="42">
        <f>+F2*1.75</f>
        <v>210</v>
      </c>
      <c r="M2" s="43">
        <f t="shared" ref="M2:R2" si="0">+C2*2</f>
        <v>190</v>
      </c>
      <c r="N2" s="43">
        <f t="shared" si="0"/>
        <v>200</v>
      </c>
      <c r="O2" s="43">
        <f t="shared" si="0"/>
        <v>210</v>
      </c>
      <c r="P2" s="43">
        <f t="shared" si="0"/>
        <v>240</v>
      </c>
      <c r="Q2" s="43">
        <f t="shared" si="0"/>
        <v>300</v>
      </c>
      <c r="R2" s="43">
        <f t="shared" si="0"/>
        <v>172</v>
      </c>
      <c r="S2" s="44">
        <f>+C2*2.8</f>
        <v>266</v>
      </c>
      <c r="T2" s="45">
        <f>+E2*2.8</f>
        <v>294</v>
      </c>
      <c r="U2" s="45">
        <f>+F2*2.8</f>
        <v>336</v>
      </c>
      <c r="V2" s="45">
        <f>+G2*2.8</f>
        <v>420</v>
      </c>
      <c r="W2" s="45">
        <f>+H2*2.8</f>
        <v>240.79999999999998</v>
      </c>
      <c r="X2" s="46">
        <f>+G2*3.6</f>
        <v>540</v>
      </c>
      <c r="Y2" s="47">
        <f>+E2*2.5</f>
        <v>262.5</v>
      </c>
      <c r="Z2" s="47">
        <f>+F2*2.5</f>
        <v>300</v>
      </c>
      <c r="AA2" s="47">
        <f>+G2*2.5</f>
        <v>375</v>
      </c>
    </row>
    <row r="3" spans="1:27" ht="15.75">
      <c r="A3" s="32">
        <v>45062</v>
      </c>
      <c r="B3" s="32">
        <v>45107</v>
      </c>
      <c r="C3" s="49">
        <v>90</v>
      </c>
      <c r="D3" s="49">
        <v>95</v>
      </c>
      <c r="E3" s="49">
        <v>100</v>
      </c>
      <c r="F3" s="49">
        <v>115</v>
      </c>
      <c r="G3" s="49">
        <v>143</v>
      </c>
      <c r="H3" s="49">
        <v>81</v>
      </c>
      <c r="I3" s="42">
        <f t="shared" ref="I3:I7" si="1">+C3*1.75</f>
        <v>157.5</v>
      </c>
      <c r="J3" s="42">
        <f t="shared" ref="J3:J7" si="2">+D3*1.75</f>
        <v>166.25</v>
      </c>
      <c r="K3" s="42">
        <f t="shared" ref="K3:K7" si="3">+E3*1.75</f>
        <v>175</v>
      </c>
      <c r="L3" s="42">
        <f t="shared" ref="L3:L7" si="4">+F3*1.75</f>
        <v>201.25</v>
      </c>
      <c r="M3" s="43">
        <f t="shared" ref="M3:M7" si="5">+C3*2</f>
        <v>180</v>
      </c>
      <c r="N3" s="43">
        <f t="shared" ref="N3:N7" si="6">+D3*2</f>
        <v>190</v>
      </c>
      <c r="O3" s="43">
        <f t="shared" ref="O3:O7" si="7">+E3*2</f>
        <v>200</v>
      </c>
      <c r="P3" s="43">
        <f t="shared" ref="P3:P7" si="8">+F3*2</f>
        <v>230</v>
      </c>
      <c r="Q3" s="43">
        <f t="shared" ref="Q3:Q7" si="9">+G3*2</f>
        <v>286</v>
      </c>
      <c r="R3" s="43">
        <f t="shared" ref="R3:R7" si="10">+H3*2</f>
        <v>162</v>
      </c>
      <c r="S3" s="44">
        <f t="shared" ref="S3:S7" si="11">+C3*2.8</f>
        <v>251.99999999999997</v>
      </c>
      <c r="T3" s="45">
        <f t="shared" ref="T3:T7" si="12">+E3*2.8</f>
        <v>280</v>
      </c>
      <c r="U3" s="45">
        <f t="shared" ref="U3:U7" si="13">+F3*2.8</f>
        <v>322</v>
      </c>
      <c r="V3" s="45">
        <f t="shared" ref="V3:V7" si="14">+G3*2.8</f>
        <v>400.4</v>
      </c>
      <c r="W3" s="45">
        <f t="shared" ref="W3:W7" si="15">+H3*2.8</f>
        <v>226.79999999999998</v>
      </c>
      <c r="X3" s="46">
        <f t="shared" ref="X3:X7" si="16">+G3*3.6</f>
        <v>514.80000000000007</v>
      </c>
      <c r="Y3" s="47">
        <f t="shared" ref="Y3:Y7" si="17">+E3*2.5</f>
        <v>250</v>
      </c>
      <c r="Z3" s="47">
        <f t="shared" ref="Z3:Z7" si="18">+F3*2.5</f>
        <v>287.5</v>
      </c>
      <c r="AA3" s="47">
        <f t="shared" ref="AA3:AA7" si="19">+G3*2.5</f>
        <v>357.5</v>
      </c>
    </row>
    <row r="4" spans="1:27" ht="15.75">
      <c r="A4" s="32">
        <v>45108</v>
      </c>
      <c r="B4" s="32">
        <v>45121</v>
      </c>
      <c r="C4" s="48">
        <v>95</v>
      </c>
      <c r="D4" s="48">
        <v>100</v>
      </c>
      <c r="E4" s="48">
        <v>105</v>
      </c>
      <c r="F4" s="48">
        <v>120</v>
      </c>
      <c r="G4" s="48">
        <v>150</v>
      </c>
      <c r="H4" s="48">
        <v>86</v>
      </c>
      <c r="I4" s="42">
        <f t="shared" si="1"/>
        <v>166.25</v>
      </c>
      <c r="J4" s="42">
        <f t="shared" si="2"/>
        <v>175</v>
      </c>
      <c r="K4" s="42">
        <f t="shared" si="3"/>
        <v>183.75</v>
      </c>
      <c r="L4" s="42">
        <f t="shared" si="4"/>
        <v>210</v>
      </c>
      <c r="M4" s="43">
        <f t="shared" si="5"/>
        <v>190</v>
      </c>
      <c r="N4" s="43">
        <f t="shared" si="6"/>
        <v>200</v>
      </c>
      <c r="O4" s="43">
        <f t="shared" si="7"/>
        <v>210</v>
      </c>
      <c r="P4" s="43">
        <f t="shared" si="8"/>
        <v>240</v>
      </c>
      <c r="Q4" s="43">
        <f t="shared" si="9"/>
        <v>300</v>
      </c>
      <c r="R4" s="43">
        <f t="shared" si="10"/>
        <v>172</v>
      </c>
      <c r="S4" s="44">
        <f t="shared" si="11"/>
        <v>266</v>
      </c>
      <c r="T4" s="45">
        <f t="shared" si="12"/>
        <v>294</v>
      </c>
      <c r="U4" s="45">
        <f t="shared" si="13"/>
        <v>336</v>
      </c>
      <c r="V4" s="45">
        <f t="shared" si="14"/>
        <v>420</v>
      </c>
      <c r="W4" s="45">
        <f t="shared" si="15"/>
        <v>240.79999999999998</v>
      </c>
      <c r="X4" s="46">
        <f t="shared" si="16"/>
        <v>540</v>
      </c>
      <c r="Y4" s="47">
        <f t="shared" si="17"/>
        <v>262.5</v>
      </c>
      <c r="Z4" s="47">
        <f t="shared" si="18"/>
        <v>300</v>
      </c>
      <c r="AA4" s="47">
        <f t="shared" si="19"/>
        <v>375</v>
      </c>
    </row>
    <row r="5" spans="1:27" ht="15.75">
      <c r="A5" s="32">
        <v>45122</v>
      </c>
      <c r="B5" s="32">
        <v>45153</v>
      </c>
      <c r="C5" s="49">
        <v>100</v>
      </c>
      <c r="D5" s="49">
        <v>105</v>
      </c>
      <c r="E5" s="49">
        <v>110</v>
      </c>
      <c r="F5" s="49">
        <v>125</v>
      </c>
      <c r="G5" s="49">
        <v>158</v>
      </c>
      <c r="H5" s="49">
        <v>90</v>
      </c>
      <c r="I5" s="42">
        <f t="shared" si="1"/>
        <v>175</v>
      </c>
      <c r="J5" s="42">
        <f t="shared" si="2"/>
        <v>183.75</v>
      </c>
      <c r="K5" s="42">
        <f t="shared" si="3"/>
        <v>192.5</v>
      </c>
      <c r="L5" s="42">
        <f t="shared" si="4"/>
        <v>218.75</v>
      </c>
      <c r="M5" s="43">
        <f t="shared" si="5"/>
        <v>200</v>
      </c>
      <c r="N5" s="43">
        <f t="shared" si="6"/>
        <v>210</v>
      </c>
      <c r="O5" s="43">
        <f t="shared" si="7"/>
        <v>220</v>
      </c>
      <c r="P5" s="43">
        <f t="shared" si="8"/>
        <v>250</v>
      </c>
      <c r="Q5" s="43">
        <f t="shared" si="9"/>
        <v>316</v>
      </c>
      <c r="R5" s="43">
        <f t="shared" si="10"/>
        <v>180</v>
      </c>
      <c r="S5" s="44">
        <f t="shared" si="11"/>
        <v>280</v>
      </c>
      <c r="T5" s="45">
        <f t="shared" si="12"/>
        <v>308</v>
      </c>
      <c r="U5" s="45">
        <f t="shared" si="13"/>
        <v>350</v>
      </c>
      <c r="V5" s="45">
        <f t="shared" si="14"/>
        <v>442.4</v>
      </c>
      <c r="W5" s="45">
        <f t="shared" si="15"/>
        <v>251.99999999999997</v>
      </c>
      <c r="X5" s="46">
        <f t="shared" si="16"/>
        <v>568.80000000000007</v>
      </c>
      <c r="Y5" s="47">
        <f t="shared" si="17"/>
        <v>275</v>
      </c>
      <c r="Z5" s="47">
        <f t="shared" si="18"/>
        <v>312.5</v>
      </c>
      <c r="AA5" s="47">
        <f t="shared" si="19"/>
        <v>395</v>
      </c>
    </row>
    <row r="6" spans="1:27" ht="15.75">
      <c r="A6" s="32">
        <v>45154</v>
      </c>
      <c r="B6" s="32">
        <v>45199</v>
      </c>
      <c r="C6" s="48">
        <v>95</v>
      </c>
      <c r="D6" s="48">
        <v>100</v>
      </c>
      <c r="E6" s="48">
        <v>105</v>
      </c>
      <c r="F6" s="48">
        <v>120</v>
      </c>
      <c r="G6" s="48">
        <v>150</v>
      </c>
      <c r="H6" s="48">
        <v>86</v>
      </c>
      <c r="I6" s="42">
        <f t="shared" si="1"/>
        <v>166.25</v>
      </c>
      <c r="J6" s="42">
        <f t="shared" si="2"/>
        <v>175</v>
      </c>
      <c r="K6" s="42">
        <f t="shared" si="3"/>
        <v>183.75</v>
      </c>
      <c r="L6" s="42">
        <f t="shared" si="4"/>
        <v>210</v>
      </c>
      <c r="M6" s="43">
        <f t="shared" si="5"/>
        <v>190</v>
      </c>
      <c r="N6" s="43">
        <f t="shared" si="6"/>
        <v>200</v>
      </c>
      <c r="O6" s="43">
        <f t="shared" si="7"/>
        <v>210</v>
      </c>
      <c r="P6" s="43">
        <f t="shared" si="8"/>
        <v>240</v>
      </c>
      <c r="Q6" s="43">
        <f t="shared" si="9"/>
        <v>300</v>
      </c>
      <c r="R6" s="43">
        <f t="shared" si="10"/>
        <v>172</v>
      </c>
      <c r="S6" s="44">
        <f t="shared" si="11"/>
        <v>266</v>
      </c>
      <c r="T6" s="45">
        <f t="shared" si="12"/>
        <v>294</v>
      </c>
      <c r="U6" s="45">
        <f t="shared" si="13"/>
        <v>336</v>
      </c>
      <c r="V6" s="45">
        <f t="shared" si="14"/>
        <v>420</v>
      </c>
      <c r="W6" s="45">
        <f t="shared" si="15"/>
        <v>240.79999999999998</v>
      </c>
      <c r="X6" s="46">
        <f t="shared" si="16"/>
        <v>540</v>
      </c>
      <c r="Y6" s="47">
        <f t="shared" si="17"/>
        <v>262.5</v>
      </c>
      <c r="Z6" s="47">
        <f t="shared" si="18"/>
        <v>300</v>
      </c>
      <c r="AA6" s="47">
        <f t="shared" si="19"/>
        <v>375</v>
      </c>
    </row>
    <row r="7" spans="1:27" ht="15.75">
      <c r="A7" s="32">
        <v>45200</v>
      </c>
      <c r="B7" s="32">
        <v>45230</v>
      </c>
      <c r="C7" s="49">
        <v>100</v>
      </c>
      <c r="D7" s="49">
        <v>105</v>
      </c>
      <c r="E7" s="49">
        <v>110</v>
      </c>
      <c r="F7" s="49">
        <v>125</v>
      </c>
      <c r="G7" s="49">
        <v>158</v>
      </c>
      <c r="H7" s="49">
        <v>90</v>
      </c>
      <c r="I7" s="42">
        <f t="shared" si="1"/>
        <v>175</v>
      </c>
      <c r="J7" s="42">
        <f t="shared" si="2"/>
        <v>183.75</v>
      </c>
      <c r="K7" s="42">
        <f t="shared" si="3"/>
        <v>192.5</v>
      </c>
      <c r="L7" s="42">
        <f t="shared" si="4"/>
        <v>218.75</v>
      </c>
      <c r="M7" s="43">
        <f t="shared" si="5"/>
        <v>200</v>
      </c>
      <c r="N7" s="43">
        <f t="shared" si="6"/>
        <v>210</v>
      </c>
      <c r="O7" s="43">
        <f t="shared" si="7"/>
        <v>220</v>
      </c>
      <c r="P7" s="43">
        <f t="shared" si="8"/>
        <v>250</v>
      </c>
      <c r="Q7" s="43">
        <f t="shared" si="9"/>
        <v>316</v>
      </c>
      <c r="R7" s="43">
        <f t="shared" si="10"/>
        <v>180</v>
      </c>
      <c r="S7" s="44">
        <f t="shared" si="11"/>
        <v>280</v>
      </c>
      <c r="T7" s="45">
        <f t="shared" si="12"/>
        <v>308</v>
      </c>
      <c r="U7" s="45">
        <f t="shared" si="13"/>
        <v>350</v>
      </c>
      <c r="V7" s="45">
        <f t="shared" si="14"/>
        <v>442.4</v>
      </c>
      <c r="W7" s="45">
        <f t="shared" si="15"/>
        <v>251.99999999999997</v>
      </c>
      <c r="X7" s="46">
        <f t="shared" si="16"/>
        <v>568.80000000000007</v>
      </c>
      <c r="Y7" s="47">
        <f t="shared" si="17"/>
        <v>275</v>
      </c>
      <c r="Z7" s="47">
        <f t="shared" si="18"/>
        <v>312.5</v>
      </c>
      <c r="AA7" s="47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D852-3A35-4989-B6F8-3B92C2092E63}">
  <dimension ref="A1:AA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23" sqref="F2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</f>
        <v>90.25</v>
      </c>
      <c r="D2" s="48">
        <f>100*0.95</f>
        <v>95</v>
      </c>
      <c r="E2" s="48">
        <f>105*0.95</f>
        <v>99.75</v>
      </c>
      <c r="F2" s="48">
        <f>120*0.95</f>
        <v>114</v>
      </c>
      <c r="G2" s="48">
        <f>150*0.95</f>
        <v>142.5</v>
      </c>
      <c r="H2" s="48">
        <f>86*0.95</f>
        <v>81.7</v>
      </c>
      <c r="I2" s="42">
        <f>+C2*1.75</f>
        <v>157.9375</v>
      </c>
      <c r="J2" s="42">
        <f>+D2*1.75</f>
        <v>166.25</v>
      </c>
      <c r="K2" s="42">
        <f>+E2*1.75</f>
        <v>174.5625</v>
      </c>
      <c r="L2" s="42">
        <f>+F2*1.75</f>
        <v>199.5</v>
      </c>
      <c r="M2" s="43">
        <f t="shared" ref="M2:R2" si="0">+C2*2</f>
        <v>180.5</v>
      </c>
      <c r="N2" s="43">
        <f t="shared" si="0"/>
        <v>190</v>
      </c>
      <c r="O2" s="43">
        <f t="shared" si="0"/>
        <v>199.5</v>
      </c>
      <c r="P2" s="43">
        <f t="shared" si="0"/>
        <v>228</v>
      </c>
      <c r="Q2" s="43">
        <f t="shared" si="0"/>
        <v>285</v>
      </c>
      <c r="R2" s="43">
        <f t="shared" si="0"/>
        <v>163.4</v>
      </c>
      <c r="S2" s="44">
        <f>+C2*2.8</f>
        <v>252.7</v>
      </c>
      <c r="T2" s="45">
        <f>+E2*2.8</f>
        <v>279.29999999999995</v>
      </c>
      <c r="U2" s="45">
        <f>+F2*2.8</f>
        <v>319.2</v>
      </c>
      <c r="V2" s="45">
        <f>+G2*2.8</f>
        <v>399</v>
      </c>
      <c r="W2" s="45">
        <f>+H2*2.8</f>
        <v>228.76</v>
      </c>
      <c r="X2" s="46">
        <f>+G2*3.6</f>
        <v>513</v>
      </c>
      <c r="Y2" s="47">
        <f>+E2*2.5</f>
        <v>249.375</v>
      </c>
      <c r="Z2" s="47">
        <f>+F2*2.5</f>
        <v>285</v>
      </c>
      <c r="AA2" s="47">
        <f>+G2*2.5</f>
        <v>356.25</v>
      </c>
    </row>
    <row r="3" spans="1:27" ht="15.75">
      <c r="A3" s="32">
        <v>45062</v>
      </c>
      <c r="B3" s="32">
        <v>45107</v>
      </c>
      <c r="C3" s="49">
        <f>90*0.95</f>
        <v>85.5</v>
      </c>
      <c r="D3" s="49">
        <f>95*0.95</f>
        <v>90.25</v>
      </c>
      <c r="E3" s="49">
        <f>100*0.95</f>
        <v>95</v>
      </c>
      <c r="F3" s="49">
        <f>115*0.95</f>
        <v>109.25</v>
      </c>
      <c r="G3" s="49">
        <f>143*0.95</f>
        <v>135.85</v>
      </c>
      <c r="H3" s="49">
        <f>81*0.95</f>
        <v>76.95</v>
      </c>
      <c r="I3" s="42">
        <f t="shared" ref="I3:L7" si="1">+C3*1.75</f>
        <v>149.625</v>
      </c>
      <c r="J3" s="42">
        <f t="shared" si="1"/>
        <v>157.9375</v>
      </c>
      <c r="K3" s="42">
        <f t="shared" si="1"/>
        <v>166.25</v>
      </c>
      <c r="L3" s="42">
        <f t="shared" si="1"/>
        <v>191.1875</v>
      </c>
      <c r="M3" s="43">
        <f t="shared" ref="M3:R7" si="2">+C3*2</f>
        <v>171</v>
      </c>
      <c r="N3" s="43">
        <f t="shared" si="2"/>
        <v>180.5</v>
      </c>
      <c r="O3" s="43">
        <f t="shared" si="2"/>
        <v>190</v>
      </c>
      <c r="P3" s="43">
        <f t="shared" si="2"/>
        <v>218.5</v>
      </c>
      <c r="Q3" s="43">
        <f t="shared" si="2"/>
        <v>271.7</v>
      </c>
      <c r="R3" s="43">
        <f t="shared" si="2"/>
        <v>153.9</v>
      </c>
      <c r="S3" s="44">
        <f t="shared" ref="S3:S7" si="3">+C3*2.8</f>
        <v>239.39999999999998</v>
      </c>
      <c r="T3" s="45">
        <f t="shared" ref="T3:W7" si="4">+E3*2.8</f>
        <v>266</v>
      </c>
      <c r="U3" s="45">
        <f t="shared" si="4"/>
        <v>305.89999999999998</v>
      </c>
      <c r="V3" s="45">
        <f t="shared" si="4"/>
        <v>380.37999999999994</v>
      </c>
      <c r="W3" s="45">
        <f t="shared" si="4"/>
        <v>215.46</v>
      </c>
      <c r="X3" s="46">
        <f t="shared" ref="X3:X7" si="5">+G3*3.6</f>
        <v>489.06</v>
      </c>
      <c r="Y3" s="47">
        <f t="shared" ref="Y3:AA7" si="6">+E3*2.5</f>
        <v>237.5</v>
      </c>
      <c r="Z3" s="47">
        <f t="shared" si="6"/>
        <v>273.125</v>
      </c>
      <c r="AA3" s="47">
        <f t="shared" si="6"/>
        <v>339.625</v>
      </c>
    </row>
    <row r="4" spans="1:27" ht="15.75">
      <c r="A4" s="32">
        <v>45108</v>
      </c>
      <c r="B4" s="32">
        <v>45121</v>
      </c>
      <c r="C4" s="48">
        <f>95*0.95</f>
        <v>90.25</v>
      </c>
      <c r="D4" s="48">
        <f>100*0.95</f>
        <v>95</v>
      </c>
      <c r="E4" s="48">
        <f>105*0.95</f>
        <v>99.75</v>
      </c>
      <c r="F4" s="48">
        <f>120*0.95</f>
        <v>114</v>
      </c>
      <c r="G4" s="48">
        <f>150*0.95</f>
        <v>142.5</v>
      </c>
      <c r="H4" s="48">
        <f>86*0.95</f>
        <v>81.7</v>
      </c>
      <c r="I4" s="42">
        <f t="shared" si="1"/>
        <v>157.9375</v>
      </c>
      <c r="J4" s="42">
        <f t="shared" si="1"/>
        <v>166.25</v>
      </c>
      <c r="K4" s="42">
        <f t="shared" si="1"/>
        <v>174.5625</v>
      </c>
      <c r="L4" s="42">
        <f t="shared" si="1"/>
        <v>199.5</v>
      </c>
      <c r="M4" s="43">
        <f t="shared" si="2"/>
        <v>180.5</v>
      </c>
      <c r="N4" s="43">
        <f t="shared" si="2"/>
        <v>190</v>
      </c>
      <c r="O4" s="43">
        <f t="shared" si="2"/>
        <v>199.5</v>
      </c>
      <c r="P4" s="43">
        <f t="shared" si="2"/>
        <v>228</v>
      </c>
      <c r="Q4" s="43">
        <f t="shared" si="2"/>
        <v>285</v>
      </c>
      <c r="R4" s="43">
        <f t="shared" si="2"/>
        <v>163.4</v>
      </c>
      <c r="S4" s="44">
        <f t="shared" si="3"/>
        <v>252.7</v>
      </c>
      <c r="T4" s="45">
        <f t="shared" si="4"/>
        <v>279.29999999999995</v>
      </c>
      <c r="U4" s="45">
        <f t="shared" si="4"/>
        <v>319.2</v>
      </c>
      <c r="V4" s="45">
        <f t="shared" si="4"/>
        <v>399</v>
      </c>
      <c r="W4" s="45">
        <f t="shared" si="4"/>
        <v>228.76</v>
      </c>
      <c r="X4" s="46">
        <f t="shared" si="5"/>
        <v>513</v>
      </c>
      <c r="Y4" s="47">
        <f t="shared" si="6"/>
        <v>249.375</v>
      </c>
      <c r="Z4" s="47">
        <f t="shared" si="6"/>
        <v>285</v>
      </c>
      <c r="AA4" s="47">
        <f t="shared" si="6"/>
        <v>356.25</v>
      </c>
    </row>
    <row r="5" spans="1:27" ht="15.75">
      <c r="A5" s="32">
        <v>45122</v>
      </c>
      <c r="B5" s="32">
        <v>45153</v>
      </c>
      <c r="C5" s="49">
        <f>100*0.95</f>
        <v>95</v>
      </c>
      <c r="D5" s="49">
        <f>105*0.95</f>
        <v>99.75</v>
      </c>
      <c r="E5" s="49">
        <f>110*0.95</f>
        <v>104.5</v>
      </c>
      <c r="F5" s="49">
        <f>125*0.95</f>
        <v>118.75</v>
      </c>
      <c r="G5" s="49">
        <f>158*0.95</f>
        <v>150.1</v>
      </c>
      <c r="H5" s="49">
        <f>90*0.95</f>
        <v>85.5</v>
      </c>
      <c r="I5" s="42">
        <f t="shared" si="1"/>
        <v>166.25</v>
      </c>
      <c r="J5" s="42">
        <f t="shared" si="1"/>
        <v>174.5625</v>
      </c>
      <c r="K5" s="42">
        <f t="shared" si="1"/>
        <v>182.875</v>
      </c>
      <c r="L5" s="42">
        <f t="shared" si="1"/>
        <v>207.8125</v>
      </c>
      <c r="M5" s="43">
        <f t="shared" si="2"/>
        <v>190</v>
      </c>
      <c r="N5" s="43">
        <f t="shared" si="2"/>
        <v>199.5</v>
      </c>
      <c r="O5" s="43">
        <f t="shared" si="2"/>
        <v>209</v>
      </c>
      <c r="P5" s="43">
        <f t="shared" si="2"/>
        <v>237.5</v>
      </c>
      <c r="Q5" s="43">
        <f t="shared" si="2"/>
        <v>300.2</v>
      </c>
      <c r="R5" s="43">
        <f t="shared" si="2"/>
        <v>171</v>
      </c>
      <c r="S5" s="44">
        <f t="shared" si="3"/>
        <v>266</v>
      </c>
      <c r="T5" s="45">
        <f t="shared" si="4"/>
        <v>292.59999999999997</v>
      </c>
      <c r="U5" s="45">
        <f t="shared" si="4"/>
        <v>332.5</v>
      </c>
      <c r="V5" s="45">
        <f t="shared" si="4"/>
        <v>420.28</v>
      </c>
      <c r="W5" s="45">
        <f t="shared" si="4"/>
        <v>239.39999999999998</v>
      </c>
      <c r="X5" s="46">
        <f t="shared" si="5"/>
        <v>540.36</v>
      </c>
      <c r="Y5" s="47">
        <f t="shared" si="6"/>
        <v>261.25</v>
      </c>
      <c r="Z5" s="47">
        <f t="shared" si="6"/>
        <v>296.875</v>
      </c>
      <c r="AA5" s="47">
        <f t="shared" si="6"/>
        <v>375.25</v>
      </c>
    </row>
    <row r="6" spans="1:27" ht="15.75">
      <c r="A6" s="32">
        <v>45154</v>
      </c>
      <c r="B6" s="32">
        <v>45199</v>
      </c>
      <c r="C6" s="48">
        <f>95*0.95</f>
        <v>90.25</v>
      </c>
      <c r="D6" s="48">
        <f>100*0.95</f>
        <v>95</v>
      </c>
      <c r="E6" s="48">
        <f>105*0.95</f>
        <v>99.75</v>
      </c>
      <c r="F6" s="48">
        <f>120*0.95</f>
        <v>114</v>
      </c>
      <c r="G6" s="48">
        <f>150*0.95</f>
        <v>142.5</v>
      </c>
      <c r="H6" s="48">
        <f>86*0.95</f>
        <v>81.7</v>
      </c>
      <c r="I6" s="42">
        <f t="shared" si="1"/>
        <v>157.9375</v>
      </c>
      <c r="J6" s="42">
        <f t="shared" si="1"/>
        <v>166.25</v>
      </c>
      <c r="K6" s="42">
        <f t="shared" si="1"/>
        <v>174.5625</v>
      </c>
      <c r="L6" s="42">
        <f t="shared" si="1"/>
        <v>199.5</v>
      </c>
      <c r="M6" s="43">
        <f t="shared" si="2"/>
        <v>180.5</v>
      </c>
      <c r="N6" s="43">
        <f t="shared" si="2"/>
        <v>190</v>
      </c>
      <c r="O6" s="43">
        <f t="shared" si="2"/>
        <v>199.5</v>
      </c>
      <c r="P6" s="43">
        <f t="shared" si="2"/>
        <v>228</v>
      </c>
      <c r="Q6" s="43">
        <f t="shared" si="2"/>
        <v>285</v>
      </c>
      <c r="R6" s="43">
        <f t="shared" si="2"/>
        <v>163.4</v>
      </c>
      <c r="S6" s="44">
        <f t="shared" si="3"/>
        <v>252.7</v>
      </c>
      <c r="T6" s="45">
        <f t="shared" si="4"/>
        <v>279.29999999999995</v>
      </c>
      <c r="U6" s="45">
        <f t="shared" si="4"/>
        <v>319.2</v>
      </c>
      <c r="V6" s="45">
        <f t="shared" si="4"/>
        <v>399</v>
      </c>
      <c r="W6" s="45">
        <f t="shared" si="4"/>
        <v>228.76</v>
      </c>
      <c r="X6" s="46">
        <f t="shared" si="5"/>
        <v>513</v>
      </c>
      <c r="Y6" s="47">
        <f t="shared" si="6"/>
        <v>249.375</v>
      </c>
      <c r="Z6" s="47">
        <f t="shared" si="6"/>
        <v>285</v>
      </c>
      <c r="AA6" s="47">
        <f t="shared" si="6"/>
        <v>356.25</v>
      </c>
    </row>
    <row r="7" spans="1:27" ht="15.75">
      <c r="A7" s="32">
        <v>45200</v>
      </c>
      <c r="B7" s="32">
        <v>45230</v>
      </c>
      <c r="C7" s="49">
        <f>100*0.95</f>
        <v>95</v>
      </c>
      <c r="D7" s="49">
        <f>105*0.95</f>
        <v>99.75</v>
      </c>
      <c r="E7" s="49">
        <f>110*0.95</f>
        <v>104.5</v>
      </c>
      <c r="F7" s="49">
        <f>125*0.95</f>
        <v>118.75</v>
      </c>
      <c r="G7" s="49">
        <f>158*0.95</f>
        <v>150.1</v>
      </c>
      <c r="H7" s="49">
        <f>90*0.95</f>
        <v>85.5</v>
      </c>
      <c r="I7" s="42">
        <f t="shared" si="1"/>
        <v>166.25</v>
      </c>
      <c r="J7" s="42">
        <f t="shared" si="1"/>
        <v>174.5625</v>
      </c>
      <c r="K7" s="42">
        <f t="shared" si="1"/>
        <v>182.875</v>
      </c>
      <c r="L7" s="42">
        <f t="shared" si="1"/>
        <v>207.8125</v>
      </c>
      <c r="M7" s="43">
        <f t="shared" si="2"/>
        <v>190</v>
      </c>
      <c r="N7" s="43">
        <f t="shared" si="2"/>
        <v>199.5</v>
      </c>
      <c r="O7" s="43">
        <f t="shared" si="2"/>
        <v>209</v>
      </c>
      <c r="P7" s="43">
        <f t="shared" si="2"/>
        <v>237.5</v>
      </c>
      <c r="Q7" s="43">
        <f t="shared" si="2"/>
        <v>300.2</v>
      </c>
      <c r="R7" s="43">
        <f t="shared" si="2"/>
        <v>171</v>
      </c>
      <c r="S7" s="44">
        <f t="shared" si="3"/>
        <v>266</v>
      </c>
      <c r="T7" s="45">
        <f t="shared" si="4"/>
        <v>292.59999999999997</v>
      </c>
      <c r="U7" s="45">
        <f t="shared" si="4"/>
        <v>332.5</v>
      </c>
      <c r="V7" s="45">
        <f t="shared" si="4"/>
        <v>420.28</v>
      </c>
      <c r="W7" s="45">
        <f t="shared" si="4"/>
        <v>239.39999999999998</v>
      </c>
      <c r="X7" s="46">
        <f t="shared" si="5"/>
        <v>540.36</v>
      </c>
      <c r="Y7" s="47">
        <f t="shared" si="6"/>
        <v>261.25</v>
      </c>
      <c r="Z7" s="47">
        <f t="shared" si="6"/>
        <v>296.875</v>
      </c>
      <c r="AA7" s="47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480B-009A-429A-9F0D-5633F61CC584}">
  <dimension ref="A1:AA5"/>
  <sheetViews>
    <sheetView topLeftCell="P1" workbookViewId="0">
      <selection activeCell="I1" sqref="I1:AF1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(95*0.95)*0.95</f>
        <v>85.737499999999997</v>
      </c>
      <c r="D2" s="48">
        <f>100*0.95*0.95</f>
        <v>90.25</v>
      </c>
      <c r="E2" s="48">
        <f>105*0.95*0.95</f>
        <v>94.762499999999989</v>
      </c>
      <c r="F2" s="48">
        <f>120*0.95*0.95</f>
        <v>108.3</v>
      </c>
      <c r="G2" s="48">
        <f>150*0.95*0.95</f>
        <v>135.375</v>
      </c>
      <c r="H2" s="48">
        <f>86*0.95*0.95</f>
        <v>77.614999999999995</v>
      </c>
      <c r="I2" s="42">
        <f>+C2*1.75</f>
        <v>150.04062500000001</v>
      </c>
      <c r="J2" s="42">
        <f>+D2*1.75</f>
        <v>157.9375</v>
      </c>
      <c r="K2" s="42">
        <f>+E2*1.75</f>
        <v>165.83437499999997</v>
      </c>
      <c r="L2" s="42">
        <f>+F2*1.75</f>
        <v>189.52500000000001</v>
      </c>
      <c r="M2" s="43">
        <f t="shared" ref="M2:R5" si="0">+C2*2</f>
        <v>171.47499999999999</v>
      </c>
      <c r="N2" s="43">
        <f t="shared" si="0"/>
        <v>180.5</v>
      </c>
      <c r="O2" s="43">
        <f t="shared" si="0"/>
        <v>189.52499999999998</v>
      </c>
      <c r="P2" s="43">
        <f t="shared" si="0"/>
        <v>216.6</v>
      </c>
      <c r="Q2" s="43">
        <f t="shared" si="0"/>
        <v>270.75</v>
      </c>
      <c r="R2" s="43">
        <f t="shared" si="0"/>
        <v>155.22999999999999</v>
      </c>
      <c r="S2" s="44">
        <f>+C2*2.8</f>
        <v>240.06499999999997</v>
      </c>
      <c r="T2" s="45">
        <f>+E2*2.8</f>
        <v>265.33499999999998</v>
      </c>
      <c r="U2" s="45">
        <f>+F2*2.8</f>
        <v>303.23999999999995</v>
      </c>
      <c r="V2" s="45">
        <f>+G2*2.8</f>
        <v>379.04999999999995</v>
      </c>
      <c r="W2" s="45">
        <f>+H2*2.8</f>
        <v>217.32199999999997</v>
      </c>
      <c r="X2" s="46">
        <f>+G2*3.6</f>
        <v>487.35</v>
      </c>
      <c r="Y2" s="47">
        <f>+E2*2.5</f>
        <v>236.90624999999997</v>
      </c>
      <c r="Z2" s="47">
        <f>+F2*2.5</f>
        <v>270.75</v>
      </c>
      <c r="AA2" s="47">
        <f>+G2*2.5</f>
        <v>338.4375</v>
      </c>
    </row>
    <row r="3" spans="1:27" ht="15.75">
      <c r="A3" s="32">
        <v>45062</v>
      </c>
      <c r="B3" s="32">
        <v>45107</v>
      </c>
      <c r="C3" s="49">
        <f>90*0.95*0.95</f>
        <v>81.224999999999994</v>
      </c>
      <c r="D3" s="49">
        <f>95*0.95*0.95</f>
        <v>85.737499999999997</v>
      </c>
      <c r="E3" s="49">
        <f>100*0.95*0.95</f>
        <v>90.25</v>
      </c>
      <c r="F3" s="49">
        <f>115*0.95*0.95</f>
        <v>103.78749999999999</v>
      </c>
      <c r="G3" s="49">
        <f>143*0.95*0.95</f>
        <v>129.05749999999998</v>
      </c>
      <c r="H3" s="49">
        <f>81*0.95*0.95</f>
        <v>73.102500000000006</v>
      </c>
      <c r="I3" s="42">
        <f t="shared" ref="I3:L5" si="1">+C3*1.75</f>
        <v>142.14374999999998</v>
      </c>
      <c r="J3" s="42">
        <f t="shared" si="1"/>
        <v>150.04062500000001</v>
      </c>
      <c r="K3" s="42">
        <f t="shared" si="1"/>
        <v>157.9375</v>
      </c>
      <c r="L3" s="42">
        <f t="shared" si="1"/>
        <v>181.62812499999998</v>
      </c>
      <c r="M3" s="43">
        <f t="shared" si="0"/>
        <v>162.44999999999999</v>
      </c>
      <c r="N3" s="43">
        <f t="shared" si="0"/>
        <v>171.47499999999999</v>
      </c>
      <c r="O3" s="43">
        <f t="shared" si="0"/>
        <v>180.5</v>
      </c>
      <c r="P3" s="43">
        <f t="shared" si="0"/>
        <v>207.57499999999999</v>
      </c>
      <c r="Q3" s="43">
        <f t="shared" si="0"/>
        <v>258.11499999999995</v>
      </c>
      <c r="R3" s="43">
        <f t="shared" si="0"/>
        <v>146.20500000000001</v>
      </c>
      <c r="S3" s="44">
        <f t="shared" ref="S3:S5" si="2">+C3*2.8</f>
        <v>227.42999999999998</v>
      </c>
      <c r="T3" s="45">
        <f t="shared" ref="T3:W5" si="3">+E3*2.8</f>
        <v>252.7</v>
      </c>
      <c r="U3" s="45">
        <f t="shared" si="3"/>
        <v>290.60499999999996</v>
      </c>
      <c r="V3" s="45">
        <f t="shared" si="3"/>
        <v>361.36099999999993</v>
      </c>
      <c r="W3" s="45">
        <f t="shared" si="3"/>
        <v>204.68700000000001</v>
      </c>
      <c r="X3" s="46">
        <f t="shared" ref="X3:X5" si="4">+G3*3.6</f>
        <v>464.60699999999991</v>
      </c>
      <c r="Y3" s="47">
        <f t="shared" ref="Y3:AA5" si="5">+E3*2.5</f>
        <v>225.625</v>
      </c>
      <c r="Z3" s="47">
        <f t="shared" si="5"/>
        <v>259.46875</v>
      </c>
      <c r="AA3" s="47">
        <f t="shared" si="5"/>
        <v>322.64374999999995</v>
      </c>
    </row>
    <row r="4" spans="1:27" ht="15.75">
      <c r="A4" s="32">
        <v>45170</v>
      </c>
      <c r="B4" s="32">
        <v>45199</v>
      </c>
      <c r="C4" s="48">
        <f>95*0.95*0.95</f>
        <v>85.737499999999997</v>
      </c>
      <c r="D4" s="48">
        <f>100*0.95*0.95</f>
        <v>90.25</v>
      </c>
      <c r="E4" s="48">
        <f>105*0.95*0.95</f>
        <v>94.762499999999989</v>
      </c>
      <c r="F4" s="48">
        <f>120*0.95*0.95</f>
        <v>108.3</v>
      </c>
      <c r="G4" s="48">
        <f>150*0.95*0.95</f>
        <v>135.375</v>
      </c>
      <c r="H4" s="48">
        <f>86*0.95*0.95</f>
        <v>77.614999999999995</v>
      </c>
      <c r="I4" s="42">
        <f t="shared" si="1"/>
        <v>150.04062500000001</v>
      </c>
      <c r="J4" s="42">
        <f t="shared" si="1"/>
        <v>157.9375</v>
      </c>
      <c r="K4" s="42">
        <f t="shared" si="1"/>
        <v>165.83437499999997</v>
      </c>
      <c r="L4" s="42">
        <f t="shared" si="1"/>
        <v>189.52500000000001</v>
      </c>
      <c r="M4" s="43">
        <f t="shared" si="0"/>
        <v>171.47499999999999</v>
      </c>
      <c r="N4" s="43">
        <f t="shared" si="0"/>
        <v>180.5</v>
      </c>
      <c r="O4" s="43">
        <f t="shared" si="0"/>
        <v>189.52499999999998</v>
      </c>
      <c r="P4" s="43">
        <f t="shared" si="0"/>
        <v>216.6</v>
      </c>
      <c r="Q4" s="43">
        <f t="shared" si="0"/>
        <v>270.75</v>
      </c>
      <c r="R4" s="43">
        <f t="shared" si="0"/>
        <v>155.22999999999999</v>
      </c>
      <c r="S4" s="44">
        <f t="shared" si="2"/>
        <v>240.06499999999997</v>
      </c>
      <c r="T4" s="45">
        <f t="shared" si="3"/>
        <v>265.33499999999998</v>
      </c>
      <c r="U4" s="45">
        <f t="shared" si="3"/>
        <v>303.23999999999995</v>
      </c>
      <c r="V4" s="45">
        <f t="shared" si="3"/>
        <v>379.04999999999995</v>
      </c>
      <c r="W4" s="45">
        <f t="shared" si="3"/>
        <v>217.32199999999997</v>
      </c>
      <c r="X4" s="46">
        <f t="shared" si="4"/>
        <v>487.35</v>
      </c>
      <c r="Y4" s="47">
        <f t="shared" si="5"/>
        <v>236.90624999999997</v>
      </c>
      <c r="Z4" s="47">
        <f t="shared" si="5"/>
        <v>270.75</v>
      </c>
      <c r="AA4" s="47">
        <f t="shared" si="5"/>
        <v>338.4375</v>
      </c>
    </row>
    <row r="5" spans="1:27" ht="15.75">
      <c r="A5" s="32">
        <v>45200</v>
      </c>
      <c r="B5" s="32">
        <v>45230</v>
      </c>
      <c r="C5" s="49">
        <f>100*0.95*0.95</f>
        <v>90.25</v>
      </c>
      <c r="D5" s="49">
        <f>105*0.95*0.95</f>
        <v>94.762499999999989</v>
      </c>
      <c r="E5" s="49">
        <f>110*0.95*0.95</f>
        <v>99.274999999999991</v>
      </c>
      <c r="F5" s="49">
        <f>125*0.95*0.95</f>
        <v>112.8125</v>
      </c>
      <c r="G5" s="49">
        <f>158*0.95*0.95</f>
        <v>142.595</v>
      </c>
      <c r="H5" s="49">
        <f>90*0.95*0.95</f>
        <v>81.224999999999994</v>
      </c>
      <c r="I5" s="42">
        <f t="shared" si="1"/>
        <v>157.9375</v>
      </c>
      <c r="J5" s="42">
        <f t="shared" si="1"/>
        <v>165.83437499999997</v>
      </c>
      <c r="K5" s="42">
        <f t="shared" si="1"/>
        <v>173.73124999999999</v>
      </c>
      <c r="L5" s="42">
        <f t="shared" si="1"/>
        <v>197.421875</v>
      </c>
      <c r="M5" s="43">
        <f t="shared" si="0"/>
        <v>180.5</v>
      </c>
      <c r="N5" s="43">
        <f t="shared" si="0"/>
        <v>189.52499999999998</v>
      </c>
      <c r="O5" s="43">
        <f t="shared" si="0"/>
        <v>198.54999999999998</v>
      </c>
      <c r="P5" s="43">
        <f t="shared" si="0"/>
        <v>225.625</v>
      </c>
      <c r="Q5" s="43">
        <f t="shared" si="0"/>
        <v>285.19</v>
      </c>
      <c r="R5" s="43">
        <f t="shared" si="0"/>
        <v>162.44999999999999</v>
      </c>
      <c r="S5" s="44">
        <f t="shared" si="2"/>
        <v>252.7</v>
      </c>
      <c r="T5" s="45">
        <f t="shared" si="3"/>
        <v>277.96999999999997</v>
      </c>
      <c r="U5" s="45">
        <f t="shared" si="3"/>
        <v>315.875</v>
      </c>
      <c r="V5" s="45">
        <f t="shared" si="3"/>
        <v>399.26599999999996</v>
      </c>
      <c r="W5" s="45">
        <f t="shared" si="3"/>
        <v>227.42999999999998</v>
      </c>
      <c r="X5" s="46">
        <f t="shared" si="4"/>
        <v>513.34199999999998</v>
      </c>
      <c r="Y5" s="47">
        <f t="shared" si="5"/>
        <v>248.18749999999997</v>
      </c>
      <c r="Z5" s="47">
        <f t="shared" si="5"/>
        <v>282.03125</v>
      </c>
      <c r="AA5" s="47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AA34-F896-4AE9-A8BE-A05FD1CA933D}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(95*0.95)*0.95</f>
        <v>85.737499999999997</v>
      </c>
      <c r="D2" s="48">
        <f>100*0.95*0.95</f>
        <v>90.25</v>
      </c>
      <c r="E2" s="48">
        <f>105*0.95*0.95</f>
        <v>94.762499999999989</v>
      </c>
      <c r="F2" s="48">
        <f>120*0.95*0.95</f>
        <v>108.3</v>
      </c>
      <c r="G2" s="48">
        <f>150*0.95*0.95</f>
        <v>135.375</v>
      </c>
      <c r="H2" s="48">
        <f>86*0.95*0.95</f>
        <v>77.614999999999995</v>
      </c>
      <c r="I2" s="42">
        <f>+C2*1.75</f>
        <v>150.04062500000001</v>
      </c>
      <c r="J2" s="42">
        <f>+D2*1.75</f>
        <v>157.9375</v>
      </c>
      <c r="K2" s="42">
        <f>+E2*1.75</f>
        <v>165.83437499999997</v>
      </c>
      <c r="L2" s="42">
        <f>+F2*1.75</f>
        <v>189.52500000000001</v>
      </c>
      <c r="M2" s="43">
        <f t="shared" ref="M2:R3" si="0">+C2*2</f>
        <v>171.47499999999999</v>
      </c>
      <c r="N2" s="43">
        <f t="shared" si="0"/>
        <v>180.5</v>
      </c>
      <c r="O2" s="43">
        <f t="shared" si="0"/>
        <v>189.52499999999998</v>
      </c>
      <c r="P2" s="43">
        <f t="shared" si="0"/>
        <v>216.6</v>
      </c>
      <c r="Q2" s="43">
        <f t="shared" si="0"/>
        <v>270.75</v>
      </c>
      <c r="R2" s="43">
        <f t="shared" si="0"/>
        <v>155.22999999999999</v>
      </c>
      <c r="S2" s="44">
        <f>+C2*2.8</f>
        <v>240.06499999999997</v>
      </c>
      <c r="T2" s="45">
        <f>+E2*2.8</f>
        <v>265.33499999999998</v>
      </c>
      <c r="U2" s="45">
        <f>+F2*2.8</f>
        <v>303.23999999999995</v>
      </c>
      <c r="V2" s="45">
        <f>+G2*2.8</f>
        <v>379.04999999999995</v>
      </c>
      <c r="W2" s="45">
        <f>+H2*2.8</f>
        <v>217.32199999999997</v>
      </c>
      <c r="X2" s="46">
        <f>+G2*3.6</f>
        <v>487.35</v>
      </c>
      <c r="Y2" s="47">
        <f>+E2*2.5</f>
        <v>236.90624999999997</v>
      </c>
      <c r="Z2" s="47">
        <f>+F2*2.5</f>
        <v>270.75</v>
      </c>
      <c r="AA2" s="47">
        <f>+G2*2.5</f>
        <v>338.4375</v>
      </c>
    </row>
    <row r="3" spans="1:27" ht="15.75">
      <c r="A3" s="32">
        <v>45062</v>
      </c>
      <c r="B3" s="32">
        <v>45107</v>
      </c>
      <c r="C3" s="49">
        <f>90*0.95*0.95</f>
        <v>81.224999999999994</v>
      </c>
      <c r="D3" s="49">
        <f>95*0.95*0.95</f>
        <v>85.737499999999997</v>
      </c>
      <c r="E3" s="49">
        <f>100*0.95*0.95</f>
        <v>90.25</v>
      </c>
      <c r="F3" s="49">
        <f>115*0.95*0.95</f>
        <v>103.78749999999999</v>
      </c>
      <c r="G3" s="49">
        <f>143*0.95*0.95</f>
        <v>129.05749999999998</v>
      </c>
      <c r="H3" s="49">
        <f>81*0.95*0.95</f>
        <v>73.102500000000006</v>
      </c>
      <c r="I3" s="42">
        <f t="shared" ref="I3:L3" si="1">+C3*1.75</f>
        <v>142.14374999999998</v>
      </c>
      <c r="J3" s="42">
        <f t="shared" si="1"/>
        <v>150.04062500000001</v>
      </c>
      <c r="K3" s="42">
        <f t="shared" si="1"/>
        <v>157.9375</v>
      </c>
      <c r="L3" s="42">
        <f t="shared" si="1"/>
        <v>181.62812499999998</v>
      </c>
      <c r="M3" s="43">
        <f t="shared" si="0"/>
        <v>162.44999999999999</v>
      </c>
      <c r="N3" s="43">
        <f t="shared" si="0"/>
        <v>171.47499999999999</v>
      </c>
      <c r="O3" s="43">
        <f t="shared" si="0"/>
        <v>180.5</v>
      </c>
      <c r="P3" s="43">
        <f t="shared" si="0"/>
        <v>207.57499999999999</v>
      </c>
      <c r="Q3" s="43">
        <f t="shared" si="0"/>
        <v>258.11499999999995</v>
      </c>
      <c r="R3" s="43">
        <f t="shared" si="0"/>
        <v>146.20500000000001</v>
      </c>
      <c r="S3" s="44">
        <f t="shared" ref="S3" si="2">+C3*2.8</f>
        <v>227.42999999999998</v>
      </c>
      <c r="T3" s="45">
        <f t="shared" ref="T3:W3" si="3">+E3*2.8</f>
        <v>252.7</v>
      </c>
      <c r="U3" s="45">
        <f t="shared" si="3"/>
        <v>290.60499999999996</v>
      </c>
      <c r="V3" s="45">
        <f t="shared" si="3"/>
        <v>361.36099999999993</v>
      </c>
      <c r="W3" s="45">
        <f t="shared" si="3"/>
        <v>204.68700000000001</v>
      </c>
      <c r="X3" s="46">
        <f t="shared" ref="X3" si="4">+G3*3.6</f>
        <v>464.60699999999991</v>
      </c>
      <c r="Y3" s="47">
        <f t="shared" ref="Y3:AA3" si="5">+E3*2.5</f>
        <v>225.625</v>
      </c>
      <c r="Z3" s="47">
        <f t="shared" si="5"/>
        <v>259.46875</v>
      </c>
      <c r="AA3" s="47">
        <f t="shared" si="5"/>
        <v>322.64374999999995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F868-7681-48E4-BA24-3D681E74D9D5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95*0.95*0.77</f>
        <v>69.492500000000007</v>
      </c>
      <c r="D2" s="48">
        <f>100*0.95*0.77</f>
        <v>73.150000000000006</v>
      </c>
      <c r="E2" s="48">
        <f>105*0.95*0.77</f>
        <v>76.807500000000005</v>
      </c>
      <c r="F2" s="48">
        <f>120*0.95*0.77</f>
        <v>87.78</v>
      </c>
      <c r="G2" s="48">
        <f>150*0.95*0.77</f>
        <v>109.72500000000001</v>
      </c>
      <c r="H2" s="48">
        <f>86*0.95*0.77</f>
        <v>62.909000000000006</v>
      </c>
      <c r="I2" s="42">
        <f>+C2*1.75</f>
        <v>121.61187500000001</v>
      </c>
      <c r="J2" s="42">
        <f>+D2*1.75</f>
        <v>128.01250000000002</v>
      </c>
      <c r="K2" s="42">
        <f>+E2*1.75</f>
        <v>134.41312500000001</v>
      </c>
      <c r="L2" s="42">
        <f>+F2*1.75</f>
        <v>153.61500000000001</v>
      </c>
      <c r="M2" s="43">
        <f t="shared" ref="M2:R7" si="0">+C2*2</f>
        <v>138.98500000000001</v>
      </c>
      <c r="N2" s="43">
        <f t="shared" si="0"/>
        <v>146.30000000000001</v>
      </c>
      <c r="O2" s="43">
        <f t="shared" si="0"/>
        <v>153.61500000000001</v>
      </c>
      <c r="P2" s="43">
        <f t="shared" si="0"/>
        <v>175.56</v>
      </c>
      <c r="Q2" s="43">
        <f t="shared" si="0"/>
        <v>219.45000000000002</v>
      </c>
      <c r="R2" s="43">
        <f t="shared" si="0"/>
        <v>125.81800000000001</v>
      </c>
      <c r="S2" s="44">
        <f>+C2*2.8</f>
        <v>194.57900000000001</v>
      </c>
      <c r="T2" s="45">
        <f>+E2*2.8</f>
        <v>215.06100000000001</v>
      </c>
      <c r="U2" s="45">
        <f>+F2*2.8</f>
        <v>245.78399999999999</v>
      </c>
      <c r="V2" s="45">
        <f>+G2*2.8</f>
        <v>307.23</v>
      </c>
      <c r="W2" s="45">
        <f>+H2*2.8</f>
        <v>176.14520000000002</v>
      </c>
      <c r="X2" s="46">
        <f>+G2*3.6</f>
        <v>395.01000000000005</v>
      </c>
      <c r="Y2" s="47">
        <f>+E2*2.5</f>
        <v>192.01875000000001</v>
      </c>
      <c r="Z2" s="47">
        <f>+F2*2.5</f>
        <v>219.45</v>
      </c>
      <c r="AA2" s="47">
        <f>+G2*2.5</f>
        <v>274.3125</v>
      </c>
    </row>
    <row r="3" spans="1:27" ht="15.75">
      <c r="A3" s="32">
        <v>45062</v>
      </c>
      <c r="B3" s="32">
        <v>45107</v>
      </c>
      <c r="C3" s="49">
        <f>90*0.95*0.77</f>
        <v>65.835000000000008</v>
      </c>
      <c r="D3" s="49">
        <f>95*0.95*0.77</f>
        <v>69.492500000000007</v>
      </c>
      <c r="E3" s="49">
        <f>100*0.95*0.77</f>
        <v>73.150000000000006</v>
      </c>
      <c r="F3" s="49">
        <f>115*0.95*0.77</f>
        <v>84.122500000000002</v>
      </c>
      <c r="G3" s="49">
        <f>143*0.95*0.77</f>
        <v>104.6045</v>
      </c>
      <c r="H3" s="49">
        <f>81*0.95*0.77</f>
        <v>59.2515</v>
      </c>
      <c r="I3" s="42">
        <f t="shared" ref="I3:L7" si="1">+C3*1.75</f>
        <v>115.21125000000001</v>
      </c>
      <c r="J3" s="42">
        <f t="shared" si="1"/>
        <v>121.61187500000001</v>
      </c>
      <c r="K3" s="42">
        <f t="shared" si="1"/>
        <v>128.01250000000002</v>
      </c>
      <c r="L3" s="42">
        <f t="shared" si="1"/>
        <v>147.21437500000002</v>
      </c>
      <c r="M3" s="43">
        <f t="shared" si="0"/>
        <v>131.67000000000002</v>
      </c>
      <c r="N3" s="43">
        <f t="shared" si="0"/>
        <v>138.98500000000001</v>
      </c>
      <c r="O3" s="43">
        <f t="shared" si="0"/>
        <v>146.30000000000001</v>
      </c>
      <c r="P3" s="43">
        <f t="shared" si="0"/>
        <v>168.245</v>
      </c>
      <c r="Q3" s="43">
        <f t="shared" si="0"/>
        <v>209.209</v>
      </c>
      <c r="R3" s="43">
        <f t="shared" si="0"/>
        <v>118.503</v>
      </c>
      <c r="S3" s="44">
        <f t="shared" ref="S3:S7" si="2">+C3*2.8</f>
        <v>184.33800000000002</v>
      </c>
      <c r="T3" s="45">
        <f t="shared" ref="T3:W7" si="3">+E3*2.8</f>
        <v>204.82</v>
      </c>
      <c r="U3" s="45">
        <f t="shared" si="3"/>
        <v>235.54299999999998</v>
      </c>
      <c r="V3" s="45">
        <f t="shared" si="3"/>
        <v>292.89259999999996</v>
      </c>
      <c r="W3" s="45">
        <f t="shared" si="3"/>
        <v>165.9042</v>
      </c>
      <c r="X3" s="46">
        <f t="shared" ref="X3:X7" si="4">+G3*3.6</f>
        <v>376.57620000000003</v>
      </c>
      <c r="Y3" s="47">
        <f t="shared" ref="Y3:AA7" si="5">+E3*2.5</f>
        <v>182.875</v>
      </c>
      <c r="Z3" s="47">
        <f t="shared" si="5"/>
        <v>210.30625000000001</v>
      </c>
      <c r="AA3" s="47">
        <f t="shared" si="5"/>
        <v>261.51125000000002</v>
      </c>
    </row>
    <row r="4" spans="1:27" ht="15.75">
      <c r="A4" s="32">
        <v>45108</v>
      </c>
      <c r="B4" s="32">
        <v>45121</v>
      </c>
      <c r="C4" s="48">
        <f>95*0.95*0.77</f>
        <v>69.492500000000007</v>
      </c>
      <c r="D4" s="48">
        <f>100*0.95*0.77</f>
        <v>73.150000000000006</v>
      </c>
      <c r="E4" s="48">
        <f>105*0.95*0.77</f>
        <v>76.807500000000005</v>
      </c>
      <c r="F4" s="48">
        <f>120*0.95*0.77</f>
        <v>87.78</v>
      </c>
      <c r="G4" s="48">
        <f>150*0.95*0.77</f>
        <v>109.72500000000001</v>
      </c>
      <c r="H4" s="48">
        <f>86*0.95*0.77</f>
        <v>62.909000000000006</v>
      </c>
      <c r="I4" s="42">
        <f t="shared" si="1"/>
        <v>121.61187500000001</v>
      </c>
      <c r="J4" s="42">
        <f t="shared" si="1"/>
        <v>128.01250000000002</v>
      </c>
      <c r="K4" s="42">
        <f t="shared" si="1"/>
        <v>134.41312500000001</v>
      </c>
      <c r="L4" s="42">
        <f t="shared" si="1"/>
        <v>153.61500000000001</v>
      </c>
      <c r="M4" s="43">
        <f t="shared" si="0"/>
        <v>138.98500000000001</v>
      </c>
      <c r="N4" s="43">
        <f t="shared" si="0"/>
        <v>146.30000000000001</v>
      </c>
      <c r="O4" s="43">
        <f t="shared" si="0"/>
        <v>153.61500000000001</v>
      </c>
      <c r="P4" s="43">
        <f t="shared" si="0"/>
        <v>175.56</v>
      </c>
      <c r="Q4" s="43">
        <f t="shared" si="0"/>
        <v>219.45000000000002</v>
      </c>
      <c r="R4" s="43">
        <f t="shared" si="0"/>
        <v>125.81800000000001</v>
      </c>
      <c r="S4" s="44">
        <f t="shared" si="2"/>
        <v>194.57900000000001</v>
      </c>
      <c r="T4" s="45">
        <f t="shared" si="3"/>
        <v>215.06100000000001</v>
      </c>
      <c r="U4" s="45">
        <f t="shared" si="3"/>
        <v>245.78399999999999</v>
      </c>
      <c r="V4" s="45">
        <f t="shared" si="3"/>
        <v>307.23</v>
      </c>
      <c r="W4" s="45">
        <f t="shared" si="3"/>
        <v>176.14520000000002</v>
      </c>
      <c r="X4" s="46">
        <f t="shared" si="4"/>
        <v>395.01000000000005</v>
      </c>
      <c r="Y4" s="47">
        <f t="shared" si="5"/>
        <v>192.01875000000001</v>
      </c>
      <c r="Z4" s="47">
        <f t="shared" si="5"/>
        <v>219.45</v>
      </c>
      <c r="AA4" s="47">
        <f t="shared" si="5"/>
        <v>274.3125</v>
      </c>
    </row>
    <row r="5" spans="1:27" ht="15.75">
      <c r="A5" s="32">
        <v>45122</v>
      </c>
      <c r="B5" s="32">
        <v>45153</v>
      </c>
      <c r="C5" s="49">
        <f>100*0.95*0.77</f>
        <v>73.150000000000006</v>
      </c>
      <c r="D5" s="49">
        <f>105*0.95*0.77</f>
        <v>76.807500000000005</v>
      </c>
      <c r="E5" s="49">
        <f>110*0.95*0.77</f>
        <v>80.465000000000003</v>
      </c>
      <c r="F5" s="49">
        <f>125*0.95*0.77</f>
        <v>91.4375</v>
      </c>
      <c r="G5" s="49">
        <f>158*0.95*0.77</f>
        <v>115.577</v>
      </c>
      <c r="H5" s="49">
        <f>90*0.95*0.77</f>
        <v>65.835000000000008</v>
      </c>
      <c r="I5" s="42">
        <f t="shared" si="1"/>
        <v>128.01250000000002</v>
      </c>
      <c r="J5" s="42">
        <f t="shared" si="1"/>
        <v>134.41312500000001</v>
      </c>
      <c r="K5" s="42">
        <f t="shared" si="1"/>
        <v>140.81375</v>
      </c>
      <c r="L5" s="42">
        <f t="shared" si="1"/>
        <v>160.015625</v>
      </c>
      <c r="M5" s="43">
        <f t="shared" si="0"/>
        <v>146.30000000000001</v>
      </c>
      <c r="N5" s="43">
        <f t="shared" si="0"/>
        <v>153.61500000000001</v>
      </c>
      <c r="O5" s="43">
        <f t="shared" si="0"/>
        <v>160.93</v>
      </c>
      <c r="P5" s="43">
        <f t="shared" si="0"/>
        <v>182.875</v>
      </c>
      <c r="Q5" s="43">
        <f t="shared" si="0"/>
        <v>231.154</v>
      </c>
      <c r="R5" s="43">
        <f t="shared" si="0"/>
        <v>131.67000000000002</v>
      </c>
      <c r="S5" s="44">
        <f t="shared" si="2"/>
        <v>204.82</v>
      </c>
      <c r="T5" s="45">
        <f t="shared" si="3"/>
        <v>225.30199999999999</v>
      </c>
      <c r="U5" s="45">
        <f t="shared" si="3"/>
        <v>256.02499999999998</v>
      </c>
      <c r="V5" s="45">
        <f t="shared" si="3"/>
        <v>323.61559999999997</v>
      </c>
      <c r="W5" s="45">
        <f t="shared" si="3"/>
        <v>184.33800000000002</v>
      </c>
      <c r="X5" s="46">
        <f t="shared" si="4"/>
        <v>416.0772</v>
      </c>
      <c r="Y5" s="47">
        <f t="shared" si="5"/>
        <v>201.16250000000002</v>
      </c>
      <c r="Z5" s="47">
        <f t="shared" si="5"/>
        <v>228.59375</v>
      </c>
      <c r="AA5" s="47">
        <f t="shared" si="5"/>
        <v>288.9425</v>
      </c>
    </row>
    <row r="6" spans="1:27" ht="15.75">
      <c r="A6" s="32">
        <v>45154</v>
      </c>
      <c r="B6" s="32">
        <v>45199</v>
      </c>
      <c r="C6" s="48">
        <f>95*0.95*0.77</f>
        <v>69.492500000000007</v>
      </c>
      <c r="D6" s="48">
        <f>100*0.95*0.77</f>
        <v>73.150000000000006</v>
      </c>
      <c r="E6" s="48">
        <f>105*0.95*0.77</f>
        <v>76.807500000000005</v>
      </c>
      <c r="F6" s="48">
        <f>120*0.95*0.77</f>
        <v>87.78</v>
      </c>
      <c r="G6" s="48">
        <f>150*0.95*0.77</f>
        <v>109.72500000000001</v>
      </c>
      <c r="H6" s="48">
        <f>86*0.95*0.77</f>
        <v>62.909000000000006</v>
      </c>
      <c r="I6" s="42">
        <f t="shared" si="1"/>
        <v>121.61187500000001</v>
      </c>
      <c r="J6" s="42">
        <f t="shared" si="1"/>
        <v>128.01250000000002</v>
      </c>
      <c r="K6" s="42">
        <f t="shared" si="1"/>
        <v>134.41312500000001</v>
      </c>
      <c r="L6" s="42">
        <f t="shared" si="1"/>
        <v>153.61500000000001</v>
      </c>
      <c r="M6" s="43">
        <f t="shared" si="0"/>
        <v>138.98500000000001</v>
      </c>
      <c r="N6" s="43">
        <f t="shared" si="0"/>
        <v>146.30000000000001</v>
      </c>
      <c r="O6" s="43">
        <f t="shared" si="0"/>
        <v>153.61500000000001</v>
      </c>
      <c r="P6" s="43">
        <f t="shared" si="0"/>
        <v>175.56</v>
      </c>
      <c r="Q6" s="43">
        <f t="shared" si="0"/>
        <v>219.45000000000002</v>
      </c>
      <c r="R6" s="43">
        <f t="shared" si="0"/>
        <v>125.81800000000001</v>
      </c>
      <c r="S6" s="44">
        <f t="shared" si="2"/>
        <v>194.57900000000001</v>
      </c>
      <c r="T6" s="45">
        <f t="shared" si="3"/>
        <v>215.06100000000001</v>
      </c>
      <c r="U6" s="45">
        <f t="shared" si="3"/>
        <v>245.78399999999999</v>
      </c>
      <c r="V6" s="45">
        <f t="shared" si="3"/>
        <v>307.23</v>
      </c>
      <c r="W6" s="45">
        <f t="shared" si="3"/>
        <v>176.14520000000002</v>
      </c>
      <c r="X6" s="46">
        <f t="shared" si="4"/>
        <v>395.01000000000005</v>
      </c>
      <c r="Y6" s="47">
        <f t="shared" si="5"/>
        <v>192.01875000000001</v>
      </c>
      <c r="Z6" s="47">
        <f t="shared" si="5"/>
        <v>219.45</v>
      </c>
      <c r="AA6" s="47">
        <f t="shared" si="5"/>
        <v>274.3125</v>
      </c>
    </row>
    <row r="7" spans="1:27" ht="15.75">
      <c r="A7" s="32">
        <v>45200</v>
      </c>
      <c r="B7" s="32">
        <v>45230</v>
      </c>
      <c r="C7" s="49">
        <f>100*0.95*0.77</f>
        <v>73.150000000000006</v>
      </c>
      <c r="D7" s="49">
        <f>105*0.95*0.77</f>
        <v>76.807500000000005</v>
      </c>
      <c r="E7" s="49">
        <f>110*0.95*0.77</f>
        <v>80.465000000000003</v>
      </c>
      <c r="F7" s="49">
        <f>125*0.95*0.77</f>
        <v>91.4375</v>
      </c>
      <c r="G7" s="49">
        <f>158*0.95*0.77</f>
        <v>115.577</v>
      </c>
      <c r="H7" s="49">
        <f>90*0.95*0.77</f>
        <v>65.835000000000008</v>
      </c>
      <c r="I7" s="42">
        <f t="shared" si="1"/>
        <v>128.01250000000002</v>
      </c>
      <c r="J7" s="42">
        <f t="shared" si="1"/>
        <v>134.41312500000001</v>
      </c>
      <c r="K7" s="42">
        <f t="shared" si="1"/>
        <v>140.81375</v>
      </c>
      <c r="L7" s="42">
        <f t="shared" si="1"/>
        <v>160.015625</v>
      </c>
      <c r="M7" s="43">
        <f t="shared" si="0"/>
        <v>146.30000000000001</v>
      </c>
      <c r="N7" s="43">
        <f t="shared" si="0"/>
        <v>153.61500000000001</v>
      </c>
      <c r="O7" s="43">
        <f t="shared" si="0"/>
        <v>160.93</v>
      </c>
      <c r="P7" s="43">
        <f t="shared" si="0"/>
        <v>182.875</v>
      </c>
      <c r="Q7" s="43">
        <f t="shared" si="0"/>
        <v>231.154</v>
      </c>
      <c r="R7" s="43">
        <f t="shared" si="0"/>
        <v>131.67000000000002</v>
      </c>
      <c r="S7" s="44">
        <f t="shared" si="2"/>
        <v>204.82</v>
      </c>
      <c r="T7" s="45">
        <f t="shared" si="3"/>
        <v>225.30199999999999</v>
      </c>
      <c r="U7" s="45">
        <f t="shared" si="3"/>
        <v>256.02499999999998</v>
      </c>
      <c r="V7" s="45">
        <f t="shared" si="3"/>
        <v>323.61559999999997</v>
      </c>
      <c r="W7" s="45">
        <f t="shared" si="3"/>
        <v>184.33800000000002</v>
      </c>
      <c r="X7" s="46">
        <f t="shared" si="4"/>
        <v>416.0772</v>
      </c>
      <c r="Y7" s="47">
        <f t="shared" si="5"/>
        <v>201.16250000000002</v>
      </c>
      <c r="Z7" s="47">
        <f t="shared" si="5"/>
        <v>228.59375</v>
      </c>
      <c r="AA7" s="47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A962-2E7B-4BC8-897D-01BDA35AB3C8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5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45107</v>
      </c>
      <c r="C3" s="48">
        <f>90*0.95*0.75</f>
        <v>64.125</v>
      </c>
      <c r="D3" s="49">
        <f>95*0.95*0.75</f>
        <v>67.6875</v>
      </c>
      <c r="E3" s="49">
        <f>100*0.95*0.75</f>
        <v>71.25</v>
      </c>
      <c r="F3" s="49">
        <f>115*0.95*0.75</f>
        <v>81.9375</v>
      </c>
      <c r="G3" s="49">
        <f>143*0.95*0.75</f>
        <v>101.88749999999999</v>
      </c>
      <c r="H3" s="49">
        <f>81*0.95*0.75</f>
        <v>57.712500000000006</v>
      </c>
      <c r="I3" s="42">
        <f t="shared" ref="I3:L5" si="1">+C3*1.75</f>
        <v>112.21875</v>
      </c>
      <c r="J3" s="42">
        <f t="shared" si="1"/>
        <v>118.453125</v>
      </c>
      <c r="K3" s="42">
        <f t="shared" si="1"/>
        <v>124.6875</v>
      </c>
      <c r="L3" s="42">
        <f t="shared" si="1"/>
        <v>143.390625</v>
      </c>
      <c r="M3" s="43">
        <f t="shared" si="0"/>
        <v>128.25</v>
      </c>
      <c r="N3" s="43">
        <f t="shared" si="0"/>
        <v>135.375</v>
      </c>
      <c r="O3" s="43">
        <f t="shared" si="0"/>
        <v>142.5</v>
      </c>
      <c r="P3" s="43">
        <f t="shared" si="0"/>
        <v>163.875</v>
      </c>
      <c r="Q3" s="43">
        <f t="shared" si="0"/>
        <v>203.77499999999998</v>
      </c>
      <c r="R3" s="43">
        <f t="shared" si="0"/>
        <v>115.42500000000001</v>
      </c>
      <c r="S3" s="44">
        <f t="shared" ref="S3:S5" si="2">+C3*2.8</f>
        <v>179.54999999999998</v>
      </c>
      <c r="T3" s="45">
        <f t="shared" ref="T3:W5" si="3">+E3*2.8</f>
        <v>199.5</v>
      </c>
      <c r="U3" s="45">
        <f t="shared" si="3"/>
        <v>229.42499999999998</v>
      </c>
      <c r="V3" s="45">
        <f t="shared" si="3"/>
        <v>285.28499999999997</v>
      </c>
      <c r="W3" s="45">
        <f t="shared" si="3"/>
        <v>161.595</v>
      </c>
      <c r="X3" s="46">
        <f t="shared" ref="X3:X5" si="4">+G3*3.6</f>
        <v>366.79499999999996</v>
      </c>
      <c r="Y3" s="47">
        <f t="shared" ref="Y3:AA5" si="5">+E3*2.5</f>
        <v>178.125</v>
      </c>
      <c r="Z3" s="47">
        <f t="shared" si="5"/>
        <v>204.84375</v>
      </c>
      <c r="AA3" s="47">
        <f t="shared" si="5"/>
        <v>254.71874999999997</v>
      </c>
    </row>
    <row r="4" spans="1:27" ht="15.75">
      <c r="A4" s="32">
        <v>45170</v>
      </c>
      <c r="B4" s="32">
        <v>45199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45200</v>
      </c>
      <c r="B5" s="32">
        <v>45230</v>
      </c>
      <c r="C5" s="49">
        <f>100*0.95*0.75</f>
        <v>71.25</v>
      </c>
      <c r="D5" s="49">
        <f>105*0.95*0.75</f>
        <v>74.8125</v>
      </c>
      <c r="E5" s="49">
        <f>110*0.95*0.75</f>
        <v>78.375</v>
      </c>
      <c r="F5" s="49">
        <f>125*0.95*0.75</f>
        <v>89.0625</v>
      </c>
      <c r="G5" s="49">
        <f>158*0.95*0.75</f>
        <v>112.57499999999999</v>
      </c>
      <c r="H5" s="49">
        <f>90*0.95*0.75</f>
        <v>64.125</v>
      </c>
      <c r="I5" s="42">
        <f t="shared" si="1"/>
        <v>124.6875</v>
      </c>
      <c r="J5" s="42">
        <f t="shared" si="1"/>
        <v>130.921875</v>
      </c>
      <c r="K5" s="42">
        <f t="shared" si="1"/>
        <v>137.15625</v>
      </c>
      <c r="L5" s="42">
        <f t="shared" si="1"/>
        <v>155.859375</v>
      </c>
      <c r="M5" s="43">
        <f t="shared" si="0"/>
        <v>142.5</v>
      </c>
      <c r="N5" s="43">
        <f t="shared" si="0"/>
        <v>149.625</v>
      </c>
      <c r="O5" s="43">
        <f t="shared" si="0"/>
        <v>156.75</v>
      </c>
      <c r="P5" s="43">
        <f t="shared" si="0"/>
        <v>178.125</v>
      </c>
      <c r="Q5" s="43">
        <f t="shared" si="0"/>
        <v>225.14999999999998</v>
      </c>
      <c r="R5" s="43">
        <f t="shared" si="0"/>
        <v>128.25</v>
      </c>
      <c r="S5" s="44">
        <f t="shared" si="2"/>
        <v>199.5</v>
      </c>
      <c r="T5" s="45">
        <f t="shared" si="3"/>
        <v>219.45</v>
      </c>
      <c r="U5" s="45">
        <f t="shared" si="3"/>
        <v>249.37499999999997</v>
      </c>
      <c r="V5" s="45">
        <f t="shared" si="3"/>
        <v>315.20999999999992</v>
      </c>
      <c r="W5" s="45">
        <f t="shared" si="3"/>
        <v>179.54999999999998</v>
      </c>
      <c r="X5" s="46">
        <f t="shared" si="4"/>
        <v>405.27</v>
      </c>
      <c r="Y5" s="47">
        <f t="shared" si="5"/>
        <v>195.9375</v>
      </c>
      <c r="Z5" s="47">
        <f t="shared" si="5"/>
        <v>222.65625</v>
      </c>
      <c r="AA5" s="47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4C5E-F565-4416-8665-FF6EBB121C22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7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45107</v>
      </c>
      <c r="C3" s="49">
        <f>90*0.95*0.75</f>
        <v>64.125</v>
      </c>
      <c r="D3" s="49">
        <f>95*0.95*0.75</f>
        <v>67.6875</v>
      </c>
      <c r="E3" s="49">
        <f>100*0.95*0.75</f>
        <v>71.25</v>
      </c>
      <c r="F3" s="49">
        <f>115*0.95*0.75</f>
        <v>81.9375</v>
      </c>
      <c r="G3" s="49">
        <f>143*0.95*0.75</f>
        <v>101.88749999999999</v>
      </c>
      <c r="H3" s="49">
        <f>81*0.95*0.75</f>
        <v>57.712500000000006</v>
      </c>
      <c r="I3" s="42">
        <f t="shared" ref="I3:L7" si="1">+C3*1.75</f>
        <v>112.21875</v>
      </c>
      <c r="J3" s="42">
        <f t="shared" si="1"/>
        <v>118.453125</v>
      </c>
      <c r="K3" s="42">
        <f t="shared" si="1"/>
        <v>124.6875</v>
      </c>
      <c r="L3" s="42">
        <f t="shared" si="1"/>
        <v>143.390625</v>
      </c>
      <c r="M3" s="43">
        <f t="shared" si="0"/>
        <v>128.25</v>
      </c>
      <c r="N3" s="43">
        <f t="shared" si="0"/>
        <v>135.375</v>
      </c>
      <c r="O3" s="43">
        <f t="shared" si="0"/>
        <v>142.5</v>
      </c>
      <c r="P3" s="43">
        <f t="shared" si="0"/>
        <v>163.875</v>
      </c>
      <c r="Q3" s="43">
        <f t="shared" si="0"/>
        <v>203.77499999999998</v>
      </c>
      <c r="R3" s="43">
        <f t="shared" si="0"/>
        <v>115.42500000000001</v>
      </c>
      <c r="S3" s="44">
        <f t="shared" ref="S3:S7" si="2">+C3*2.8</f>
        <v>179.54999999999998</v>
      </c>
      <c r="T3" s="45">
        <f t="shared" ref="T3:W7" si="3">+E3*2.8</f>
        <v>199.5</v>
      </c>
      <c r="U3" s="45">
        <f t="shared" si="3"/>
        <v>229.42499999999998</v>
      </c>
      <c r="V3" s="45">
        <f t="shared" si="3"/>
        <v>285.28499999999997</v>
      </c>
      <c r="W3" s="45">
        <f t="shared" si="3"/>
        <v>161.595</v>
      </c>
      <c r="X3" s="46">
        <f t="shared" ref="X3:X7" si="4">+G3*3.6</f>
        <v>366.79499999999996</v>
      </c>
      <c r="Y3" s="47">
        <f t="shared" ref="Y3:AA7" si="5">+E3*2.5</f>
        <v>178.125</v>
      </c>
      <c r="Z3" s="47">
        <f t="shared" si="5"/>
        <v>204.84375</v>
      </c>
      <c r="AA3" s="47">
        <f t="shared" si="5"/>
        <v>254.71874999999997</v>
      </c>
    </row>
    <row r="4" spans="1:27" ht="15.75">
      <c r="A4" s="32">
        <v>45108</v>
      </c>
      <c r="B4" s="32">
        <v>45121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45122</v>
      </c>
      <c r="B5" s="32">
        <v>45153</v>
      </c>
      <c r="C5" s="49">
        <f>100*0.95*0.8</f>
        <v>76</v>
      </c>
      <c r="D5" s="49">
        <f>105*0.95*0.8</f>
        <v>79.800000000000011</v>
      </c>
      <c r="E5" s="49">
        <f>110*0.95*0.8</f>
        <v>83.600000000000009</v>
      </c>
      <c r="F5" s="49">
        <f>125*0.95*0.8</f>
        <v>95</v>
      </c>
      <c r="G5" s="49">
        <f>158*0.95*0.8</f>
        <v>120.08</v>
      </c>
      <c r="H5" s="49">
        <f>90*0.95*0.8</f>
        <v>68.400000000000006</v>
      </c>
      <c r="I5" s="42">
        <f t="shared" si="1"/>
        <v>133</v>
      </c>
      <c r="J5" s="42">
        <f t="shared" si="1"/>
        <v>139.65000000000003</v>
      </c>
      <c r="K5" s="42">
        <f t="shared" si="1"/>
        <v>146.30000000000001</v>
      </c>
      <c r="L5" s="42">
        <f t="shared" si="1"/>
        <v>166.25</v>
      </c>
      <c r="M5" s="43">
        <f t="shared" si="0"/>
        <v>152</v>
      </c>
      <c r="N5" s="43">
        <f t="shared" si="0"/>
        <v>159.60000000000002</v>
      </c>
      <c r="O5" s="43">
        <f t="shared" si="0"/>
        <v>167.20000000000002</v>
      </c>
      <c r="P5" s="43">
        <f t="shared" si="0"/>
        <v>190</v>
      </c>
      <c r="Q5" s="43">
        <f t="shared" si="0"/>
        <v>240.16</v>
      </c>
      <c r="R5" s="43">
        <f t="shared" si="0"/>
        <v>136.80000000000001</v>
      </c>
      <c r="S5" s="44">
        <f t="shared" si="2"/>
        <v>212.79999999999998</v>
      </c>
      <c r="T5" s="45">
        <f t="shared" si="3"/>
        <v>234.08</v>
      </c>
      <c r="U5" s="45">
        <f t="shared" si="3"/>
        <v>266</v>
      </c>
      <c r="V5" s="45">
        <f t="shared" si="3"/>
        <v>336.22399999999999</v>
      </c>
      <c r="W5" s="45">
        <f t="shared" si="3"/>
        <v>191.52</v>
      </c>
      <c r="X5" s="46">
        <f t="shared" si="4"/>
        <v>432.28800000000001</v>
      </c>
      <c r="Y5" s="47">
        <f t="shared" si="5"/>
        <v>209.00000000000003</v>
      </c>
      <c r="Z5" s="47">
        <f t="shared" si="5"/>
        <v>237.5</v>
      </c>
      <c r="AA5" s="47">
        <f t="shared" si="5"/>
        <v>300.2</v>
      </c>
    </row>
    <row r="6" spans="1:27" ht="15.75">
      <c r="A6" s="32">
        <v>45154</v>
      </c>
      <c r="B6" s="32">
        <v>45199</v>
      </c>
      <c r="C6" s="48">
        <f>95*0.95*0.75</f>
        <v>67.6875</v>
      </c>
      <c r="D6" s="48">
        <f>100*0.95*0.75</f>
        <v>71.25</v>
      </c>
      <c r="E6" s="48">
        <f>105*0.95*0.75</f>
        <v>74.8125</v>
      </c>
      <c r="F6" s="48">
        <f>120*0.95*0.75</f>
        <v>85.5</v>
      </c>
      <c r="G6" s="48">
        <f>150*0.95*0.75</f>
        <v>106.875</v>
      </c>
      <c r="H6" s="48">
        <f>86*0.95*0.75</f>
        <v>61.275000000000006</v>
      </c>
      <c r="I6" s="42">
        <f t="shared" si="1"/>
        <v>118.453125</v>
      </c>
      <c r="J6" s="42">
        <f t="shared" si="1"/>
        <v>124.6875</v>
      </c>
      <c r="K6" s="42">
        <f t="shared" si="1"/>
        <v>130.921875</v>
      </c>
      <c r="L6" s="42">
        <f t="shared" si="1"/>
        <v>149.625</v>
      </c>
      <c r="M6" s="43">
        <f t="shared" si="0"/>
        <v>135.375</v>
      </c>
      <c r="N6" s="43">
        <f t="shared" si="0"/>
        <v>142.5</v>
      </c>
      <c r="O6" s="43">
        <f t="shared" si="0"/>
        <v>149.625</v>
      </c>
      <c r="P6" s="43">
        <f t="shared" si="0"/>
        <v>171</v>
      </c>
      <c r="Q6" s="43">
        <f t="shared" si="0"/>
        <v>213.75</v>
      </c>
      <c r="R6" s="43">
        <f t="shared" si="0"/>
        <v>122.55000000000001</v>
      </c>
      <c r="S6" s="44">
        <f t="shared" si="2"/>
        <v>189.52499999999998</v>
      </c>
      <c r="T6" s="45">
        <f t="shared" si="3"/>
        <v>209.47499999999999</v>
      </c>
      <c r="U6" s="45">
        <f t="shared" si="3"/>
        <v>239.39999999999998</v>
      </c>
      <c r="V6" s="45">
        <f t="shared" si="3"/>
        <v>299.25</v>
      </c>
      <c r="W6" s="45">
        <f t="shared" si="3"/>
        <v>171.57</v>
      </c>
      <c r="X6" s="46">
        <f t="shared" si="4"/>
        <v>384.75</v>
      </c>
      <c r="Y6" s="47">
        <f t="shared" si="5"/>
        <v>187.03125</v>
      </c>
      <c r="Z6" s="47">
        <f t="shared" si="5"/>
        <v>213.75</v>
      </c>
      <c r="AA6" s="47">
        <f t="shared" si="5"/>
        <v>267.1875</v>
      </c>
    </row>
    <row r="7" spans="1:27" ht="15.75">
      <c r="A7" s="32">
        <v>45200</v>
      </c>
      <c r="B7" s="32">
        <v>45230</v>
      </c>
      <c r="C7" s="49">
        <f>100*0.95*0.75</f>
        <v>71.25</v>
      </c>
      <c r="D7" s="49">
        <f>105*0.95*0.75</f>
        <v>74.8125</v>
      </c>
      <c r="E7" s="49">
        <f>110*0.95*0.75</f>
        <v>78.375</v>
      </c>
      <c r="F7" s="49">
        <f>125*0.95*0.75</f>
        <v>89.0625</v>
      </c>
      <c r="G7" s="49">
        <f>158*0.95*0.75</f>
        <v>112.57499999999999</v>
      </c>
      <c r="H7" s="49">
        <f>90*0.95*0.75</f>
        <v>64.125</v>
      </c>
      <c r="I7" s="42">
        <f t="shared" si="1"/>
        <v>124.6875</v>
      </c>
      <c r="J7" s="42">
        <f t="shared" si="1"/>
        <v>130.921875</v>
      </c>
      <c r="K7" s="42">
        <f t="shared" si="1"/>
        <v>137.15625</v>
      </c>
      <c r="L7" s="42">
        <f t="shared" si="1"/>
        <v>155.859375</v>
      </c>
      <c r="M7" s="43">
        <f t="shared" si="0"/>
        <v>142.5</v>
      </c>
      <c r="N7" s="43">
        <f t="shared" si="0"/>
        <v>149.625</v>
      </c>
      <c r="O7" s="43">
        <f t="shared" si="0"/>
        <v>156.75</v>
      </c>
      <c r="P7" s="43">
        <f t="shared" si="0"/>
        <v>178.125</v>
      </c>
      <c r="Q7" s="43">
        <f t="shared" si="0"/>
        <v>225.14999999999998</v>
      </c>
      <c r="R7" s="43">
        <f t="shared" si="0"/>
        <v>128.25</v>
      </c>
      <c r="S7" s="44">
        <f t="shared" si="2"/>
        <v>199.5</v>
      </c>
      <c r="T7" s="45">
        <f t="shared" si="3"/>
        <v>219.45</v>
      </c>
      <c r="U7" s="45">
        <f t="shared" si="3"/>
        <v>249.37499999999997</v>
      </c>
      <c r="V7" s="45">
        <f t="shared" si="3"/>
        <v>315.20999999999992</v>
      </c>
      <c r="W7" s="45">
        <f t="shared" si="3"/>
        <v>179.54999999999998</v>
      </c>
      <c r="X7" s="46">
        <f t="shared" si="4"/>
        <v>405.27</v>
      </c>
      <c r="Y7" s="47">
        <f t="shared" si="5"/>
        <v>195.9375</v>
      </c>
      <c r="Z7" s="47">
        <f t="shared" si="5"/>
        <v>222.65625</v>
      </c>
      <c r="AA7" s="47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77C1-4FBA-4722-BCFF-0C36E480686C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33" t="s">
        <v>6</v>
      </c>
      <c r="B1" s="34" t="s">
        <v>7</v>
      </c>
      <c r="C1" s="41" t="s">
        <v>28</v>
      </c>
      <c r="D1" s="41" t="s">
        <v>29</v>
      </c>
      <c r="E1" s="41" t="s">
        <v>30</v>
      </c>
      <c r="F1" s="41" t="s">
        <v>31</v>
      </c>
      <c r="G1" s="41" t="s">
        <v>32</v>
      </c>
      <c r="H1" s="41" t="s">
        <v>33</v>
      </c>
      <c r="I1" s="35" t="s">
        <v>9</v>
      </c>
      <c r="J1" s="35" t="s">
        <v>10</v>
      </c>
      <c r="K1" s="35" t="s">
        <v>11</v>
      </c>
      <c r="L1" s="35" t="s">
        <v>19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7" t="s">
        <v>21</v>
      </c>
      <c r="U1" s="37" t="s">
        <v>20</v>
      </c>
      <c r="V1" s="37" t="s">
        <v>22</v>
      </c>
      <c r="W1" s="38" t="s">
        <v>23</v>
      </c>
      <c r="X1" s="39" t="s">
        <v>24</v>
      </c>
      <c r="Y1" s="40" t="s">
        <v>25</v>
      </c>
      <c r="Z1" s="40" t="s">
        <v>26</v>
      </c>
      <c r="AA1" s="40" t="s">
        <v>27</v>
      </c>
    </row>
    <row r="2" spans="1:27" ht="16.5" thickTop="1">
      <c r="A2" s="31">
        <v>45047</v>
      </c>
      <c r="B2" s="31">
        <v>45061</v>
      </c>
      <c r="C2" s="48">
        <f>95*0.95*0.75</f>
        <v>67.6875</v>
      </c>
      <c r="D2" s="48">
        <f>100*0.95*0.75</f>
        <v>71.25</v>
      </c>
      <c r="E2" s="48">
        <f>105*0.95*0.75</f>
        <v>74.8125</v>
      </c>
      <c r="F2" s="48">
        <f>120*0.95*0.75</f>
        <v>85.5</v>
      </c>
      <c r="G2" s="48">
        <f>150*0.95*0.75</f>
        <v>106.875</v>
      </c>
      <c r="H2" s="48">
        <f>86*0.95*0.75</f>
        <v>61.275000000000006</v>
      </c>
      <c r="I2" s="42">
        <f>+C2*1.75</f>
        <v>118.453125</v>
      </c>
      <c r="J2" s="42">
        <f>+D2*1.75</f>
        <v>124.6875</v>
      </c>
      <c r="K2" s="42">
        <f>+E2*1.75</f>
        <v>130.921875</v>
      </c>
      <c r="L2" s="42">
        <f>+F2*1.75</f>
        <v>149.625</v>
      </c>
      <c r="M2" s="43">
        <f t="shared" ref="M2:R7" si="0">+C2*2</f>
        <v>135.375</v>
      </c>
      <c r="N2" s="43">
        <f t="shared" si="0"/>
        <v>142.5</v>
      </c>
      <c r="O2" s="43">
        <f t="shared" si="0"/>
        <v>149.625</v>
      </c>
      <c r="P2" s="43">
        <f t="shared" si="0"/>
        <v>171</v>
      </c>
      <c r="Q2" s="43">
        <f t="shared" si="0"/>
        <v>213.75</v>
      </c>
      <c r="R2" s="43">
        <f t="shared" si="0"/>
        <v>122.55000000000001</v>
      </c>
      <c r="S2" s="44">
        <f>+C2*2.8</f>
        <v>189.52499999999998</v>
      </c>
      <c r="T2" s="45">
        <f>+E2*2.8</f>
        <v>209.47499999999999</v>
      </c>
      <c r="U2" s="45">
        <f>+F2*2.8</f>
        <v>239.39999999999998</v>
      </c>
      <c r="V2" s="45">
        <f>+G2*2.8</f>
        <v>299.25</v>
      </c>
      <c r="W2" s="45">
        <f>+H2*2.8</f>
        <v>171.57</v>
      </c>
      <c r="X2" s="46">
        <f>+G2*3.6</f>
        <v>384.75</v>
      </c>
      <c r="Y2" s="47">
        <f>+E2*2.5</f>
        <v>187.03125</v>
      </c>
      <c r="Z2" s="47">
        <f>+F2*2.5</f>
        <v>213.75</v>
      </c>
      <c r="AA2" s="47">
        <f>+G2*2.5</f>
        <v>267.1875</v>
      </c>
    </row>
    <row r="3" spans="1:27" ht="15.75">
      <c r="A3" s="32">
        <v>45062</v>
      </c>
      <c r="B3" s="32">
        <v>45107</v>
      </c>
      <c r="C3" s="49">
        <f>90*0.95*0.8</f>
        <v>68.400000000000006</v>
      </c>
      <c r="D3" s="49">
        <f>95*0.95*0.8</f>
        <v>72.2</v>
      </c>
      <c r="E3" s="49">
        <f>100*0.95*0.8</f>
        <v>76</v>
      </c>
      <c r="F3" s="49">
        <f>115*0.95*0.8</f>
        <v>87.4</v>
      </c>
      <c r="G3" s="49">
        <f>143*0.95*0.8</f>
        <v>108.68</v>
      </c>
      <c r="H3" s="49">
        <f>81*0.95*0.8</f>
        <v>61.56</v>
      </c>
      <c r="I3" s="42">
        <f t="shared" ref="I3:L7" si="1">+C3*1.75</f>
        <v>119.70000000000002</v>
      </c>
      <c r="J3" s="42">
        <f t="shared" si="1"/>
        <v>126.35000000000001</v>
      </c>
      <c r="K3" s="42">
        <f t="shared" si="1"/>
        <v>133</v>
      </c>
      <c r="L3" s="42">
        <f t="shared" si="1"/>
        <v>152.95000000000002</v>
      </c>
      <c r="M3" s="43">
        <f t="shared" si="0"/>
        <v>136.80000000000001</v>
      </c>
      <c r="N3" s="43">
        <f t="shared" si="0"/>
        <v>144.4</v>
      </c>
      <c r="O3" s="43">
        <f t="shared" si="0"/>
        <v>152</v>
      </c>
      <c r="P3" s="43">
        <f t="shared" si="0"/>
        <v>174.8</v>
      </c>
      <c r="Q3" s="43">
        <f t="shared" si="0"/>
        <v>217.36</v>
      </c>
      <c r="R3" s="43">
        <f t="shared" si="0"/>
        <v>123.12</v>
      </c>
      <c r="S3" s="44">
        <f t="shared" ref="S3:S7" si="2">+C3*2.8</f>
        <v>191.52</v>
      </c>
      <c r="T3" s="45">
        <f t="shared" ref="T3:W7" si="3">+E3*2.8</f>
        <v>212.79999999999998</v>
      </c>
      <c r="U3" s="45">
        <f t="shared" si="3"/>
        <v>244.72</v>
      </c>
      <c r="V3" s="45">
        <f t="shared" si="3"/>
        <v>304.30399999999997</v>
      </c>
      <c r="W3" s="45">
        <f t="shared" si="3"/>
        <v>172.36799999999999</v>
      </c>
      <c r="X3" s="46">
        <f t="shared" ref="X3:X7" si="4">+G3*3.6</f>
        <v>391.24800000000005</v>
      </c>
      <c r="Y3" s="47">
        <f t="shared" ref="Y3:AA7" si="5">+E3*2.5</f>
        <v>190</v>
      </c>
      <c r="Z3" s="47">
        <f t="shared" si="5"/>
        <v>218.5</v>
      </c>
      <c r="AA3" s="47">
        <f t="shared" si="5"/>
        <v>271.70000000000005</v>
      </c>
    </row>
    <row r="4" spans="1:27" ht="15.75">
      <c r="A4" s="32">
        <v>45108</v>
      </c>
      <c r="B4" s="32">
        <v>45121</v>
      </c>
      <c r="C4" s="48">
        <f>95*0.95*0.75</f>
        <v>67.6875</v>
      </c>
      <c r="D4" s="48">
        <f>100*0.95*0.75</f>
        <v>71.25</v>
      </c>
      <c r="E4" s="48">
        <f>105*0.95*0.75</f>
        <v>74.8125</v>
      </c>
      <c r="F4" s="48">
        <f>120*0.95*0.75</f>
        <v>85.5</v>
      </c>
      <c r="G4" s="48">
        <f>150*0.95*0.75</f>
        <v>106.875</v>
      </c>
      <c r="H4" s="48">
        <f>86*0.95*0.75</f>
        <v>61.275000000000006</v>
      </c>
      <c r="I4" s="42">
        <f t="shared" si="1"/>
        <v>118.453125</v>
      </c>
      <c r="J4" s="42">
        <f t="shared" si="1"/>
        <v>124.6875</v>
      </c>
      <c r="K4" s="42">
        <f t="shared" si="1"/>
        <v>130.921875</v>
      </c>
      <c r="L4" s="42">
        <f t="shared" si="1"/>
        <v>149.625</v>
      </c>
      <c r="M4" s="43">
        <f t="shared" si="0"/>
        <v>135.375</v>
      </c>
      <c r="N4" s="43">
        <f t="shared" si="0"/>
        <v>142.5</v>
      </c>
      <c r="O4" s="43">
        <f t="shared" si="0"/>
        <v>149.625</v>
      </c>
      <c r="P4" s="43">
        <f t="shared" si="0"/>
        <v>171</v>
      </c>
      <c r="Q4" s="43">
        <f t="shared" si="0"/>
        <v>213.75</v>
      </c>
      <c r="R4" s="43">
        <f t="shared" si="0"/>
        <v>122.55000000000001</v>
      </c>
      <c r="S4" s="44">
        <f t="shared" si="2"/>
        <v>189.52499999999998</v>
      </c>
      <c r="T4" s="45">
        <f t="shared" si="3"/>
        <v>209.47499999999999</v>
      </c>
      <c r="U4" s="45">
        <f t="shared" si="3"/>
        <v>239.39999999999998</v>
      </c>
      <c r="V4" s="45">
        <f t="shared" si="3"/>
        <v>299.25</v>
      </c>
      <c r="W4" s="45">
        <f t="shared" si="3"/>
        <v>171.57</v>
      </c>
      <c r="X4" s="46">
        <f t="shared" si="4"/>
        <v>384.75</v>
      </c>
      <c r="Y4" s="47">
        <f t="shared" si="5"/>
        <v>187.03125</v>
      </c>
      <c r="Z4" s="47">
        <f t="shared" si="5"/>
        <v>213.75</v>
      </c>
      <c r="AA4" s="47">
        <f t="shared" si="5"/>
        <v>267.1875</v>
      </c>
    </row>
    <row r="5" spans="1:27" ht="15.75">
      <c r="A5" s="32">
        <v>45122</v>
      </c>
      <c r="B5" s="32">
        <v>45153</v>
      </c>
      <c r="C5" s="49">
        <f>100*0.95*0.8</f>
        <v>76</v>
      </c>
      <c r="D5" s="49">
        <f>105*0.95*0.8</f>
        <v>79.800000000000011</v>
      </c>
      <c r="E5" s="49">
        <f>110*0.95*0.8</f>
        <v>83.600000000000009</v>
      </c>
      <c r="F5" s="49">
        <f>125*0.95*0.8</f>
        <v>95</v>
      </c>
      <c r="G5" s="49">
        <f>158*0.95*0.8</f>
        <v>120.08</v>
      </c>
      <c r="H5" s="49">
        <f>90*0.95*0.8</f>
        <v>68.400000000000006</v>
      </c>
      <c r="I5" s="42">
        <f t="shared" si="1"/>
        <v>133</v>
      </c>
      <c r="J5" s="42">
        <f t="shared" si="1"/>
        <v>139.65000000000003</v>
      </c>
      <c r="K5" s="42">
        <f t="shared" si="1"/>
        <v>146.30000000000001</v>
      </c>
      <c r="L5" s="42">
        <f t="shared" si="1"/>
        <v>166.25</v>
      </c>
      <c r="M5" s="43">
        <f t="shared" si="0"/>
        <v>152</v>
      </c>
      <c r="N5" s="43">
        <f t="shared" si="0"/>
        <v>159.60000000000002</v>
      </c>
      <c r="O5" s="43">
        <f t="shared" si="0"/>
        <v>167.20000000000002</v>
      </c>
      <c r="P5" s="43">
        <f t="shared" si="0"/>
        <v>190</v>
      </c>
      <c r="Q5" s="43">
        <f t="shared" si="0"/>
        <v>240.16</v>
      </c>
      <c r="R5" s="43">
        <f t="shared" si="0"/>
        <v>136.80000000000001</v>
      </c>
      <c r="S5" s="44">
        <f t="shared" si="2"/>
        <v>212.79999999999998</v>
      </c>
      <c r="T5" s="45">
        <f t="shared" si="3"/>
        <v>234.08</v>
      </c>
      <c r="U5" s="45">
        <f t="shared" si="3"/>
        <v>266</v>
      </c>
      <c r="V5" s="45">
        <f t="shared" si="3"/>
        <v>336.22399999999999</v>
      </c>
      <c r="W5" s="45">
        <f t="shared" si="3"/>
        <v>191.52</v>
      </c>
      <c r="X5" s="46">
        <f t="shared" si="4"/>
        <v>432.28800000000001</v>
      </c>
      <c r="Y5" s="47">
        <f t="shared" si="5"/>
        <v>209.00000000000003</v>
      </c>
      <c r="Z5" s="47">
        <f t="shared" si="5"/>
        <v>237.5</v>
      </c>
      <c r="AA5" s="47">
        <f t="shared" si="5"/>
        <v>300.2</v>
      </c>
    </row>
    <row r="6" spans="1:27" ht="15.75">
      <c r="A6" s="32">
        <v>45154</v>
      </c>
      <c r="B6" s="32">
        <v>45199</v>
      </c>
      <c r="C6" s="48">
        <f>95*0.95*0.8</f>
        <v>72.2</v>
      </c>
      <c r="D6" s="48">
        <f>100*0.95*0.8</f>
        <v>76</v>
      </c>
      <c r="E6" s="48">
        <f>105*0.95*0.8</f>
        <v>79.800000000000011</v>
      </c>
      <c r="F6" s="48">
        <f>120*0.95*0.8</f>
        <v>91.2</v>
      </c>
      <c r="G6" s="48">
        <f>150*0.95*0.8</f>
        <v>114</v>
      </c>
      <c r="H6" s="48">
        <f>86*0.95*0.8</f>
        <v>65.36</v>
      </c>
      <c r="I6" s="42">
        <f t="shared" si="1"/>
        <v>126.35000000000001</v>
      </c>
      <c r="J6" s="42">
        <f t="shared" si="1"/>
        <v>133</v>
      </c>
      <c r="K6" s="42">
        <f t="shared" si="1"/>
        <v>139.65000000000003</v>
      </c>
      <c r="L6" s="42">
        <f t="shared" si="1"/>
        <v>159.6</v>
      </c>
      <c r="M6" s="43">
        <f t="shared" si="0"/>
        <v>144.4</v>
      </c>
      <c r="N6" s="43">
        <f t="shared" si="0"/>
        <v>152</v>
      </c>
      <c r="O6" s="43">
        <f t="shared" si="0"/>
        <v>159.60000000000002</v>
      </c>
      <c r="P6" s="43">
        <f t="shared" si="0"/>
        <v>182.4</v>
      </c>
      <c r="Q6" s="43">
        <f t="shared" si="0"/>
        <v>228</v>
      </c>
      <c r="R6" s="43">
        <f t="shared" si="0"/>
        <v>130.72</v>
      </c>
      <c r="S6" s="44">
        <f t="shared" si="2"/>
        <v>202.16</v>
      </c>
      <c r="T6" s="45">
        <f t="shared" si="3"/>
        <v>223.44000000000003</v>
      </c>
      <c r="U6" s="45">
        <f t="shared" si="3"/>
        <v>255.35999999999999</v>
      </c>
      <c r="V6" s="45">
        <f t="shared" si="3"/>
        <v>319.2</v>
      </c>
      <c r="W6" s="45">
        <f t="shared" si="3"/>
        <v>183.00799999999998</v>
      </c>
      <c r="X6" s="46">
        <f t="shared" si="4"/>
        <v>410.40000000000003</v>
      </c>
      <c r="Y6" s="47">
        <f t="shared" si="5"/>
        <v>199.50000000000003</v>
      </c>
      <c r="Z6" s="47">
        <f t="shared" si="5"/>
        <v>228</v>
      </c>
      <c r="AA6" s="47">
        <f t="shared" si="5"/>
        <v>285</v>
      </c>
    </row>
    <row r="7" spans="1:27" ht="15.75">
      <c r="A7" s="32">
        <v>45200</v>
      </c>
      <c r="B7" s="32">
        <v>45230</v>
      </c>
      <c r="C7" s="49">
        <f>100*0.95*0.8</f>
        <v>76</v>
      </c>
      <c r="D7" s="49">
        <f>105*0.95*0.8</f>
        <v>79.800000000000011</v>
      </c>
      <c r="E7" s="49">
        <f>110*0.95*0.8</f>
        <v>83.600000000000009</v>
      </c>
      <c r="F7" s="49">
        <f>125*0.95*0.8</f>
        <v>95</v>
      </c>
      <c r="G7" s="49">
        <f>158*0.95*0.8</f>
        <v>120.08</v>
      </c>
      <c r="H7" s="49">
        <f>90*0.95*0.8</f>
        <v>68.400000000000006</v>
      </c>
      <c r="I7" s="42">
        <f t="shared" si="1"/>
        <v>133</v>
      </c>
      <c r="J7" s="42">
        <f t="shared" si="1"/>
        <v>139.65000000000003</v>
      </c>
      <c r="K7" s="42">
        <f t="shared" si="1"/>
        <v>146.30000000000001</v>
      </c>
      <c r="L7" s="42">
        <f t="shared" si="1"/>
        <v>166.25</v>
      </c>
      <c r="M7" s="43">
        <f t="shared" si="0"/>
        <v>152</v>
      </c>
      <c r="N7" s="43">
        <f t="shared" si="0"/>
        <v>159.60000000000002</v>
      </c>
      <c r="O7" s="43">
        <f t="shared" si="0"/>
        <v>167.20000000000002</v>
      </c>
      <c r="P7" s="43">
        <f t="shared" si="0"/>
        <v>190</v>
      </c>
      <c r="Q7" s="43">
        <f t="shared" si="0"/>
        <v>240.16</v>
      </c>
      <c r="R7" s="43">
        <f t="shared" si="0"/>
        <v>136.80000000000001</v>
      </c>
      <c r="S7" s="44">
        <f t="shared" si="2"/>
        <v>212.79999999999998</v>
      </c>
      <c r="T7" s="45">
        <f t="shared" si="3"/>
        <v>234.08</v>
      </c>
      <c r="U7" s="45">
        <f t="shared" si="3"/>
        <v>266</v>
      </c>
      <c r="V7" s="45">
        <f t="shared" si="3"/>
        <v>336.22399999999999</v>
      </c>
      <c r="W7" s="45">
        <f t="shared" si="3"/>
        <v>191.52</v>
      </c>
      <c r="X7" s="46">
        <f t="shared" si="4"/>
        <v>432.28800000000001</v>
      </c>
      <c r="Y7" s="47">
        <f t="shared" si="5"/>
        <v>209.00000000000003</v>
      </c>
      <c r="Z7" s="47">
        <f t="shared" si="5"/>
        <v>237.5</v>
      </c>
      <c r="AA7" s="47">
        <f t="shared" si="5"/>
        <v>300.2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statment</vt:lpstr>
      <vt:lpstr>basic</vt:lpstr>
      <vt:lpstr>contract</vt:lpstr>
      <vt:lpstr>SPO 07.12 TO 15.12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31.05</vt:lpstr>
      <vt:lpstr>contract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2023-08-30T22:27:06Z</dcterms:modified>
</cp:coreProperties>
</file>