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5480" windowHeight="10920" activeTab="1"/>
  </bookViews>
  <sheets>
    <sheet name="statment" sheetId="6" r:id="rId1"/>
    <sheet name="contract" sheetId="7" r:id="rId2"/>
    <sheet name="spo 12.7" sheetId="8" r:id="rId3"/>
    <sheet name="spo 1.8" sheetId="9" r:id="rId4"/>
    <sheet name="spo 19.10 to 24.10" sheetId="10" r:id="rId5"/>
    <sheet name="spo 25.10 to 03.11" sheetId="15" r:id="rId6"/>
    <sheet name="spo 04.11 to 16.11" sheetId="16" r:id="rId7"/>
    <sheet name="spo 17.11 to 23.11" sheetId="17" r:id="rId8"/>
    <sheet name="spo 24.11 to 24.11" sheetId="19" r:id="rId9"/>
    <sheet name="spo 25.11 to 20.12" sheetId="20" r:id="rId10"/>
    <sheet name="spo 21.12 to 14.01" sheetId="21" r:id="rId11"/>
    <sheet name="spo 15.01 to 02.02" sheetId="23" r:id="rId12"/>
    <sheet name="spo 03.02 to 17.02" sheetId="24" r:id="rId13"/>
    <sheet name="spo 18.02 to 15.05 " sheetId="25" r:id="rId14"/>
  </sheets>
  <externalReferences>
    <externalReference r:id="rId15"/>
    <externalReference r:id="rId16"/>
  </externalReferences>
  <definedNames>
    <definedName name="_xlnm._FilterDatabase" localSheetId="0" hidden="1">statment!$B$1:$J$23</definedName>
  </definedNames>
  <calcPr calcId="124519"/>
</workbook>
</file>

<file path=xl/calcChain.xml><?xml version="1.0" encoding="utf-8"?>
<calcChain xmlns="http://schemas.openxmlformats.org/spreadsheetml/2006/main">
  <c r="H23" i="6"/>
  <c r="J23" s="1"/>
  <c r="J22"/>
  <c r="H22"/>
  <c r="H21"/>
  <c r="J21" s="1"/>
  <c r="J20"/>
  <c r="H20"/>
  <c r="H19"/>
  <c r="J19" s="1"/>
  <c r="H18"/>
  <c r="J18" s="1"/>
  <c r="H17"/>
  <c r="J17" s="1"/>
  <c r="J16"/>
  <c r="H16"/>
  <c r="J15"/>
  <c r="H15"/>
  <c r="J14"/>
  <c r="H14"/>
  <c r="J13"/>
  <c r="H13"/>
  <c r="J12"/>
  <c r="H12"/>
  <c r="J11"/>
  <c r="H11"/>
  <c r="J10"/>
  <c r="H10"/>
  <c r="J9"/>
  <c r="H9"/>
  <c r="J8"/>
  <c r="H8"/>
  <c r="J7"/>
  <c r="H7"/>
  <c r="J6"/>
  <c r="H6"/>
  <c r="H5"/>
  <c r="J5" s="1"/>
  <c r="J4"/>
  <c r="H4"/>
  <c r="H3"/>
  <c r="J3" s="1"/>
  <c r="J2"/>
  <c r="H2"/>
  <c r="M4" i="25"/>
  <c r="L4"/>
  <c r="J4"/>
  <c r="I4"/>
  <c r="H4"/>
  <c r="G4"/>
  <c r="E4"/>
  <c r="D4"/>
  <c r="M2"/>
  <c r="L2"/>
  <c r="J2"/>
  <c r="I2"/>
  <c r="H2"/>
  <c r="G2"/>
  <c r="E2"/>
  <c r="D2"/>
  <c r="M3"/>
  <c r="L3"/>
  <c r="J3"/>
  <c r="I3"/>
  <c r="H3"/>
  <c r="G3"/>
  <c r="E3"/>
  <c r="D3"/>
  <c r="M2" i="24"/>
  <c r="L2"/>
  <c r="J2"/>
  <c r="I2"/>
  <c r="H2"/>
  <c r="G2"/>
  <c r="E2"/>
  <c r="D2"/>
  <c r="M5" i="21"/>
  <c r="L5"/>
  <c r="J5"/>
  <c r="I5"/>
  <c r="H5"/>
  <c r="G5"/>
  <c r="E5"/>
  <c r="D5"/>
  <c r="M3" i="23"/>
  <c r="L3"/>
  <c r="J3"/>
  <c r="I3"/>
  <c r="H3"/>
  <c r="G3"/>
  <c r="E3"/>
  <c r="D3"/>
  <c r="M2"/>
  <c r="L2"/>
  <c r="J2"/>
  <c r="I2"/>
  <c r="H2"/>
  <c r="G2"/>
  <c r="E2"/>
  <c r="D2"/>
  <c r="M4"/>
  <c r="L4"/>
  <c r="J4"/>
  <c r="I4"/>
  <c r="H4"/>
  <c r="G4"/>
  <c r="E4"/>
  <c r="D4"/>
  <c r="M2" i="21"/>
  <c r="L2"/>
  <c r="J2"/>
  <c r="I2"/>
  <c r="H2"/>
  <c r="G2"/>
  <c r="E2"/>
  <c r="D2"/>
  <c r="M4"/>
  <c r="L4"/>
  <c r="J4"/>
  <c r="I4"/>
  <c r="H4"/>
  <c r="G4"/>
  <c r="E4"/>
  <c r="D4"/>
  <c r="M3"/>
  <c r="L3"/>
  <c r="J3"/>
  <c r="I3"/>
  <c r="H3"/>
  <c r="G3"/>
  <c r="E3"/>
  <c r="D3"/>
  <c r="M4" i="20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5" i="19"/>
  <c r="L5"/>
  <c r="J5"/>
  <c r="I5"/>
  <c r="H5"/>
  <c r="G5"/>
  <c r="E5"/>
  <c r="D5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4" i="17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2" i="16" l="1"/>
  <c r="E2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M4" i="15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3" i="10"/>
  <c r="M4"/>
  <c r="M2"/>
  <c r="L3"/>
  <c r="L4"/>
  <c r="L2"/>
  <c r="J3"/>
  <c r="J4"/>
  <c r="J2"/>
  <c r="I3"/>
  <c r="I4"/>
  <c r="I2"/>
  <c r="H3"/>
  <c r="H4"/>
  <c r="H2"/>
  <c r="E3"/>
  <c r="E4"/>
  <c r="E2"/>
  <c r="D3"/>
  <c r="D4"/>
  <c r="D2"/>
  <c r="M14" i="7"/>
  <c r="L14"/>
  <c r="J14"/>
  <c r="I14"/>
  <c r="H14"/>
  <c r="G14"/>
  <c r="E14"/>
  <c r="D14"/>
  <c r="M13"/>
  <c r="L13"/>
  <c r="J13"/>
  <c r="I13"/>
  <c r="H13"/>
  <c r="G13"/>
  <c r="E13"/>
  <c r="D13"/>
  <c r="M12"/>
  <c r="L12"/>
  <c r="J12"/>
  <c r="I12"/>
  <c r="H12"/>
  <c r="G12"/>
  <c r="E12"/>
  <c r="D12"/>
  <c r="M11"/>
  <c r="L11"/>
  <c r="J11"/>
  <c r="I11"/>
  <c r="H11"/>
  <c r="G11"/>
  <c r="E11"/>
  <c r="D11"/>
  <c r="M10"/>
  <c r="L10"/>
  <c r="J10"/>
  <c r="I10"/>
  <c r="H10"/>
  <c r="G10"/>
  <c r="E10"/>
  <c r="D10"/>
  <c r="G3" i="10" l="1"/>
  <c r="G4"/>
  <c r="G2"/>
  <c r="O3" i="8"/>
  <c r="O4"/>
  <c r="O2"/>
</calcChain>
</file>

<file path=xl/sharedStrings.xml><?xml version="1.0" encoding="utf-8"?>
<sst xmlns="http://schemas.openxmlformats.org/spreadsheetml/2006/main" count="213" uniqueCount="27">
  <si>
    <t>Night</t>
  </si>
  <si>
    <t>Arrival</t>
  </si>
  <si>
    <t>Departure</t>
  </si>
  <si>
    <t>Rate code</t>
  </si>
  <si>
    <t>Amount-hotel</t>
  </si>
  <si>
    <t>first date</t>
  </si>
  <si>
    <t>second date</t>
  </si>
  <si>
    <t>SJ</t>
  </si>
  <si>
    <t>TF</t>
  </si>
  <si>
    <t>Rate $</t>
  </si>
  <si>
    <t>Res_date</t>
  </si>
  <si>
    <t>D</t>
  </si>
  <si>
    <t>Booking No.</t>
  </si>
  <si>
    <t>Invoice No.</t>
  </si>
  <si>
    <t>DJ+2CH</t>
  </si>
  <si>
    <t>SGL - STD</t>
  </si>
  <si>
    <t>SGL - DLX</t>
  </si>
  <si>
    <t>DBL - STD</t>
  </si>
  <si>
    <t>DBL- DLX</t>
  </si>
  <si>
    <t>TPL</t>
  </si>
  <si>
    <t>TPL - J.S</t>
  </si>
  <si>
    <t>DBL - J.S</t>
  </si>
  <si>
    <t>DBL - FAM</t>
  </si>
  <si>
    <t>30-43</t>
  </si>
  <si>
    <t>38-54</t>
  </si>
  <si>
    <t>33-91</t>
  </si>
  <si>
    <t>44-60</t>
  </si>
</sst>
</file>

<file path=xl/styles.xml><?xml version="1.0" encoding="utf-8"?>
<styleSheet xmlns="http://schemas.openxmlformats.org/spreadsheetml/2006/main">
  <numFmts count="2">
    <numFmt numFmtId="164" formatCode="_-* #,##0.00_-;_-* #,##0.00\-;_-* &quot;-&quot;??_-;_-@_-"/>
    <numFmt numFmtId="165" formatCode="dd/mm/yyyy;@"/>
  </numFmts>
  <fonts count="14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sz val="11"/>
      <color theme="1"/>
      <name val="Times New Roman"/>
      <family val="1"/>
    </font>
    <font>
      <sz val="12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5" tint="0.39997558519241921"/>
        <bgColor rgb="FF92D050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14" fontId="7" fillId="0" borderId="3" xfId="0" applyNumberFormat="1" applyFont="1" applyBorder="1"/>
    <xf numFmtId="0" fontId="7" fillId="3" borderId="3" xfId="0" applyNumberFormat="1" applyFont="1" applyFill="1" applyBorder="1" applyAlignment="1">
      <alignment horizontal="center"/>
    </xf>
    <xf numFmtId="0" fontId="7" fillId="4" borderId="3" xfId="0" applyNumberFormat="1" applyFont="1" applyFill="1" applyBorder="1" applyAlignment="1">
      <alignment horizontal="center"/>
    </xf>
    <xf numFmtId="14" fontId="7" fillId="0" borderId="2" xfId="0" applyNumberFormat="1" applyFont="1" applyBorder="1"/>
    <xf numFmtId="0" fontId="7" fillId="3" borderId="2" xfId="0" applyNumberFormat="1" applyFont="1" applyFill="1" applyBorder="1" applyAlignment="1">
      <alignment horizontal="center"/>
    </xf>
    <xf numFmtId="0" fontId="7" fillId="4" borderId="2" xfId="0" applyNumberFormat="1" applyFont="1" applyFill="1" applyBorder="1" applyAlignment="1">
      <alignment horizontal="center"/>
    </xf>
    <xf numFmtId="0" fontId="8" fillId="2" borderId="0" xfId="0" applyFont="1" applyFill="1"/>
    <xf numFmtId="0" fontId="7" fillId="5" borderId="3" xfId="0" applyNumberFormat="1" applyFont="1" applyFill="1" applyBorder="1" applyAlignment="1">
      <alignment horizontal="center"/>
    </xf>
    <xf numFmtId="0" fontId="7" fillId="6" borderId="3" xfId="0" applyNumberFormat="1" applyFont="1" applyFill="1" applyBorder="1" applyAlignment="1">
      <alignment horizontal="center"/>
    </xf>
    <xf numFmtId="0" fontId="7" fillId="5" borderId="2" xfId="0" applyNumberFormat="1" applyFont="1" applyFill="1" applyBorder="1" applyAlignment="1">
      <alignment horizontal="center"/>
    </xf>
    <xf numFmtId="0" fontId="7" fillId="6" borderId="2" xfId="0" applyNumberFormat="1" applyFont="1" applyFill="1" applyBorder="1" applyAlignment="1">
      <alignment horizontal="center"/>
    </xf>
    <xf numFmtId="0" fontId="7" fillId="7" borderId="0" xfId="0" applyNumberFormat="1" applyFont="1" applyFill="1" applyBorder="1" applyAlignment="1">
      <alignment horizontal="center"/>
    </xf>
    <xf numFmtId="0" fontId="0" fillId="7" borderId="0" xfId="0" applyFill="1"/>
    <xf numFmtId="165" fontId="5" fillId="8" borderId="4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/>
    </xf>
    <xf numFmtId="0" fontId="7" fillId="9" borderId="6" xfId="0" applyNumberFormat="1" applyFont="1" applyFill="1" applyBorder="1" applyAlignment="1">
      <alignment horizontal="center"/>
    </xf>
    <xf numFmtId="0" fontId="7" fillId="13" borderId="6" xfId="0" applyNumberFormat="1" applyFont="1" applyFill="1" applyBorder="1" applyAlignment="1">
      <alignment horizontal="center"/>
    </xf>
    <xf numFmtId="0" fontId="7" fillId="11" borderId="6" xfId="0" applyNumberFormat="1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4" borderId="6" xfId="0" applyFont="1" applyFill="1" applyBorder="1" applyAlignment="1">
      <alignment horizontal="center"/>
    </xf>
    <xf numFmtId="0" fontId="10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/>
    </xf>
    <xf numFmtId="0" fontId="7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/>
    <xf numFmtId="0" fontId="12" fillId="3" borderId="10" xfId="0" applyNumberFormat="1" applyFont="1" applyFill="1" applyBorder="1" applyAlignment="1">
      <alignment horizontal="center"/>
    </xf>
    <xf numFmtId="0" fontId="12" fillId="15" borderId="10" xfId="0" applyNumberFormat="1" applyFont="1" applyFill="1" applyBorder="1" applyAlignment="1">
      <alignment horizontal="center"/>
    </xf>
    <xf numFmtId="0" fontId="12" fillId="16" borderId="10" xfId="0" applyNumberFormat="1" applyFont="1" applyFill="1" applyBorder="1" applyAlignment="1">
      <alignment horizontal="center"/>
    </xf>
    <xf numFmtId="14" fontId="7" fillId="0" borderId="5" xfId="0" applyNumberFormat="1" applyFont="1" applyBorder="1"/>
    <xf numFmtId="0" fontId="7" fillId="3" borderId="5" xfId="0" applyNumberFormat="1" applyFont="1" applyFill="1" applyBorder="1" applyAlignment="1">
      <alignment horizontal="center"/>
    </xf>
    <xf numFmtId="0" fontId="7" fillId="15" borderId="5" xfId="0" applyNumberFormat="1" applyFont="1" applyFill="1" applyBorder="1" applyAlignment="1">
      <alignment horizontal="center"/>
    </xf>
    <xf numFmtId="0" fontId="7" fillId="16" borderId="5" xfId="0" applyNumberFormat="1" applyFont="1" applyFill="1" applyBorder="1" applyAlignment="1">
      <alignment horizontal="center"/>
    </xf>
    <xf numFmtId="14" fontId="7" fillId="0" borderId="6" xfId="0" applyNumberFormat="1" applyFont="1" applyBorder="1"/>
    <xf numFmtId="0" fontId="7" fillId="3" borderId="6" xfId="0" applyNumberFormat="1" applyFon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6" borderId="6" xfId="0" applyNumberFormat="1" applyFont="1" applyFill="1" applyBorder="1" applyAlignment="1">
      <alignment horizontal="center"/>
    </xf>
    <xf numFmtId="14" fontId="9" fillId="0" borderId="6" xfId="0" applyNumberFormat="1" applyFont="1" applyBorder="1"/>
    <xf numFmtId="14" fontId="9" fillId="0" borderId="7" xfId="0" applyNumberFormat="1" applyFont="1" applyBorder="1"/>
    <xf numFmtId="0" fontId="7" fillId="3" borderId="7" xfId="0" applyNumberFormat="1" applyFont="1" applyFill="1" applyBorder="1" applyAlignment="1">
      <alignment horizontal="center"/>
    </xf>
    <xf numFmtId="0" fontId="7" fillId="3" borderId="11" xfId="0" applyNumberFormat="1" applyFont="1" applyFill="1" applyBorder="1" applyAlignment="1">
      <alignment horizontal="center"/>
    </xf>
    <xf numFmtId="0" fontId="7" fillId="15" borderId="11" xfId="0" applyNumberFormat="1" applyFont="1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center" vertical="center"/>
    </xf>
    <xf numFmtId="14" fontId="13" fillId="0" borderId="2" xfId="0" applyNumberFormat="1" applyFont="1" applyFill="1" applyBorder="1" applyAlignment="1">
      <alignment horizontal="center"/>
    </xf>
    <xf numFmtId="3" fontId="13" fillId="0" borderId="2" xfId="1" applyNumberFormat="1" applyFont="1" applyFill="1" applyBorder="1" applyAlignment="1">
      <alignment horizontal="center"/>
    </xf>
    <xf numFmtId="164" fontId="13" fillId="0" borderId="2" xfId="1" applyFont="1" applyFill="1" applyBorder="1" applyAlignment="1">
      <alignment horizontal="right"/>
    </xf>
    <xf numFmtId="165" fontId="5" fillId="0" borderId="3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0" borderId="0" xfId="0" applyFill="1"/>
    <xf numFmtId="0" fontId="5" fillId="0" borderId="0" xfId="0" applyNumberFormat="1" applyFont="1" applyFill="1" applyAlignment="1">
      <alignment horizontal="center"/>
    </xf>
  </cellXfs>
  <cellStyles count="43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" xfId="41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5" xfId="42"/>
    <cellStyle name="Normal 9 2" xfId="35"/>
    <cellStyle name="Normal 9 3" xfId="36"/>
    <cellStyle name="Normal 9 4" xfId="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biblio%20Globu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biblio%20%20Globus%20(3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b 2024"/>
      <sheetName val="rate code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v.2023"/>
      <sheetName val="rate code"/>
      <sheetName val="tax 22.11"/>
      <sheetName val="tax 28.11"/>
      <sheetName val="tax 29.11"/>
      <sheetName val="Dec 2023"/>
      <sheetName val="tax 14.12"/>
      <sheetName val="tax 26.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C10" sqref="C10"/>
    </sheetView>
  </sheetViews>
  <sheetFormatPr defaultRowHeight="12.75"/>
  <cols>
    <col min="1" max="3" width="20.7109375" customWidth="1"/>
    <col min="4" max="4" width="18.42578125" bestFit="1" customWidth="1"/>
    <col min="5" max="10" width="20.7109375" customWidth="1"/>
  </cols>
  <sheetData>
    <row r="1" spans="1:10" ht="20.25" thickTop="1" thickBot="1">
      <c r="B1" s="18" t="s">
        <v>12</v>
      </c>
      <c r="C1" s="18" t="s">
        <v>13</v>
      </c>
      <c r="D1" s="10" t="s">
        <v>10</v>
      </c>
      <c r="E1" s="1" t="s">
        <v>1</v>
      </c>
      <c r="F1" s="1" t="s">
        <v>2</v>
      </c>
      <c r="G1" s="1" t="s">
        <v>3</v>
      </c>
      <c r="H1" s="18" t="s">
        <v>0</v>
      </c>
      <c r="I1" s="18" t="s">
        <v>9</v>
      </c>
      <c r="J1" s="1" t="s">
        <v>4</v>
      </c>
    </row>
    <row r="2" spans="1:10" s="56" customFormat="1" ht="17.25" thickTop="1" thickBot="1">
      <c r="A2" s="55"/>
      <c r="B2" s="53">
        <v>116344159055</v>
      </c>
      <c r="C2" s="54">
        <v>226041</v>
      </c>
      <c r="D2" s="52">
        <v>45327</v>
      </c>
      <c r="E2" s="52">
        <v>45346</v>
      </c>
      <c r="F2" s="51">
        <v>45352</v>
      </c>
      <c r="G2" s="46" t="s">
        <v>17</v>
      </c>
      <c r="H2" s="49">
        <f t="shared" ref="H2:H23" si="0">+F2-E2</f>
        <v>6</v>
      </c>
      <c r="I2" s="50">
        <v>38</v>
      </c>
      <c r="J2" s="47">
        <f t="shared" ref="J2:J23" si="1">+I2*H2</f>
        <v>228</v>
      </c>
    </row>
    <row r="3" spans="1:10" s="56" customFormat="1" ht="17.25" thickTop="1" thickBot="1">
      <c r="A3" s="55"/>
      <c r="B3" s="53">
        <v>116314162557</v>
      </c>
      <c r="C3" s="54">
        <v>226042</v>
      </c>
      <c r="D3" s="52">
        <v>45335</v>
      </c>
      <c r="E3" s="52">
        <v>45346</v>
      </c>
      <c r="F3" s="51">
        <v>45352</v>
      </c>
      <c r="G3" s="46" t="s">
        <v>17</v>
      </c>
      <c r="H3" s="49">
        <f t="shared" si="0"/>
        <v>6</v>
      </c>
      <c r="I3" s="50">
        <v>38</v>
      </c>
      <c r="J3" s="47">
        <f t="shared" si="1"/>
        <v>228</v>
      </c>
    </row>
    <row r="4" spans="1:10" s="56" customFormat="1" ht="17.25" thickTop="1" thickBot="1">
      <c r="A4" s="57"/>
      <c r="B4" s="53">
        <v>116364160480</v>
      </c>
      <c r="C4" s="54">
        <v>226048</v>
      </c>
      <c r="D4" s="52">
        <v>45329</v>
      </c>
      <c r="E4" s="52">
        <v>45345</v>
      </c>
      <c r="F4" s="51">
        <v>45352</v>
      </c>
      <c r="G4" s="46" t="s">
        <v>17</v>
      </c>
      <c r="H4" s="49">
        <f t="shared" si="0"/>
        <v>7</v>
      </c>
      <c r="I4" s="50">
        <v>38</v>
      </c>
      <c r="J4" s="47">
        <f t="shared" si="1"/>
        <v>266</v>
      </c>
    </row>
    <row r="5" spans="1:10" s="56" customFormat="1" ht="17.25" thickTop="1" thickBot="1">
      <c r="B5" s="53">
        <v>116314164339</v>
      </c>
      <c r="C5" s="54">
        <v>226061</v>
      </c>
      <c r="D5" s="52">
        <v>45343</v>
      </c>
      <c r="E5" s="52">
        <v>45345</v>
      </c>
      <c r="F5" s="51">
        <v>45352</v>
      </c>
      <c r="G5" s="48" t="s">
        <v>16</v>
      </c>
      <c r="H5" s="49">
        <f t="shared" si="0"/>
        <v>7</v>
      </c>
      <c r="I5" s="50">
        <v>33</v>
      </c>
      <c r="J5" s="47">
        <f t="shared" si="1"/>
        <v>231</v>
      </c>
    </row>
    <row r="6" spans="1:10" s="56" customFormat="1" ht="17.25" thickTop="1" thickBot="1">
      <c r="B6" s="53">
        <v>115324150657</v>
      </c>
      <c r="C6" s="54">
        <v>226091</v>
      </c>
      <c r="D6" s="52">
        <v>45343</v>
      </c>
      <c r="E6" s="52">
        <v>45346</v>
      </c>
      <c r="F6" s="51">
        <v>45353</v>
      </c>
      <c r="G6" s="48" t="s">
        <v>15</v>
      </c>
      <c r="H6" s="49">
        <f t="shared" si="0"/>
        <v>7</v>
      </c>
      <c r="I6" s="50" t="s">
        <v>23</v>
      </c>
      <c r="J6" s="47">
        <f>6*30+1*43</f>
        <v>223</v>
      </c>
    </row>
    <row r="7" spans="1:10" s="56" customFormat="1" ht="17.25" thickTop="1" thickBot="1">
      <c r="B7" s="53">
        <v>116304165618</v>
      </c>
      <c r="C7" s="54">
        <v>226097</v>
      </c>
      <c r="D7" s="52">
        <v>45343</v>
      </c>
      <c r="E7" s="52">
        <v>45346</v>
      </c>
      <c r="F7" s="51">
        <v>45353</v>
      </c>
      <c r="G7" s="46" t="s">
        <v>17</v>
      </c>
      <c r="H7" s="49">
        <f t="shared" si="0"/>
        <v>7</v>
      </c>
      <c r="I7" s="50" t="s">
        <v>24</v>
      </c>
      <c r="J7" s="47">
        <f>6*38+1*54</f>
        <v>282</v>
      </c>
    </row>
    <row r="8" spans="1:10" s="56" customFormat="1" ht="17.25" thickTop="1" thickBot="1">
      <c r="B8" s="53">
        <v>116394165662</v>
      </c>
      <c r="C8" s="54">
        <v>226144</v>
      </c>
      <c r="D8" s="52">
        <v>45343</v>
      </c>
      <c r="E8" s="52">
        <v>45347</v>
      </c>
      <c r="F8" s="51">
        <v>45354</v>
      </c>
      <c r="G8" s="46" t="s">
        <v>17</v>
      </c>
      <c r="H8" s="49">
        <f t="shared" si="0"/>
        <v>7</v>
      </c>
      <c r="I8" s="50" t="s">
        <v>24</v>
      </c>
      <c r="J8" s="47">
        <f>5*38+2*54</f>
        <v>298</v>
      </c>
    </row>
    <row r="9" spans="1:10" s="56" customFormat="1" ht="17.25" thickTop="1" thickBot="1">
      <c r="B9" s="53">
        <v>116324162923</v>
      </c>
      <c r="C9" s="54">
        <v>226147</v>
      </c>
      <c r="D9" s="52">
        <v>45342</v>
      </c>
      <c r="E9" s="52">
        <v>45347</v>
      </c>
      <c r="F9" s="51">
        <v>45354</v>
      </c>
      <c r="G9" s="46" t="s">
        <v>17</v>
      </c>
      <c r="H9" s="49">
        <f t="shared" si="0"/>
        <v>7</v>
      </c>
      <c r="I9" s="50" t="s">
        <v>24</v>
      </c>
      <c r="J9" s="47">
        <f>5*38+2*54</f>
        <v>298</v>
      </c>
    </row>
    <row r="10" spans="1:10" s="56" customFormat="1" ht="17.25" thickTop="1" thickBot="1">
      <c r="B10" s="53">
        <v>116314164575</v>
      </c>
      <c r="C10" s="54">
        <v>226149</v>
      </c>
      <c r="D10" s="52">
        <v>45346</v>
      </c>
      <c r="E10" s="52">
        <v>45347</v>
      </c>
      <c r="F10" s="51">
        <v>45354</v>
      </c>
      <c r="G10" s="46" t="s">
        <v>17</v>
      </c>
      <c r="H10" s="49">
        <f t="shared" si="0"/>
        <v>7</v>
      </c>
      <c r="I10" s="50" t="s">
        <v>24</v>
      </c>
      <c r="J10" s="47">
        <f>5*38+2*54</f>
        <v>298</v>
      </c>
    </row>
    <row r="11" spans="1:10" s="56" customFormat="1" ht="17.25" thickTop="1" thickBot="1">
      <c r="B11" s="53">
        <v>116324165290</v>
      </c>
      <c r="C11" s="54">
        <v>226187</v>
      </c>
      <c r="D11" s="52">
        <v>45345</v>
      </c>
      <c r="E11" s="52">
        <v>45348</v>
      </c>
      <c r="F11" s="51">
        <v>45355</v>
      </c>
      <c r="G11" s="46" t="s">
        <v>15</v>
      </c>
      <c r="H11" s="49">
        <f t="shared" si="0"/>
        <v>7</v>
      </c>
      <c r="I11" s="50" t="s">
        <v>23</v>
      </c>
      <c r="J11" s="47">
        <f>4*30+3*43</f>
        <v>249</v>
      </c>
    </row>
    <row r="12" spans="1:10" s="56" customFormat="1" ht="16.5" thickTop="1">
      <c r="B12" s="53">
        <v>116374162287</v>
      </c>
      <c r="C12" s="54">
        <v>226194</v>
      </c>
      <c r="D12" s="52">
        <v>45332</v>
      </c>
      <c r="E12" s="52">
        <v>45348</v>
      </c>
      <c r="F12" s="52">
        <v>45355</v>
      </c>
      <c r="G12" s="46" t="s">
        <v>16</v>
      </c>
      <c r="H12" s="49">
        <f t="shared" si="0"/>
        <v>7</v>
      </c>
      <c r="I12" s="50" t="s">
        <v>25</v>
      </c>
      <c r="J12" s="47">
        <f>4*33+3*91</f>
        <v>405</v>
      </c>
    </row>
    <row r="13" spans="1:10" s="56" customFormat="1" ht="15.75">
      <c r="B13" s="53">
        <v>116324164668</v>
      </c>
      <c r="C13" s="54">
        <v>226197</v>
      </c>
      <c r="D13" s="52">
        <v>45341</v>
      </c>
      <c r="E13" s="52">
        <v>45348</v>
      </c>
      <c r="F13" s="52">
        <v>45355</v>
      </c>
      <c r="G13" s="48" t="s">
        <v>17</v>
      </c>
      <c r="H13" s="49">
        <f t="shared" si="0"/>
        <v>7</v>
      </c>
      <c r="I13" s="50" t="s">
        <v>24</v>
      </c>
      <c r="J13" s="47">
        <f>4*38+3*54</f>
        <v>314</v>
      </c>
    </row>
    <row r="14" spans="1:10" s="56" customFormat="1" ht="15.75">
      <c r="B14" s="53">
        <v>116354166603</v>
      </c>
      <c r="C14" s="54">
        <v>226220</v>
      </c>
      <c r="D14" s="52">
        <v>45349</v>
      </c>
      <c r="E14" s="52">
        <v>45350</v>
      </c>
      <c r="F14" s="52">
        <v>45356</v>
      </c>
      <c r="G14" s="48" t="s">
        <v>17</v>
      </c>
      <c r="H14" s="49">
        <f t="shared" si="0"/>
        <v>6</v>
      </c>
      <c r="I14" s="50" t="s">
        <v>24</v>
      </c>
      <c r="J14" s="47">
        <f>2*38+4*54</f>
        <v>292</v>
      </c>
    </row>
    <row r="15" spans="1:10" s="56" customFormat="1" ht="15.75">
      <c r="B15" s="53">
        <v>116354165842</v>
      </c>
      <c r="C15" s="54">
        <v>226250</v>
      </c>
      <c r="D15" s="52">
        <v>45343</v>
      </c>
      <c r="E15" s="52">
        <v>45347</v>
      </c>
      <c r="F15" s="52">
        <v>45357</v>
      </c>
      <c r="G15" s="48" t="s">
        <v>17</v>
      </c>
      <c r="H15" s="49">
        <f t="shared" si="0"/>
        <v>10</v>
      </c>
      <c r="I15" s="50" t="s">
        <v>24</v>
      </c>
      <c r="J15" s="47">
        <f>5*38+5*54</f>
        <v>460</v>
      </c>
    </row>
    <row r="16" spans="1:10" s="56" customFormat="1" ht="15.75">
      <c r="B16" s="53">
        <v>116394164177</v>
      </c>
      <c r="C16" s="54">
        <v>226267</v>
      </c>
      <c r="D16" s="52">
        <v>45341</v>
      </c>
      <c r="E16" s="52">
        <v>45351</v>
      </c>
      <c r="F16" s="52">
        <v>45358</v>
      </c>
      <c r="G16" s="48" t="s">
        <v>18</v>
      </c>
      <c r="H16" s="49">
        <f t="shared" si="0"/>
        <v>7</v>
      </c>
      <c r="I16" s="50" t="s">
        <v>26</v>
      </c>
      <c r="J16" s="47">
        <f>1*44+6*60</f>
        <v>404</v>
      </c>
    </row>
    <row r="17" spans="2:10" ht="15.75">
      <c r="B17" s="53">
        <v>116324210792</v>
      </c>
      <c r="C17" s="54">
        <v>226378</v>
      </c>
      <c r="D17" s="52">
        <v>45352</v>
      </c>
      <c r="E17" s="52">
        <v>45353</v>
      </c>
      <c r="F17" s="52">
        <v>45360</v>
      </c>
      <c r="G17" s="48" t="s">
        <v>17</v>
      </c>
      <c r="H17" s="49">
        <f t="shared" si="0"/>
        <v>7</v>
      </c>
      <c r="I17" s="50">
        <v>44</v>
      </c>
      <c r="J17" s="47">
        <f t="shared" si="1"/>
        <v>308</v>
      </c>
    </row>
    <row r="18" spans="2:10" ht="15.75">
      <c r="B18" s="53">
        <v>116374209906</v>
      </c>
      <c r="C18" s="54">
        <v>226436</v>
      </c>
      <c r="D18" s="52">
        <v>45351</v>
      </c>
      <c r="E18" s="52">
        <v>45353</v>
      </c>
      <c r="F18" s="52">
        <v>45360</v>
      </c>
      <c r="G18" s="48" t="s">
        <v>17</v>
      </c>
      <c r="H18" s="49">
        <f t="shared" si="0"/>
        <v>7</v>
      </c>
      <c r="I18" s="50">
        <v>46</v>
      </c>
      <c r="J18" s="47">
        <f t="shared" si="1"/>
        <v>322</v>
      </c>
    </row>
    <row r="19" spans="2:10" ht="15.75">
      <c r="B19" s="53">
        <v>116394212052</v>
      </c>
      <c r="C19" s="54">
        <v>226459</v>
      </c>
      <c r="D19" s="52">
        <v>45353</v>
      </c>
      <c r="E19" s="52">
        <v>45354</v>
      </c>
      <c r="F19" s="52">
        <v>45361</v>
      </c>
      <c r="G19" s="48" t="s">
        <v>17</v>
      </c>
      <c r="H19" s="49">
        <f t="shared" si="0"/>
        <v>7</v>
      </c>
      <c r="I19" s="50">
        <v>44</v>
      </c>
      <c r="J19" s="47">
        <f t="shared" si="1"/>
        <v>308</v>
      </c>
    </row>
    <row r="20" spans="2:10" ht="15.75">
      <c r="B20" s="53">
        <v>115334200681</v>
      </c>
      <c r="C20" s="54">
        <v>226508</v>
      </c>
      <c r="D20" s="52">
        <v>45354</v>
      </c>
      <c r="E20" s="52">
        <v>45355</v>
      </c>
      <c r="F20" s="52">
        <v>45361</v>
      </c>
      <c r="G20" s="48" t="s">
        <v>22</v>
      </c>
      <c r="H20" s="49">
        <f t="shared" si="0"/>
        <v>6</v>
      </c>
      <c r="I20" s="50">
        <v>74</v>
      </c>
      <c r="J20" s="47">
        <f t="shared" si="1"/>
        <v>444</v>
      </c>
    </row>
    <row r="21" spans="2:10" ht="15.75">
      <c r="B21" s="53">
        <v>116344209125</v>
      </c>
      <c r="C21" s="54">
        <v>226572</v>
      </c>
      <c r="D21" s="52">
        <v>45348</v>
      </c>
      <c r="E21" s="52">
        <v>45354</v>
      </c>
      <c r="F21" s="52">
        <v>45361</v>
      </c>
      <c r="G21" s="48" t="s">
        <v>15</v>
      </c>
      <c r="H21" s="49">
        <f t="shared" si="0"/>
        <v>7</v>
      </c>
      <c r="I21" s="50">
        <v>43</v>
      </c>
      <c r="J21" s="47">
        <f t="shared" si="1"/>
        <v>301</v>
      </c>
    </row>
    <row r="22" spans="2:10" ht="15.75">
      <c r="B22" s="53">
        <v>116344212231</v>
      </c>
      <c r="C22" s="54">
        <v>226580</v>
      </c>
      <c r="D22" s="52">
        <v>45354</v>
      </c>
      <c r="E22" s="52">
        <v>45356</v>
      </c>
      <c r="F22" s="52">
        <v>45362</v>
      </c>
      <c r="G22" s="48" t="s">
        <v>17</v>
      </c>
      <c r="H22" s="49">
        <f t="shared" si="0"/>
        <v>6</v>
      </c>
      <c r="I22" s="50">
        <v>44</v>
      </c>
      <c r="J22" s="47">
        <f t="shared" si="1"/>
        <v>264</v>
      </c>
    </row>
    <row r="23" spans="2:10" ht="15.75">
      <c r="B23" s="53">
        <v>116354211723</v>
      </c>
      <c r="C23" s="54">
        <v>226585</v>
      </c>
      <c r="D23" s="52">
        <v>45354</v>
      </c>
      <c r="E23" s="52">
        <v>45356</v>
      </c>
      <c r="F23" s="52">
        <v>45362</v>
      </c>
      <c r="G23" s="48" t="s">
        <v>17</v>
      </c>
      <c r="H23" s="49">
        <f t="shared" si="0"/>
        <v>6</v>
      </c>
      <c r="I23" s="50">
        <v>44</v>
      </c>
      <c r="J23" s="47">
        <f t="shared" si="1"/>
        <v>264</v>
      </c>
    </row>
  </sheetData>
  <autoFilter ref="B1:J23">
    <filterColumn colId="2"/>
    <filterColumn colId="5"/>
  </autoFilter>
  <dataValidations count="1">
    <dataValidation type="list" allowBlank="1" showInputMessage="1" showErrorMessage="1" sqref="G2:G23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H31" sqref="H31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45255</v>
      </c>
      <c r="B2" s="23">
        <v>45288</v>
      </c>
      <c r="C2" s="19">
        <v>32</v>
      </c>
      <c r="D2" s="19">
        <f>+C2+3</f>
        <v>35</v>
      </c>
      <c r="E2" s="19">
        <f>+C2+10</f>
        <v>42</v>
      </c>
      <c r="F2" s="20">
        <v>20</v>
      </c>
      <c r="G2" s="21">
        <f>+F2*2</f>
        <v>40</v>
      </c>
      <c r="H2" s="25">
        <f>+(F2+3)*2</f>
        <v>46</v>
      </c>
      <c r="I2" s="25">
        <f>+(F2+10)*2</f>
        <v>60</v>
      </c>
      <c r="J2" s="25">
        <f>+(F2+15)*2</f>
        <v>70</v>
      </c>
      <c r="K2" s="22">
        <v>18</v>
      </c>
      <c r="L2" s="24">
        <f>+(K2+10)*3</f>
        <v>84</v>
      </c>
      <c r="M2" s="24">
        <f>+(K2+15)*3</f>
        <v>99</v>
      </c>
    </row>
    <row r="3" spans="1:13" ht="14.25">
      <c r="A3" s="23">
        <v>45289</v>
      </c>
      <c r="B3" s="23">
        <v>45295</v>
      </c>
      <c r="C3" s="19">
        <v>48</v>
      </c>
      <c r="D3" s="19">
        <f t="shared" ref="D3:D4" si="0">+C3+3</f>
        <v>51</v>
      </c>
      <c r="E3" s="19">
        <f t="shared" ref="E3:E4" si="1">+C3+10</f>
        <v>58</v>
      </c>
      <c r="F3" s="20">
        <v>30</v>
      </c>
      <c r="G3" s="21">
        <f t="shared" ref="G3:G4" si="2">+F3*2</f>
        <v>60</v>
      </c>
      <c r="H3" s="25">
        <f t="shared" ref="H3:H4" si="3">+(F3+3)*2</f>
        <v>66</v>
      </c>
      <c r="I3" s="25">
        <f t="shared" ref="I3:I4" si="4">+(F3+10)*2</f>
        <v>80</v>
      </c>
      <c r="J3" s="25">
        <f t="shared" ref="J3:J4" si="5">+(F3+15)*2</f>
        <v>90</v>
      </c>
      <c r="K3" s="22">
        <v>28</v>
      </c>
      <c r="L3" s="24">
        <f t="shared" ref="L3:L4" si="6">+(K3+10)*3</f>
        <v>114</v>
      </c>
      <c r="M3" s="24">
        <f t="shared" ref="M3:M4" si="7">+(K3+15)*3</f>
        <v>129</v>
      </c>
    </row>
    <row r="4" spans="1:13" ht="14.25">
      <c r="A4" s="23">
        <v>45296</v>
      </c>
      <c r="B4" s="23">
        <v>45337</v>
      </c>
      <c r="C4" s="19">
        <v>32</v>
      </c>
      <c r="D4" s="19">
        <f t="shared" si="0"/>
        <v>35</v>
      </c>
      <c r="E4" s="19">
        <f t="shared" si="1"/>
        <v>42</v>
      </c>
      <c r="F4" s="20">
        <v>20</v>
      </c>
      <c r="G4" s="21">
        <f t="shared" si="2"/>
        <v>40</v>
      </c>
      <c r="H4" s="25">
        <f t="shared" si="3"/>
        <v>46</v>
      </c>
      <c r="I4" s="25">
        <f t="shared" si="4"/>
        <v>60</v>
      </c>
      <c r="J4" s="25">
        <f t="shared" si="5"/>
        <v>70</v>
      </c>
      <c r="K4" s="22">
        <v>18</v>
      </c>
      <c r="L4" s="24">
        <f t="shared" si="6"/>
        <v>84</v>
      </c>
      <c r="M4" s="24">
        <f t="shared" si="7"/>
        <v>99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B14" sqref="B14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45281</v>
      </c>
      <c r="B2" s="23">
        <v>45288</v>
      </c>
      <c r="C2" s="19">
        <v>32</v>
      </c>
      <c r="D2" s="19">
        <f>+C2+3</f>
        <v>35</v>
      </c>
      <c r="E2" s="19">
        <f>+C2+10</f>
        <v>42</v>
      </c>
      <c r="F2" s="20">
        <v>20</v>
      </c>
      <c r="G2" s="21">
        <f>+F2*2</f>
        <v>40</v>
      </c>
      <c r="H2" s="25">
        <f>+(F2+3)*2</f>
        <v>46</v>
      </c>
      <c r="I2" s="25">
        <f>+(F2+10)*2</f>
        <v>60</v>
      </c>
      <c r="J2" s="25">
        <f>+(F2+15)*2</f>
        <v>70</v>
      </c>
      <c r="K2" s="22">
        <v>18</v>
      </c>
      <c r="L2" s="24">
        <f>+(K2+10)*3</f>
        <v>84</v>
      </c>
      <c r="M2" s="24">
        <f>+(K2+15)*3</f>
        <v>99</v>
      </c>
    </row>
    <row r="3" spans="1:13" ht="14.25">
      <c r="A3" s="23">
        <v>45289</v>
      </c>
      <c r="B3" s="23">
        <v>45295</v>
      </c>
      <c r="C3" s="19">
        <v>46</v>
      </c>
      <c r="D3" s="19">
        <f>+C3+3</f>
        <v>49</v>
      </c>
      <c r="E3" s="19">
        <f>+C3+10</f>
        <v>56</v>
      </c>
      <c r="F3" s="20">
        <v>29</v>
      </c>
      <c r="G3" s="21">
        <f>+F3*2</f>
        <v>58</v>
      </c>
      <c r="H3" s="25">
        <f>+(F3+3)*2</f>
        <v>64</v>
      </c>
      <c r="I3" s="25">
        <f>+(F3+10)*2</f>
        <v>78</v>
      </c>
      <c r="J3" s="25">
        <f>+(F3+15)*2</f>
        <v>88</v>
      </c>
      <c r="K3" s="22">
        <v>27</v>
      </c>
      <c r="L3" s="24">
        <f>+(K3+10)*3</f>
        <v>111</v>
      </c>
      <c r="M3" s="24">
        <f>+(K3+15)*3</f>
        <v>126</v>
      </c>
    </row>
    <row r="4" spans="1:13" ht="14.25">
      <c r="A4" s="23">
        <v>45296</v>
      </c>
      <c r="B4" s="23">
        <v>45322</v>
      </c>
      <c r="C4" s="19">
        <v>30</v>
      </c>
      <c r="D4" s="19">
        <f t="shared" ref="D4:D5" si="0">+C4+3</f>
        <v>33</v>
      </c>
      <c r="E4" s="19">
        <f t="shared" ref="E4:E5" si="1">+C4+10</f>
        <v>40</v>
      </c>
      <c r="F4" s="20">
        <v>19</v>
      </c>
      <c r="G4" s="21">
        <f t="shared" ref="G4:G5" si="2">+F4*2</f>
        <v>38</v>
      </c>
      <c r="H4" s="25">
        <f t="shared" ref="H4:H5" si="3">+(F4+3)*2</f>
        <v>44</v>
      </c>
      <c r="I4" s="25">
        <f t="shared" ref="I4:I5" si="4">+(F4+10)*2</f>
        <v>58</v>
      </c>
      <c r="J4" s="25">
        <f t="shared" ref="J4:J5" si="5">+(F4+15)*2</f>
        <v>68</v>
      </c>
      <c r="K4" s="22">
        <v>17</v>
      </c>
      <c r="L4" s="24">
        <f t="shared" ref="L4:L5" si="6">+(K4+10)*3</f>
        <v>81</v>
      </c>
      <c r="M4" s="24">
        <f t="shared" ref="M4:M5" si="7">+(K4+15)*3</f>
        <v>96</v>
      </c>
    </row>
    <row r="5" spans="1:13" ht="14.25">
      <c r="A5" s="23">
        <v>45323</v>
      </c>
      <c r="B5" s="23">
        <v>45337</v>
      </c>
      <c r="C5" s="19">
        <v>32</v>
      </c>
      <c r="D5" s="19">
        <f t="shared" si="0"/>
        <v>35</v>
      </c>
      <c r="E5" s="19">
        <f t="shared" si="1"/>
        <v>42</v>
      </c>
      <c r="F5" s="20">
        <v>20</v>
      </c>
      <c r="G5" s="21">
        <f t="shared" si="2"/>
        <v>40</v>
      </c>
      <c r="H5" s="25">
        <f t="shared" si="3"/>
        <v>46</v>
      </c>
      <c r="I5" s="25">
        <f t="shared" si="4"/>
        <v>60</v>
      </c>
      <c r="J5" s="25">
        <f t="shared" si="5"/>
        <v>70</v>
      </c>
      <c r="K5" s="22">
        <v>18</v>
      </c>
      <c r="L5" s="24">
        <f t="shared" si="6"/>
        <v>84</v>
      </c>
      <c r="M5" s="24">
        <f t="shared" si="7"/>
        <v>99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G1:H1 C1:D1 L1 J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30" sqref="C30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45306</v>
      </c>
      <c r="B2" s="23">
        <v>45322</v>
      </c>
      <c r="C2" s="19">
        <v>30</v>
      </c>
      <c r="D2" s="19">
        <f t="shared" ref="D2:D3" si="0">+C2+3</f>
        <v>33</v>
      </c>
      <c r="E2" s="19">
        <f t="shared" ref="E2:E3" si="1">+C2+10</f>
        <v>40</v>
      </c>
      <c r="F2" s="20">
        <v>19</v>
      </c>
      <c r="G2" s="21">
        <f t="shared" ref="G2:G3" si="2">+F2*2</f>
        <v>38</v>
      </c>
      <c r="H2" s="25">
        <f t="shared" ref="H2:H3" si="3">+(F2+3)*2</f>
        <v>44</v>
      </c>
      <c r="I2" s="25">
        <f t="shared" ref="I2:I3" si="4">+(F2+10)*2</f>
        <v>58</v>
      </c>
      <c r="J2" s="25">
        <f t="shared" ref="J2:J3" si="5">+(F2+15)*2</f>
        <v>68</v>
      </c>
      <c r="K2" s="22">
        <v>17</v>
      </c>
      <c r="L2" s="24">
        <f t="shared" ref="L2:L3" si="6">+(K2+10)*3</f>
        <v>81</v>
      </c>
      <c r="M2" s="24">
        <f t="shared" ref="M2:M3" si="7">+(K2+15)*3</f>
        <v>96</v>
      </c>
    </row>
    <row r="3" spans="1:13" ht="14.25">
      <c r="A3" s="23">
        <v>45323</v>
      </c>
      <c r="B3" s="23">
        <v>45337</v>
      </c>
      <c r="C3" s="19">
        <v>32</v>
      </c>
      <c r="D3" s="19">
        <f t="shared" si="0"/>
        <v>35</v>
      </c>
      <c r="E3" s="19">
        <f t="shared" si="1"/>
        <v>42</v>
      </c>
      <c r="F3" s="20">
        <v>20</v>
      </c>
      <c r="G3" s="21">
        <f t="shared" si="2"/>
        <v>40</v>
      </c>
      <c r="H3" s="25">
        <f t="shared" si="3"/>
        <v>46</v>
      </c>
      <c r="I3" s="25">
        <f t="shared" si="4"/>
        <v>60</v>
      </c>
      <c r="J3" s="25">
        <f t="shared" si="5"/>
        <v>70</v>
      </c>
      <c r="K3" s="22">
        <v>18</v>
      </c>
      <c r="L3" s="24">
        <f t="shared" si="6"/>
        <v>84</v>
      </c>
      <c r="M3" s="24">
        <f t="shared" si="7"/>
        <v>99</v>
      </c>
    </row>
    <row r="4" spans="1:13" ht="14.25">
      <c r="A4" s="23">
        <v>45338</v>
      </c>
      <c r="B4" s="23">
        <v>45351</v>
      </c>
      <c r="C4" s="19">
        <v>38</v>
      </c>
      <c r="D4" s="19">
        <f t="shared" ref="D4" si="8">+C4+3</f>
        <v>41</v>
      </c>
      <c r="E4" s="19">
        <f t="shared" ref="E4" si="9">+C4+10</f>
        <v>48</v>
      </c>
      <c r="F4" s="20">
        <v>24</v>
      </c>
      <c r="G4" s="21">
        <f t="shared" ref="G4" si="10">+F4*2</f>
        <v>48</v>
      </c>
      <c r="H4" s="25">
        <f t="shared" ref="H4" si="11">+(F4+3)*2</f>
        <v>54</v>
      </c>
      <c r="I4" s="25">
        <f t="shared" ref="I4" si="12">+(F4+10)*2</f>
        <v>68</v>
      </c>
      <c r="J4" s="25">
        <f t="shared" ref="J4" si="13">+(F4+15)*2</f>
        <v>78</v>
      </c>
      <c r="K4" s="22">
        <v>22</v>
      </c>
      <c r="L4" s="24">
        <f t="shared" ref="L4" si="14">+(K4+10)*3</f>
        <v>96</v>
      </c>
      <c r="M4" s="24">
        <f t="shared" ref="M4" si="15">+(K4+15)*3</f>
        <v>111</v>
      </c>
    </row>
  </sheetData>
  <dataValidations count="2">
    <dataValidation type="list" allowBlank="1" showInputMessage="1" showErrorMessage="1" sqref="L1 J1 G1:H1 C1:D1">
      <formula1>'[1]rate code'!$A$1:$A$15</formula1>
    </dataValidation>
    <dataValidation type="list" allowBlank="1" showInputMessage="1" showErrorMessage="1" sqref="I1">
      <formula1>'[2]rate code'!$A$1:$A$15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A2" sqref="A2:XFD2"/>
    </sheetView>
  </sheetViews>
  <sheetFormatPr defaultRowHeight="12.75"/>
  <cols>
    <col min="1" max="1" width="11.28515625" bestFit="1" customWidth="1"/>
    <col min="2" max="2" width="13.5703125" customWidth="1"/>
    <col min="3" max="13" width="12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45325</v>
      </c>
      <c r="B2" s="23">
        <v>45351</v>
      </c>
      <c r="C2" s="19">
        <v>30</v>
      </c>
      <c r="D2" s="19">
        <f t="shared" ref="D2" si="0">+C2+3</f>
        <v>33</v>
      </c>
      <c r="E2" s="19">
        <f t="shared" ref="E2" si="1">+C2+10</f>
        <v>40</v>
      </c>
      <c r="F2" s="20">
        <v>19</v>
      </c>
      <c r="G2" s="21">
        <f t="shared" ref="G2" si="2">+F2*2</f>
        <v>38</v>
      </c>
      <c r="H2" s="25">
        <f t="shared" ref="H2" si="3">+(F2+3)*2</f>
        <v>44</v>
      </c>
      <c r="I2" s="25">
        <f t="shared" ref="I2" si="4">+(F2+10)*2</f>
        <v>58</v>
      </c>
      <c r="J2" s="25">
        <f t="shared" ref="J2" si="5">+(F2+15)*2</f>
        <v>68</v>
      </c>
      <c r="K2" s="22">
        <v>17</v>
      </c>
      <c r="L2" s="24">
        <f t="shared" ref="L2" si="6">+(K2+10)*3</f>
        <v>81</v>
      </c>
      <c r="M2" s="24">
        <f t="shared" ref="M2" si="7">+(K2+15)*3</f>
        <v>96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L1 C1:D1 G1:H1 J1">
      <formula1>'[1]rate code'!$A$1:$A$15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B12" sqref="B12"/>
    </sheetView>
  </sheetViews>
  <sheetFormatPr defaultRowHeight="12.75"/>
  <cols>
    <col min="1" max="1" width="11.28515625" bestFit="1" customWidth="1"/>
    <col min="2" max="2" width="13.5703125" customWidth="1"/>
    <col min="3" max="13" width="12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45340</v>
      </c>
      <c r="B2" s="23">
        <v>45351</v>
      </c>
      <c r="C2" s="19">
        <v>30</v>
      </c>
      <c r="D2" s="19">
        <f t="shared" ref="D2" si="0">+C2+3</f>
        <v>33</v>
      </c>
      <c r="E2" s="19">
        <f t="shared" ref="E2" si="1">+C2+10</f>
        <v>40</v>
      </c>
      <c r="F2" s="20">
        <v>19</v>
      </c>
      <c r="G2" s="21">
        <f t="shared" ref="G2" si="2">+F2*2</f>
        <v>38</v>
      </c>
      <c r="H2" s="25">
        <f t="shared" ref="H2" si="3">+(F2+3)*2</f>
        <v>44</v>
      </c>
      <c r="I2" s="25">
        <f t="shared" ref="I2" si="4">+(F2+10)*2</f>
        <v>58</v>
      </c>
      <c r="J2" s="25">
        <f t="shared" ref="J2" si="5">+(F2+15)*2</f>
        <v>68</v>
      </c>
      <c r="K2" s="22">
        <v>17</v>
      </c>
      <c r="L2" s="24">
        <f t="shared" ref="L2" si="6">+(K2+10)*3</f>
        <v>81</v>
      </c>
      <c r="M2" s="24">
        <f t="shared" ref="M2" si="7">+(K2+15)*3</f>
        <v>96</v>
      </c>
    </row>
    <row r="3" spans="1:13" ht="14.25">
      <c r="A3" s="23">
        <v>45352</v>
      </c>
      <c r="B3" s="23">
        <v>45389</v>
      </c>
      <c r="C3" s="19">
        <v>43</v>
      </c>
      <c r="D3" s="19">
        <f t="shared" ref="D3" si="8">+C3+3</f>
        <v>46</v>
      </c>
      <c r="E3" s="19">
        <f t="shared" ref="E3" si="9">+C3+10</f>
        <v>53</v>
      </c>
      <c r="F3" s="20">
        <v>27</v>
      </c>
      <c r="G3" s="21">
        <f t="shared" ref="G3" si="10">+F3*2</f>
        <v>54</v>
      </c>
      <c r="H3" s="25">
        <f t="shared" ref="H3" si="11">+(F3+3)*2</f>
        <v>60</v>
      </c>
      <c r="I3" s="25">
        <f t="shared" ref="I3" si="12">+(F3+10)*2</f>
        <v>74</v>
      </c>
      <c r="J3" s="25">
        <f t="shared" ref="J3" si="13">+(F3+15)*2</f>
        <v>84</v>
      </c>
      <c r="K3" s="22">
        <v>25</v>
      </c>
      <c r="L3" s="24">
        <f t="shared" ref="L3" si="14">+(K3+10)*3</f>
        <v>105</v>
      </c>
      <c r="M3" s="24">
        <f t="shared" ref="M3" si="15">+(K3+15)*3</f>
        <v>120</v>
      </c>
    </row>
    <row r="4" spans="1:13" ht="14.25">
      <c r="A4" s="23">
        <v>45390</v>
      </c>
      <c r="B4" s="23">
        <v>45427</v>
      </c>
      <c r="C4" s="19">
        <v>51</v>
      </c>
      <c r="D4" s="19">
        <f t="shared" ref="D4" si="16">+C4+3</f>
        <v>54</v>
      </c>
      <c r="E4" s="19">
        <f t="shared" ref="E4" si="17">+C4+10</f>
        <v>61</v>
      </c>
      <c r="F4" s="20">
        <v>32</v>
      </c>
      <c r="G4" s="21">
        <f t="shared" ref="G4" si="18">+F4*2</f>
        <v>64</v>
      </c>
      <c r="H4" s="25">
        <f t="shared" ref="H4" si="19">+(F4+3)*2</f>
        <v>70</v>
      </c>
      <c r="I4" s="25">
        <f t="shared" ref="I4" si="20">+(F4+10)*2</f>
        <v>84</v>
      </c>
      <c r="J4" s="25">
        <f t="shared" ref="J4" si="21">+(F4+15)*2</f>
        <v>94</v>
      </c>
      <c r="K4" s="22">
        <v>30</v>
      </c>
      <c r="L4" s="24">
        <f t="shared" ref="L4" si="22">+(K4+10)*3</f>
        <v>120</v>
      </c>
      <c r="M4" s="24">
        <f t="shared" ref="M4" si="23">+(K4+15)*3</f>
        <v>135</v>
      </c>
    </row>
  </sheetData>
  <dataValidations count="2">
    <dataValidation type="list" allowBlank="1" showInputMessage="1" showErrorMessage="1" sqref="C1:D1 G1:H1 J1 L1">
      <formula1>'[1]rate code'!$A$1:$A$15</formula1>
    </dataValidation>
    <dataValidation type="list" allowBlank="1" showInputMessage="1" showErrorMessage="1" sqref="I1">
      <formula1>'[2]rate code'!$A$1:$A$15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E25" sqref="E25"/>
    </sheetView>
  </sheetViews>
  <sheetFormatPr defaultRowHeight="12.75"/>
  <cols>
    <col min="1" max="11" width="15.7109375" customWidth="1"/>
  </cols>
  <sheetData>
    <row r="1" spans="1:13" ht="17.25" thickTop="1" thickBot="1">
      <c r="A1" s="28" t="s">
        <v>5</v>
      </c>
      <c r="B1" s="29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5" thickTop="1">
      <c r="A2" s="33">
        <v>45006</v>
      </c>
      <c r="B2" s="33">
        <v>45046</v>
      </c>
      <c r="C2" s="34">
        <v>50</v>
      </c>
      <c r="D2" s="34">
        <v>53</v>
      </c>
      <c r="E2" s="34">
        <v>60</v>
      </c>
      <c r="F2" s="34"/>
      <c r="G2" s="34">
        <v>62</v>
      </c>
      <c r="H2" s="35">
        <v>68</v>
      </c>
      <c r="I2" s="35">
        <v>82</v>
      </c>
      <c r="J2" s="35">
        <v>92</v>
      </c>
      <c r="K2" s="35"/>
      <c r="L2" s="36">
        <v>117</v>
      </c>
      <c r="M2" s="36">
        <v>132</v>
      </c>
    </row>
    <row r="3" spans="1:13" ht="14.25">
      <c r="A3" s="37">
        <v>45047</v>
      </c>
      <c r="B3" s="37">
        <v>45061</v>
      </c>
      <c r="C3" s="38">
        <v>79</v>
      </c>
      <c r="D3" s="38">
        <v>82</v>
      </c>
      <c r="E3" s="38">
        <v>89</v>
      </c>
      <c r="F3" s="38"/>
      <c r="G3" s="38">
        <v>98</v>
      </c>
      <c r="H3" s="39">
        <v>104</v>
      </c>
      <c r="I3" s="39">
        <v>118</v>
      </c>
      <c r="J3" s="39">
        <v>128</v>
      </c>
      <c r="K3" s="39"/>
      <c r="L3" s="40">
        <v>171</v>
      </c>
      <c r="M3" s="40">
        <v>186</v>
      </c>
    </row>
    <row r="4" spans="1:13" ht="14.25">
      <c r="A4" s="37">
        <v>45062</v>
      </c>
      <c r="B4" s="37">
        <v>45077</v>
      </c>
      <c r="C4" s="38">
        <v>61</v>
      </c>
      <c r="D4" s="38">
        <v>64</v>
      </c>
      <c r="E4" s="38">
        <v>71</v>
      </c>
      <c r="F4" s="38"/>
      <c r="G4" s="38">
        <v>76</v>
      </c>
      <c r="H4" s="39">
        <v>82</v>
      </c>
      <c r="I4" s="39">
        <v>96</v>
      </c>
      <c r="J4" s="39">
        <v>106</v>
      </c>
      <c r="K4" s="39"/>
      <c r="L4" s="40">
        <v>138</v>
      </c>
      <c r="M4" s="40">
        <v>153</v>
      </c>
    </row>
    <row r="5" spans="1:13" ht="14.25">
      <c r="A5" s="37">
        <v>45078</v>
      </c>
      <c r="B5" s="37">
        <v>45107</v>
      </c>
      <c r="C5" s="38">
        <v>65</v>
      </c>
      <c r="D5" s="38">
        <v>68</v>
      </c>
      <c r="E5" s="38">
        <v>75</v>
      </c>
      <c r="F5" s="38"/>
      <c r="G5" s="38">
        <v>82</v>
      </c>
      <c r="H5" s="39">
        <v>88</v>
      </c>
      <c r="I5" s="39">
        <v>102</v>
      </c>
      <c r="J5" s="39">
        <v>112</v>
      </c>
      <c r="K5" s="39"/>
      <c r="L5" s="40">
        <v>117</v>
      </c>
      <c r="M5" s="40">
        <v>162</v>
      </c>
    </row>
    <row r="6" spans="1:13" ht="14.25">
      <c r="A6" s="37">
        <v>45108</v>
      </c>
      <c r="B6" s="37">
        <v>45138</v>
      </c>
      <c r="C6" s="38">
        <v>75</v>
      </c>
      <c r="D6" s="38">
        <v>78</v>
      </c>
      <c r="E6" s="38">
        <v>85</v>
      </c>
      <c r="F6" s="38"/>
      <c r="G6" s="38">
        <v>94</v>
      </c>
      <c r="H6" s="39">
        <v>100</v>
      </c>
      <c r="I6" s="39">
        <v>114</v>
      </c>
      <c r="J6" s="39">
        <v>124</v>
      </c>
      <c r="K6" s="39"/>
      <c r="L6" s="40">
        <v>165</v>
      </c>
      <c r="M6" s="40">
        <v>180</v>
      </c>
    </row>
    <row r="7" spans="1:13" ht="14.25">
      <c r="A7" s="37">
        <v>45139</v>
      </c>
      <c r="B7" s="37">
        <v>45169</v>
      </c>
      <c r="C7" s="38">
        <v>84</v>
      </c>
      <c r="D7" s="38">
        <v>87</v>
      </c>
      <c r="E7" s="38">
        <v>94</v>
      </c>
      <c r="F7" s="38"/>
      <c r="G7" s="38">
        <v>106</v>
      </c>
      <c r="H7" s="39">
        <v>112</v>
      </c>
      <c r="I7" s="39">
        <v>126</v>
      </c>
      <c r="J7" s="39">
        <v>136</v>
      </c>
      <c r="K7" s="39"/>
      <c r="L7" s="40">
        <v>183</v>
      </c>
      <c r="M7" s="40">
        <v>198</v>
      </c>
    </row>
    <row r="8" spans="1:13" ht="14.25">
      <c r="A8" s="37">
        <v>45170</v>
      </c>
      <c r="B8" s="37">
        <v>45199</v>
      </c>
      <c r="C8" s="38">
        <v>75</v>
      </c>
      <c r="D8" s="38">
        <v>78</v>
      </c>
      <c r="E8" s="38">
        <v>85</v>
      </c>
      <c r="F8" s="38"/>
      <c r="G8" s="38">
        <v>94</v>
      </c>
      <c r="H8" s="39">
        <v>100</v>
      </c>
      <c r="I8" s="39">
        <v>114</v>
      </c>
      <c r="J8" s="39">
        <v>124</v>
      </c>
      <c r="K8" s="39"/>
      <c r="L8" s="40">
        <v>165</v>
      </c>
      <c r="M8" s="40">
        <v>180</v>
      </c>
    </row>
    <row r="9" spans="1:13" ht="14.25">
      <c r="A9" s="37">
        <v>45200</v>
      </c>
      <c r="B9" s="37">
        <v>45230</v>
      </c>
      <c r="C9" s="38">
        <v>84</v>
      </c>
      <c r="D9" s="38">
        <v>87</v>
      </c>
      <c r="E9" s="38">
        <v>94</v>
      </c>
      <c r="F9" s="38"/>
      <c r="G9" s="38">
        <v>106</v>
      </c>
      <c r="H9" s="39">
        <v>112</v>
      </c>
      <c r="I9" s="39">
        <v>126</v>
      </c>
      <c r="J9" s="39">
        <v>136</v>
      </c>
      <c r="K9" s="39"/>
      <c r="L9" s="40">
        <v>183</v>
      </c>
      <c r="M9" s="40">
        <v>198</v>
      </c>
    </row>
    <row r="10" spans="1:13" ht="14.25">
      <c r="A10" s="41">
        <v>45231</v>
      </c>
      <c r="B10" s="41">
        <v>45245</v>
      </c>
      <c r="C10" s="38">
        <v>94</v>
      </c>
      <c r="D10" s="38">
        <f>+C10+3</f>
        <v>97</v>
      </c>
      <c r="E10" s="38">
        <f>+C10+10</f>
        <v>104</v>
      </c>
      <c r="F10" s="38">
        <v>59</v>
      </c>
      <c r="G10" s="38">
        <f>+F10*2</f>
        <v>118</v>
      </c>
      <c r="H10" s="39">
        <f>+(F10+3)*2</f>
        <v>124</v>
      </c>
      <c r="I10" s="39">
        <f>+(F10+10)*2</f>
        <v>138</v>
      </c>
      <c r="J10" s="39">
        <f>+(F10+15)*2</f>
        <v>148</v>
      </c>
      <c r="K10" s="39">
        <v>57</v>
      </c>
      <c r="L10" s="40">
        <f>+(K10+10)*3</f>
        <v>201</v>
      </c>
      <c r="M10" s="40">
        <f>+(K10+15)*3</f>
        <v>216</v>
      </c>
    </row>
    <row r="11" spans="1:13" ht="14.25">
      <c r="A11" s="41">
        <v>45246</v>
      </c>
      <c r="B11" s="41">
        <v>45288</v>
      </c>
      <c r="C11" s="38">
        <v>93</v>
      </c>
      <c r="D11" s="38">
        <f t="shared" ref="D11:D14" si="0">+C11+3</f>
        <v>96</v>
      </c>
      <c r="E11" s="38">
        <f t="shared" ref="E11:E14" si="1">+C11+10</f>
        <v>103</v>
      </c>
      <c r="F11" s="38">
        <v>58</v>
      </c>
      <c r="G11" s="38">
        <f t="shared" ref="G11:G14" si="2">+F11*2</f>
        <v>116</v>
      </c>
      <c r="H11" s="39">
        <f t="shared" ref="H11:H14" si="3">+(F11+3)*2</f>
        <v>122</v>
      </c>
      <c r="I11" s="39">
        <f t="shared" ref="I11:I14" si="4">+(F11+10)*2</f>
        <v>136</v>
      </c>
      <c r="J11" s="39">
        <f t="shared" ref="J11:J14" si="5">+(F11+15)*2</f>
        <v>146</v>
      </c>
      <c r="K11" s="39">
        <v>56</v>
      </c>
      <c r="L11" s="40">
        <f t="shared" ref="L11:L14" si="6">+(K11+10)*3</f>
        <v>198</v>
      </c>
      <c r="M11" s="40">
        <f t="shared" ref="M11:M14" si="7">+(K11+15)*3</f>
        <v>213</v>
      </c>
    </row>
    <row r="12" spans="1:13" ht="14.25">
      <c r="A12" s="41">
        <v>45289</v>
      </c>
      <c r="B12" s="41">
        <v>45301</v>
      </c>
      <c r="C12" s="38">
        <v>142</v>
      </c>
      <c r="D12" s="38">
        <f t="shared" si="0"/>
        <v>145</v>
      </c>
      <c r="E12" s="38">
        <f t="shared" si="1"/>
        <v>152</v>
      </c>
      <c r="F12" s="38">
        <v>89</v>
      </c>
      <c r="G12" s="38">
        <f t="shared" si="2"/>
        <v>178</v>
      </c>
      <c r="H12" s="39">
        <f t="shared" si="3"/>
        <v>184</v>
      </c>
      <c r="I12" s="39">
        <f t="shared" si="4"/>
        <v>198</v>
      </c>
      <c r="J12" s="39">
        <f t="shared" si="5"/>
        <v>208</v>
      </c>
      <c r="K12" s="39">
        <v>87</v>
      </c>
      <c r="L12" s="40">
        <f t="shared" si="6"/>
        <v>291</v>
      </c>
      <c r="M12" s="40">
        <f t="shared" si="7"/>
        <v>306</v>
      </c>
    </row>
    <row r="13" spans="1:13" ht="14.25">
      <c r="A13" s="41">
        <v>45302</v>
      </c>
      <c r="B13" s="41">
        <v>45337</v>
      </c>
      <c r="C13" s="38">
        <v>77</v>
      </c>
      <c r="D13" s="38">
        <f t="shared" si="0"/>
        <v>80</v>
      </c>
      <c r="E13" s="38">
        <f t="shared" si="1"/>
        <v>87</v>
      </c>
      <c r="F13" s="38">
        <v>48</v>
      </c>
      <c r="G13" s="38">
        <f t="shared" si="2"/>
        <v>96</v>
      </c>
      <c r="H13" s="39">
        <f t="shared" si="3"/>
        <v>102</v>
      </c>
      <c r="I13" s="39">
        <f t="shared" si="4"/>
        <v>116</v>
      </c>
      <c r="J13" s="39">
        <f t="shared" si="5"/>
        <v>126</v>
      </c>
      <c r="K13" s="39">
        <v>46</v>
      </c>
      <c r="L13" s="40">
        <f t="shared" si="6"/>
        <v>168</v>
      </c>
      <c r="M13" s="40">
        <f t="shared" si="7"/>
        <v>183</v>
      </c>
    </row>
    <row r="14" spans="1:13" ht="15" thickBot="1">
      <c r="A14" s="42">
        <v>45338</v>
      </c>
      <c r="B14" s="42">
        <v>45412</v>
      </c>
      <c r="C14" s="43">
        <v>88</v>
      </c>
      <c r="D14" s="38">
        <f t="shared" si="0"/>
        <v>91</v>
      </c>
      <c r="E14" s="38">
        <f t="shared" si="1"/>
        <v>98</v>
      </c>
      <c r="F14" s="44">
        <v>55</v>
      </c>
      <c r="G14" s="38">
        <f t="shared" si="2"/>
        <v>110</v>
      </c>
      <c r="H14" s="39">
        <f t="shared" si="3"/>
        <v>116</v>
      </c>
      <c r="I14" s="39">
        <f t="shared" si="4"/>
        <v>130</v>
      </c>
      <c r="J14" s="39">
        <f t="shared" si="5"/>
        <v>140</v>
      </c>
      <c r="K14" s="45">
        <v>53</v>
      </c>
      <c r="L14" s="40">
        <f t="shared" si="6"/>
        <v>189</v>
      </c>
      <c r="M14" s="40">
        <f t="shared" si="7"/>
        <v>204</v>
      </c>
    </row>
    <row r="15" spans="1:13" ht="13.5" thickTop="1"/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C1" sqref="C1:M1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7.25" thickTop="1" thickBot="1">
      <c r="A1" s="2" t="s">
        <v>5</v>
      </c>
      <c r="B1" s="3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  <c r="N1" s="16" t="s">
        <v>8</v>
      </c>
      <c r="O1" s="17" t="s">
        <v>14</v>
      </c>
    </row>
    <row r="2" spans="1:15" ht="15" thickTop="1">
      <c r="A2" s="4">
        <v>45119</v>
      </c>
      <c r="B2" s="4">
        <v>45138</v>
      </c>
      <c r="C2" s="5">
        <v>56</v>
      </c>
      <c r="D2" s="5">
        <v>58</v>
      </c>
      <c r="E2" s="5">
        <v>62</v>
      </c>
      <c r="F2" s="11">
        <v>35</v>
      </c>
      <c r="G2" s="12">
        <v>70</v>
      </c>
      <c r="H2" s="12">
        <v>74</v>
      </c>
      <c r="I2" s="12">
        <v>82</v>
      </c>
      <c r="J2" s="12">
        <v>110</v>
      </c>
      <c r="K2" s="6">
        <v>33</v>
      </c>
      <c r="L2" s="15">
        <v>105</v>
      </c>
      <c r="M2" s="15">
        <v>117</v>
      </c>
      <c r="N2" s="16">
        <v>159</v>
      </c>
      <c r="O2">
        <f>+(F2+6)*2.5</f>
        <v>102.5</v>
      </c>
    </row>
    <row r="3" spans="1:15" ht="14.25">
      <c r="A3" s="7">
        <v>45139</v>
      </c>
      <c r="B3" s="7">
        <v>45169</v>
      </c>
      <c r="C3" s="8">
        <v>62</v>
      </c>
      <c r="D3" s="8">
        <v>64</v>
      </c>
      <c r="E3" s="8">
        <v>68</v>
      </c>
      <c r="F3" s="13">
        <v>39</v>
      </c>
      <c r="G3" s="14">
        <v>78</v>
      </c>
      <c r="H3" s="14">
        <v>82</v>
      </c>
      <c r="I3" s="14">
        <v>90</v>
      </c>
      <c r="J3" s="14">
        <v>118</v>
      </c>
      <c r="K3" s="9">
        <v>37</v>
      </c>
      <c r="L3" s="15">
        <v>117</v>
      </c>
      <c r="M3" s="15">
        <v>129</v>
      </c>
      <c r="N3" s="16">
        <v>171</v>
      </c>
      <c r="O3">
        <f t="shared" ref="O3:O4" si="0">+(F3+6)*2.5</f>
        <v>112.5</v>
      </c>
    </row>
    <row r="4" spans="1:15" ht="14.25">
      <c r="A4" s="7">
        <v>45170</v>
      </c>
      <c r="B4" s="7">
        <v>45179</v>
      </c>
      <c r="C4" s="8">
        <v>62</v>
      </c>
      <c r="D4" s="8">
        <v>64</v>
      </c>
      <c r="E4" s="8">
        <v>68</v>
      </c>
      <c r="F4" s="13">
        <v>39</v>
      </c>
      <c r="G4" s="14">
        <v>78</v>
      </c>
      <c r="H4" s="14">
        <v>82</v>
      </c>
      <c r="I4" s="14">
        <v>90</v>
      </c>
      <c r="J4" s="14">
        <v>118</v>
      </c>
      <c r="K4" s="9">
        <v>37</v>
      </c>
      <c r="L4" s="15">
        <v>117</v>
      </c>
      <c r="M4" s="15">
        <v>129</v>
      </c>
      <c r="N4" s="16">
        <v>171</v>
      </c>
      <c r="O4">
        <f t="shared" si="0"/>
        <v>112.5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N37" sqref="N37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3" ht="16.5" thickTop="1">
      <c r="A1" s="2" t="s">
        <v>5</v>
      </c>
      <c r="B1" s="3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7">
        <v>45139</v>
      </c>
      <c r="B2" s="7">
        <v>45169</v>
      </c>
      <c r="C2" s="8">
        <v>59</v>
      </c>
      <c r="D2" s="8">
        <v>61</v>
      </c>
      <c r="E2" s="8">
        <v>65</v>
      </c>
      <c r="F2" s="13">
        <v>37</v>
      </c>
      <c r="G2" s="14">
        <v>74</v>
      </c>
      <c r="H2" s="14">
        <v>78</v>
      </c>
      <c r="I2" s="14">
        <v>86</v>
      </c>
      <c r="J2" s="14">
        <v>114</v>
      </c>
      <c r="K2" s="9">
        <v>35</v>
      </c>
      <c r="L2" s="15">
        <v>111</v>
      </c>
      <c r="M2" s="15">
        <v>123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1" sqref="C1:M1"/>
    </sheetView>
  </sheetViews>
  <sheetFormatPr defaultRowHeight="12.75"/>
  <cols>
    <col min="1" max="2" width="11.285156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45261</v>
      </c>
      <c r="B2" s="23">
        <v>45288</v>
      </c>
      <c r="C2" s="19">
        <v>68</v>
      </c>
      <c r="D2" s="19">
        <f>+C2+3</f>
        <v>71</v>
      </c>
      <c r="E2" s="19">
        <f>+C2+10</f>
        <v>78</v>
      </c>
      <c r="F2" s="20">
        <v>42</v>
      </c>
      <c r="G2" s="21">
        <f>+F2*2</f>
        <v>84</v>
      </c>
      <c r="H2" s="25">
        <f>+(F2+3)*2</f>
        <v>90</v>
      </c>
      <c r="I2" s="25">
        <f>+(F2+10)*2</f>
        <v>104</v>
      </c>
      <c r="J2" s="25">
        <f>+(F2+15)*2</f>
        <v>114</v>
      </c>
      <c r="K2" s="22">
        <v>40</v>
      </c>
      <c r="L2" s="24">
        <f>+(K2+10)*3</f>
        <v>150</v>
      </c>
      <c r="M2" s="24">
        <f>+(K2+15)*3</f>
        <v>165</v>
      </c>
    </row>
    <row r="3" spans="1:13" ht="14.25">
      <c r="A3" s="23">
        <v>45289</v>
      </c>
      <c r="B3" s="23">
        <v>45301</v>
      </c>
      <c r="C3" s="19">
        <v>103</v>
      </c>
      <c r="D3" s="19">
        <f t="shared" ref="D3:D4" si="0">+C3+3</f>
        <v>106</v>
      </c>
      <c r="E3" s="19">
        <f t="shared" ref="E3:E4" si="1">+C3+10</f>
        <v>113</v>
      </c>
      <c r="F3" s="20">
        <v>64</v>
      </c>
      <c r="G3" s="21">
        <f t="shared" ref="G3:G4" si="2">+F3*2</f>
        <v>128</v>
      </c>
      <c r="H3" s="25">
        <f t="shared" ref="H3:H4" si="3">+(F3+3)*2</f>
        <v>134</v>
      </c>
      <c r="I3" s="25">
        <f t="shared" ref="I3:I4" si="4">+(F3+10)*2</f>
        <v>148</v>
      </c>
      <c r="J3" s="25">
        <f t="shared" ref="J3:J4" si="5">+(F3+15)*2</f>
        <v>158</v>
      </c>
      <c r="K3" s="22">
        <v>62</v>
      </c>
      <c r="L3" s="24">
        <f t="shared" ref="L3:L4" si="6">+(K3+10)*3</f>
        <v>216</v>
      </c>
      <c r="M3" s="24">
        <f t="shared" ref="M3:M4" si="7">+(K3+15)*3</f>
        <v>231</v>
      </c>
    </row>
    <row r="4" spans="1:13" ht="14.25">
      <c r="A4" s="23">
        <v>45302</v>
      </c>
      <c r="B4" s="23">
        <v>45337</v>
      </c>
      <c r="C4" s="19">
        <v>57</v>
      </c>
      <c r="D4" s="19">
        <f t="shared" si="0"/>
        <v>60</v>
      </c>
      <c r="E4" s="19">
        <f t="shared" si="1"/>
        <v>67</v>
      </c>
      <c r="F4" s="20">
        <v>35</v>
      </c>
      <c r="G4" s="21">
        <f t="shared" si="2"/>
        <v>70</v>
      </c>
      <c r="H4" s="25">
        <f t="shared" si="3"/>
        <v>76</v>
      </c>
      <c r="I4" s="25">
        <f t="shared" si="4"/>
        <v>90</v>
      </c>
      <c r="J4" s="25">
        <f t="shared" si="5"/>
        <v>100</v>
      </c>
      <c r="K4" s="22">
        <v>33</v>
      </c>
      <c r="L4" s="24">
        <f t="shared" si="6"/>
        <v>129</v>
      </c>
      <c r="M4" s="24">
        <f t="shared" si="7"/>
        <v>144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1" sqref="C1:M1"/>
    </sheetView>
  </sheetViews>
  <sheetFormatPr defaultRowHeight="12.75"/>
  <cols>
    <col min="1" max="2" width="11.285156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45224</v>
      </c>
      <c r="B2" s="23">
        <v>45288</v>
      </c>
      <c r="C2" s="19">
        <v>38</v>
      </c>
      <c r="D2" s="19">
        <f>+C2+3</f>
        <v>41</v>
      </c>
      <c r="E2" s="19">
        <f>+C2+10</f>
        <v>48</v>
      </c>
      <c r="F2" s="20">
        <v>24</v>
      </c>
      <c r="G2" s="21">
        <f>+F2*2</f>
        <v>48</v>
      </c>
      <c r="H2" s="25">
        <f>+(F2+3)*2</f>
        <v>54</v>
      </c>
      <c r="I2" s="25">
        <f>+(F2+10)*2</f>
        <v>68</v>
      </c>
      <c r="J2" s="25">
        <f>+(F2+15)*2</f>
        <v>78</v>
      </c>
      <c r="K2" s="22">
        <v>22</v>
      </c>
      <c r="L2" s="24">
        <f>+(K2+10)*3</f>
        <v>96</v>
      </c>
      <c r="M2" s="24">
        <f>+(K2+15)*3</f>
        <v>111</v>
      </c>
    </row>
    <row r="3" spans="1:13" ht="14.25">
      <c r="A3" s="23">
        <v>45289</v>
      </c>
      <c r="B3" s="23">
        <v>45295</v>
      </c>
      <c r="C3" s="19">
        <v>60</v>
      </c>
      <c r="D3" s="19">
        <f t="shared" ref="D3:D4" si="0">+C3+3</f>
        <v>63</v>
      </c>
      <c r="E3" s="19">
        <f t="shared" ref="E3:E4" si="1">+C3+10</f>
        <v>70</v>
      </c>
      <c r="F3" s="20">
        <v>37</v>
      </c>
      <c r="G3" s="21">
        <f t="shared" ref="G3:G4" si="2">+F3*2</f>
        <v>74</v>
      </c>
      <c r="H3" s="25">
        <f t="shared" ref="H3:H4" si="3">+(F3+3)*2</f>
        <v>80</v>
      </c>
      <c r="I3" s="25">
        <f t="shared" ref="I3:I4" si="4">+(F3+10)*2</f>
        <v>94</v>
      </c>
      <c r="J3" s="25">
        <f t="shared" ref="J3:J4" si="5">+(F3+15)*2</f>
        <v>104</v>
      </c>
      <c r="K3" s="22">
        <v>35</v>
      </c>
      <c r="L3" s="24">
        <f t="shared" ref="L3:L4" si="6">+(K3+10)*3</f>
        <v>135</v>
      </c>
      <c r="M3" s="24">
        <f t="shared" ref="M3:M4" si="7">+(K3+15)*3</f>
        <v>150</v>
      </c>
    </row>
    <row r="4" spans="1:13" ht="14.25">
      <c r="A4" s="23">
        <v>45296</v>
      </c>
      <c r="B4" s="23">
        <v>45337</v>
      </c>
      <c r="C4" s="19">
        <v>38</v>
      </c>
      <c r="D4" s="19">
        <f t="shared" si="0"/>
        <v>41</v>
      </c>
      <c r="E4" s="19">
        <f t="shared" si="1"/>
        <v>48</v>
      </c>
      <c r="F4" s="20">
        <v>24</v>
      </c>
      <c r="G4" s="21">
        <f t="shared" si="2"/>
        <v>48</v>
      </c>
      <c r="H4" s="25">
        <f t="shared" si="3"/>
        <v>54</v>
      </c>
      <c r="I4" s="25">
        <f t="shared" si="4"/>
        <v>68</v>
      </c>
      <c r="J4" s="25">
        <f t="shared" si="5"/>
        <v>78</v>
      </c>
      <c r="K4" s="22">
        <v>22</v>
      </c>
      <c r="L4" s="24">
        <f t="shared" si="6"/>
        <v>96</v>
      </c>
      <c r="M4" s="24">
        <f t="shared" si="7"/>
        <v>111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1" sqref="C1:M1"/>
    </sheetView>
  </sheetViews>
  <sheetFormatPr defaultRowHeight="12.75"/>
  <cols>
    <col min="1" max="2" width="11.285156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45234</v>
      </c>
      <c r="B2" s="23">
        <v>45288</v>
      </c>
      <c r="C2" s="19">
        <v>35</v>
      </c>
      <c r="D2" s="19">
        <f>+C2+3</f>
        <v>38</v>
      </c>
      <c r="E2" s="19">
        <f>+C2+10</f>
        <v>45</v>
      </c>
      <c r="F2" s="20">
        <v>22</v>
      </c>
      <c r="G2" s="21">
        <f>+F2*2</f>
        <v>44</v>
      </c>
      <c r="H2" s="25">
        <f>+(F2+3)*2</f>
        <v>50</v>
      </c>
      <c r="I2" s="25">
        <f>+(F2+10)*2</f>
        <v>64</v>
      </c>
      <c r="J2" s="25">
        <f>+(F2+15)*2</f>
        <v>74</v>
      </c>
      <c r="K2" s="22">
        <v>20</v>
      </c>
      <c r="L2" s="24">
        <f>+(K2+10)*3</f>
        <v>90</v>
      </c>
      <c r="M2" s="24">
        <f>+(K2+15)*3</f>
        <v>105</v>
      </c>
    </row>
    <row r="3" spans="1:13" ht="14.25">
      <c r="A3" s="23">
        <v>45289</v>
      </c>
      <c r="B3" s="23">
        <v>45295</v>
      </c>
      <c r="C3" s="19">
        <v>56</v>
      </c>
      <c r="D3" s="19">
        <f t="shared" ref="D3:D4" si="0">+C3+3</f>
        <v>59</v>
      </c>
      <c r="E3" s="19">
        <f t="shared" ref="E3:E4" si="1">+C3+10</f>
        <v>66</v>
      </c>
      <c r="F3" s="20">
        <v>35</v>
      </c>
      <c r="G3" s="21">
        <f t="shared" ref="G3:G4" si="2">+F3*2</f>
        <v>70</v>
      </c>
      <c r="H3" s="25">
        <f t="shared" ref="H3:H4" si="3">+(F3+3)*2</f>
        <v>76</v>
      </c>
      <c r="I3" s="25">
        <f t="shared" ref="I3:I4" si="4">+(F3+10)*2</f>
        <v>90</v>
      </c>
      <c r="J3" s="25">
        <f t="shared" ref="J3:J4" si="5">+(F3+15)*2</f>
        <v>100</v>
      </c>
      <c r="K3" s="22">
        <v>33</v>
      </c>
      <c r="L3" s="24">
        <f t="shared" ref="L3:L4" si="6">+(K3+10)*3</f>
        <v>129</v>
      </c>
      <c r="M3" s="24">
        <f t="shared" ref="M3:M4" si="7">+(K3+15)*3</f>
        <v>144</v>
      </c>
    </row>
    <row r="4" spans="1:13" ht="14.25">
      <c r="A4" s="23">
        <v>45296</v>
      </c>
      <c r="B4" s="23">
        <v>45337</v>
      </c>
      <c r="C4" s="19">
        <v>35</v>
      </c>
      <c r="D4" s="19">
        <f t="shared" si="0"/>
        <v>38</v>
      </c>
      <c r="E4" s="19">
        <f t="shared" si="1"/>
        <v>45</v>
      </c>
      <c r="F4" s="20">
        <v>22</v>
      </c>
      <c r="G4" s="21">
        <f t="shared" si="2"/>
        <v>44</v>
      </c>
      <c r="H4" s="25">
        <f t="shared" si="3"/>
        <v>50</v>
      </c>
      <c r="I4" s="25">
        <f t="shared" si="4"/>
        <v>64</v>
      </c>
      <c r="J4" s="25">
        <f t="shared" si="5"/>
        <v>74</v>
      </c>
      <c r="K4" s="22">
        <v>20</v>
      </c>
      <c r="L4" s="24">
        <f t="shared" si="6"/>
        <v>90</v>
      </c>
      <c r="M4" s="24">
        <f t="shared" si="7"/>
        <v>105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F26" sqref="F26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45247</v>
      </c>
      <c r="B2" s="23">
        <v>45288</v>
      </c>
      <c r="C2" s="19">
        <v>32</v>
      </c>
      <c r="D2" s="19">
        <f>+C2+3</f>
        <v>35</v>
      </c>
      <c r="E2" s="19">
        <f>+C2+10</f>
        <v>42</v>
      </c>
      <c r="F2" s="20">
        <v>20</v>
      </c>
      <c r="G2" s="21">
        <f>+F2*2</f>
        <v>40</v>
      </c>
      <c r="H2" s="25">
        <f>+(F2+3)*2</f>
        <v>46</v>
      </c>
      <c r="I2" s="25">
        <f>+(F2+10)*2</f>
        <v>60</v>
      </c>
      <c r="J2" s="25">
        <f>+(F2+15)*2</f>
        <v>70</v>
      </c>
      <c r="K2" s="22">
        <v>18</v>
      </c>
      <c r="L2" s="24">
        <f>+(K2+10)*3</f>
        <v>84</v>
      </c>
      <c r="M2" s="24">
        <f>+(K2+15)*3</f>
        <v>99</v>
      </c>
    </row>
    <row r="3" spans="1:13" ht="14.25">
      <c r="A3" s="23">
        <v>45289</v>
      </c>
      <c r="B3" s="23">
        <v>45295</v>
      </c>
      <c r="C3" s="19">
        <v>48</v>
      </c>
      <c r="D3" s="19">
        <f t="shared" ref="D3:D4" si="0">+C3+3</f>
        <v>51</v>
      </c>
      <c r="E3" s="19">
        <f t="shared" ref="E3:E4" si="1">+C3+10</f>
        <v>58</v>
      </c>
      <c r="F3" s="20">
        <v>30</v>
      </c>
      <c r="G3" s="21">
        <f t="shared" ref="G3:G4" si="2">+F3*2</f>
        <v>60</v>
      </c>
      <c r="H3" s="25">
        <f t="shared" ref="H3:H4" si="3">+(F3+3)*2</f>
        <v>66</v>
      </c>
      <c r="I3" s="25">
        <f t="shared" ref="I3:I4" si="4">+(F3+10)*2</f>
        <v>80</v>
      </c>
      <c r="J3" s="25">
        <f t="shared" ref="J3:J4" si="5">+(F3+15)*2</f>
        <v>90</v>
      </c>
      <c r="K3" s="22">
        <v>28</v>
      </c>
      <c r="L3" s="24">
        <f t="shared" ref="L3:L4" si="6">+(K3+10)*3</f>
        <v>114</v>
      </c>
      <c r="M3" s="24">
        <f t="shared" ref="M3:M4" si="7">+(K3+15)*3</f>
        <v>129</v>
      </c>
    </row>
    <row r="4" spans="1:13" ht="14.25">
      <c r="A4" s="23">
        <v>45296</v>
      </c>
      <c r="B4" s="23">
        <v>45337</v>
      </c>
      <c r="C4" s="19">
        <v>32</v>
      </c>
      <c r="D4" s="19">
        <f t="shared" si="0"/>
        <v>35</v>
      </c>
      <c r="E4" s="19">
        <f t="shared" si="1"/>
        <v>42</v>
      </c>
      <c r="F4" s="20">
        <v>20</v>
      </c>
      <c r="G4" s="21">
        <f t="shared" si="2"/>
        <v>40</v>
      </c>
      <c r="H4" s="25">
        <f t="shared" si="3"/>
        <v>46</v>
      </c>
      <c r="I4" s="25">
        <f t="shared" si="4"/>
        <v>60</v>
      </c>
      <c r="J4" s="25">
        <f t="shared" si="5"/>
        <v>70</v>
      </c>
      <c r="K4" s="22">
        <v>18</v>
      </c>
      <c r="L4" s="24">
        <f t="shared" si="6"/>
        <v>84</v>
      </c>
      <c r="M4" s="24">
        <f t="shared" si="7"/>
        <v>99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C1" sqref="C1:M1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45254</v>
      </c>
      <c r="B2" s="23">
        <v>45288</v>
      </c>
      <c r="C2" s="19">
        <v>29</v>
      </c>
      <c r="D2" s="19">
        <f>+C2+3</f>
        <v>32</v>
      </c>
      <c r="E2" s="19">
        <f>+C2+10</f>
        <v>39</v>
      </c>
      <c r="F2" s="20">
        <v>18</v>
      </c>
      <c r="G2" s="21">
        <f>+F2*2</f>
        <v>36</v>
      </c>
      <c r="H2" s="25">
        <f>+(F2+3)*2</f>
        <v>42</v>
      </c>
      <c r="I2" s="25">
        <f>+(F2+10)*2</f>
        <v>56</v>
      </c>
      <c r="J2" s="25">
        <f>+(F2+15)*2</f>
        <v>66</v>
      </c>
      <c r="K2" s="22">
        <v>16</v>
      </c>
      <c r="L2" s="24">
        <f>+(K2+10)*3</f>
        <v>78</v>
      </c>
      <c r="M2" s="24">
        <f>+(K2+15)*3</f>
        <v>93</v>
      </c>
    </row>
    <row r="3" spans="1:13" ht="14.25">
      <c r="A3" s="23">
        <v>45289</v>
      </c>
      <c r="B3" s="23">
        <v>45295</v>
      </c>
      <c r="C3" s="19">
        <v>45</v>
      </c>
      <c r="D3" s="19">
        <f t="shared" ref="D3:D4" si="0">+C3+3</f>
        <v>48</v>
      </c>
      <c r="E3" s="19">
        <f t="shared" ref="E3:E4" si="1">+C3+10</f>
        <v>55</v>
      </c>
      <c r="F3" s="20">
        <v>28</v>
      </c>
      <c r="G3" s="21">
        <f t="shared" ref="G3:G4" si="2">+F3*2</f>
        <v>56</v>
      </c>
      <c r="H3" s="25">
        <f t="shared" ref="H3:H4" si="3">+(F3+3)*2</f>
        <v>62</v>
      </c>
      <c r="I3" s="25">
        <f t="shared" ref="I3:I4" si="4">+(F3+10)*2</f>
        <v>76</v>
      </c>
      <c r="J3" s="25">
        <f t="shared" ref="J3:J4" si="5">+(F3+15)*2</f>
        <v>86</v>
      </c>
      <c r="K3" s="22">
        <v>26</v>
      </c>
      <c r="L3" s="24">
        <f t="shared" ref="L3:L4" si="6">+(K3+10)*3</f>
        <v>108</v>
      </c>
      <c r="M3" s="24">
        <f t="shared" ref="M3:M4" si="7">+(K3+15)*3</f>
        <v>123</v>
      </c>
    </row>
    <row r="4" spans="1:13" ht="14.25">
      <c r="A4" s="23">
        <v>45296</v>
      </c>
      <c r="B4" s="23">
        <v>45337</v>
      </c>
      <c r="C4" s="19">
        <v>29</v>
      </c>
      <c r="D4" s="19">
        <f t="shared" si="0"/>
        <v>32</v>
      </c>
      <c r="E4" s="19">
        <f t="shared" si="1"/>
        <v>39</v>
      </c>
      <c r="F4" s="20">
        <v>18</v>
      </c>
      <c r="G4" s="21">
        <f t="shared" si="2"/>
        <v>36</v>
      </c>
      <c r="H4" s="25">
        <f t="shared" si="3"/>
        <v>42</v>
      </c>
      <c r="I4" s="25">
        <f t="shared" si="4"/>
        <v>56</v>
      </c>
      <c r="J4" s="25">
        <f t="shared" si="5"/>
        <v>66</v>
      </c>
      <c r="K4" s="22">
        <v>16</v>
      </c>
      <c r="L4" s="24">
        <f t="shared" si="6"/>
        <v>78</v>
      </c>
      <c r="M4" s="24">
        <f t="shared" si="7"/>
        <v>93</v>
      </c>
    </row>
    <row r="5" spans="1:13" ht="14.25">
      <c r="A5" s="23">
        <v>45338</v>
      </c>
      <c r="B5" s="23">
        <v>45412</v>
      </c>
      <c r="C5" s="19">
        <v>37</v>
      </c>
      <c r="D5" s="19">
        <f t="shared" ref="D5" si="8">+C5+3</f>
        <v>40</v>
      </c>
      <c r="E5" s="19">
        <f t="shared" ref="E5" si="9">+C5+10</f>
        <v>47</v>
      </c>
      <c r="F5" s="20">
        <v>23</v>
      </c>
      <c r="G5" s="21">
        <f t="shared" ref="G5" si="10">+F5*2</f>
        <v>46</v>
      </c>
      <c r="H5" s="25">
        <f t="shared" ref="H5" si="11">+(F5+3)*2</f>
        <v>52</v>
      </c>
      <c r="I5" s="25">
        <f t="shared" ref="I5" si="12">+(F5+10)*2</f>
        <v>66</v>
      </c>
      <c r="J5" s="25">
        <f t="shared" ref="J5" si="13">+(F5+15)*2</f>
        <v>76</v>
      </c>
      <c r="K5" s="22">
        <v>21</v>
      </c>
      <c r="L5" s="24">
        <f t="shared" ref="L5" si="14">+(K5+10)*3</f>
        <v>93</v>
      </c>
      <c r="M5" s="24">
        <f t="shared" ref="M5" si="15">+(K5+15)*3</f>
        <v>108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statment</vt:lpstr>
      <vt:lpstr>contract</vt:lpstr>
      <vt:lpstr>spo 12.7</vt:lpstr>
      <vt:lpstr>spo 1.8</vt:lpstr>
      <vt:lpstr>spo 19.10 to 24.10</vt:lpstr>
      <vt:lpstr>spo 25.10 to 03.11</vt:lpstr>
      <vt:lpstr>spo 04.11 to 16.11</vt:lpstr>
      <vt:lpstr>spo 17.11 to 23.11</vt:lpstr>
      <vt:lpstr>spo 24.11 to 24.11</vt:lpstr>
      <vt:lpstr>spo 25.11 to 20.12</vt:lpstr>
      <vt:lpstr>spo 21.12 to 14.01</vt:lpstr>
      <vt:lpstr>spo 15.01 to 02.02</vt:lpstr>
      <vt:lpstr>spo 03.02 to 17.02</vt:lpstr>
      <vt:lpstr>spo 18.02 to 15.05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Area-Credit2</cp:lastModifiedBy>
  <cp:lastPrinted>2022-10-27T07:02:22Z</cp:lastPrinted>
  <dcterms:created xsi:type="dcterms:W3CDTF">2016-10-13T07:40:59Z</dcterms:created>
  <dcterms:modified xsi:type="dcterms:W3CDTF">2024-03-13T10:10:11Z</dcterms:modified>
</cp:coreProperties>
</file>