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 firstSheet="1" activeTab="3"/>
  </bookViews>
  <sheets>
    <sheet name="statment" sheetId="6" r:id="rId1"/>
    <sheet name="contract" sheetId="7" r:id="rId2"/>
    <sheet name="spo 12.7" sheetId="8" r:id="rId3"/>
    <sheet name="spo 25.11 to 15.02.24" sheetId="14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4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N13" i="7"/>
  <c r="N12"/>
  <c r="N11"/>
  <c r="N10"/>
  <c r="N9"/>
  <c r="M13"/>
  <c r="M12"/>
  <c r="M11"/>
  <c r="M10"/>
  <c r="M9"/>
  <c r="J13"/>
  <c r="J12"/>
  <c r="J11"/>
  <c r="J10"/>
  <c r="J9"/>
  <c r="I13"/>
  <c r="I12"/>
  <c r="I11"/>
  <c r="I10"/>
  <c r="I9"/>
  <c r="H13"/>
  <c r="H12"/>
  <c r="H11"/>
  <c r="H10"/>
  <c r="H9"/>
  <c r="G13"/>
  <c r="G12"/>
  <c r="G11"/>
  <c r="G10"/>
  <c r="G9"/>
  <c r="E13"/>
  <c r="E12"/>
  <c r="E11"/>
  <c r="E10"/>
  <c r="E9"/>
  <c r="D13"/>
  <c r="D12"/>
  <c r="D11"/>
  <c r="D10"/>
  <c r="D9"/>
  <c r="K30" i="6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O3" i="8"/>
  <c r="O4"/>
  <c r="O2"/>
  <c r="Q3" i="6" l="1"/>
  <c r="P3" s="1"/>
  <c r="Q7"/>
  <c r="P7" s="1"/>
  <c r="Q11"/>
  <c r="P11" s="1"/>
  <c r="Q15"/>
  <c r="P15" s="1"/>
  <c r="Q19"/>
  <c r="P19" s="1"/>
  <c r="Q23"/>
  <c r="P23" s="1"/>
  <c r="Q28"/>
  <c r="P28" s="1"/>
  <c r="Q30"/>
  <c r="P30" s="1"/>
  <c r="Q4"/>
  <c r="P4" s="1"/>
  <c r="Q8"/>
  <c r="P8" s="1"/>
  <c r="Q12"/>
  <c r="P12" s="1"/>
  <c r="Q16"/>
  <c r="P16" s="1"/>
  <c r="Q20"/>
  <c r="P20" s="1"/>
  <c r="Q24"/>
  <c r="P24" s="1"/>
  <c r="Q5"/>
  <c r="P5" s="1"/>
  <c r="Q9"/>
  <c r="P9" s="1"/>
  <c r="Q13"/>
  <c r="P13" s="1"/>
  <c r="Q17"/>
  <c r="P17" s="1"/>
  <c r="Q21"/>
  <c r="P21" s="1"/>
  <c r="Q25"/>
  <c r="P25" s="1"/>
  <c r="Q2"/>
  <c r="P2" s="1"/>
  <c r="Q6"/>
  <c r="P6" s="1"/>
  <c r="Q14"/>
  <c r="P14" s="1"/>
  <c r="Q18"/>
  <c r="P18" s="1"/>
  <c r="Q22"/>
  <c r="P22" s="1"/>
  <c r="Q26"/>
  <c r="P26" s="1"/>
  <c r="Q10"/>
  <c r="P10" s="1"/>
  <c r="Q27"/>
  <c r="P27" s="1"/>
  <c r="Q29"/>
  <c r="P29" s="1"/>
  <c r="B4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</calcChain>
</file>

<file path=xl/sharedStrings.xml><?xml version="1.0" encoding="utf-8"?>
<sst xmlns="http://schemas.openxmlformats.org/spreadsheetml/2006/main" count="110" uniqueCount="37">
  <si>
    <t>Net Amount.</t>
  </si>
  <si>
    <t>14%  Tax.</t>
  </si>
  <si>
    <t>Night</t>
  </si>
  <si>
    <t>Currency rate</t>
  </si>
  <si>
    <t>Invoice Amount L.E</t>
  </si>
  <si>
    <t>Arrival</t>
  </si>
  <si>
    <t>Departure</t>
  </si>
  <si>
    <t>Rate code</t>
  </si>
  <si>
    <t>Amount-hotel</t>
  </si>
  <si>
    <t>first date</t>
  </si>
  <si>
    <t>second date</t>
  </si>
  <si>
    <t>DJ</t>
  </si>
  <si>
    <t>DD</t>
  </si>
  <si>
    <t>SD</t>
  </si>
  <si>
    <t>SJ</t>
  </si>
  <si>
    <t>TJ</t>
  </si>
  <si>
    <t>TF</t>
  </si>
  <si>
    <t>DF</t>
  </si>
  <si>
    <t>Serial</t>
  </si>
  <si>
    <t>Rate $</t>
  </si>
  <si>
    <t>Res_date</t>
  </si>
  <si>
    <t>SB</t>
  </si>
  <si>
    <t>D</t>
  </si>
  <si>
    <t>DB</t>
  </si>
  <si>
    <t>T</t>
  </si>
  <si>
    <t>TD</t>
  </si>
  <si>
    <t>Booking No.</t>
  </si>
  <si>
    <t>Invoice No.</t>
  </si>
  <si>
    <t>Tax Date</t>
  </si>
  <si>
    <t>Description</t>
  </si>
  <si>
    <t>DJ+2CH</t>
  </si>
  <si>
    <t>13/11/2023</t>
  </si>
  <si>
    <t>17/11/2023</t>
  </si>
  <si>
    <t>18/11/2023</t>
  </si>
  <si>
    <t>19/11/2023</t>
  </si>
  <si>
    <t>20/11/2023</t>
  </si>
  <si>
    <t>21/11/2023</t>
  </si>
</sst>
</file>

<file path=xl/styles.xml><?xml version="1.0" encoding="utf-8"?>
<styleSheet xmlns="http://schemas.openxmlformats.org/spreadsheetml/2006/main">
  <numFmts count="4">
    <numFmt numFmtId="43" formatCode="_-* #,##0.00_-;_-* #,##0.00\-;_-* &quot;-&quot;??_-;_-@_-"/>
    <numFmt numFmtId="164" formatCode="dd/mm/yyyy;@"/>
    <numFmt numFmtId="165" formatCode="d/mm/yyyy;@"/>
    <numFmt numFmtId="166" formatCode="dd\.mm\.yyyy;@"/>
  </numFmts>
  <fonts count="15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b/>
      <sz val="14"/>
      <color indexed="18"/>
      <name val="Times New Roman"/>
      <family val="1"/>
    </font>
    <font>
      <sz val="10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7D353B"/>
      <name val="Courier New"/>
      <family val="3"/>
    </font>
    <font>
      <sz val="11"/>
      <name val="Arial"/>
      <family val="2"/>
    </font>
    <font>
      <b/>
      <u/>
      <sz val="11"/>
      <color theme="1"/>
      <name val="Arial"/>
      <family val="2"/>
    </font>
    <font>
      <b/>
      <u/>
      <sz val="11"/>
      <name val="Arial"/>
      <family val="2"/>
    </font>
    <font>
      <b/>
      <u/>
      <sz val="11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indexed="4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6" tint="0.59999389629810485"/>
        <bgColor rgb="FF92D05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rgb="FF92D050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</borders>
  <cellStyleXfs count="41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7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0" fontId="8" fillId="3" borderId="0" xfId="0" applyNumberFormat="1" applyFont="1" applyFill="1" applyBorder="1" applyAlignment="1">
      <alignment horizontal="center"/>
    </xf>
    <xf numFmtId="0" fontId="8" fillId="4" borderId="0" xfId="0" applyNumberFormat="1" applyFont="1" applyFill="1" applyBorder="1" applyAlignment="1">
      <alignment horizontal="center"/>
    </xf>
    <xf numFmtId="14" fontId="8" fillId="0" borderId="3" xfId="0" applyNumberFormat="1" applyFont="1" applyBorder="1"/>
    <xf numFmtId="0" fontId="8" fillId="3" borderId="3" xfId="0" applyNumberFormat="1" applyFont="1" applyFill="1" applyBorder="1" applyAlignment="1">
      <alignment horizontal="center"/>
    </xf>
    <xf numFmtId="0" fontId="8" fillId="4" borderId="3" xfId="0" applyNumberFormat="1" applyFont="1" applyFill="1" applyBorder="1" applyAlignment="1">
      <alignment horizontal="center"/>
    </xf>
    <xf numFmtId="14" fontId="8" fillId="0" borderId="2" xfId="0" applyNumberFormat="1" applyFont="1" applyBorder="1"/>
    <xf numFmtId="0" fontId="8" fillId="3" borderId="2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10" fillId="2" borderId="0" xfId="0" applyFont="1" applyFill="1"/>
    <xf numFmtId="0" fontId="2" fillId="0" borderId="0" xfId="0" applyNumberFormat="1" applyFont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8" fillId="6" borderId="0" xfId="0" applyNumberFormat="1" applyFont="1" applyFill="1" applyBorder="1" applyAlignment="1">
      <alignment horizontal="center"/>
    </xf>
    <xf numFmtId="0" fontId="8" fillId="7" borderId="0" xfId="0" applyNumberFormat="1" applyFont="1" applyFill="1" applyBorder="1" applyAlignment="1">
      <alignment horizontal="center"/>
    </xf>
    <xf numFmtId="0" fontId="8" fillId="6" borderId="3" xfId="0" applyNumberFormat="1" applyFont="1" applyFill="1" applyBorder="1" applyAlignment="1">
      <alignment horizontal="center"/>
    </xf>
    <xf numFmtId="0" fontId="8" fillId="7" borderId="3" xfId="0" applyNumberFormat="1" applyFont="1" applyFill="1" applyBorder="1" applyAlignment="1">
      <alignment horizontal="center"/>
    </xf>
    <xf numFmtId="0" fontId="8" fillId="6" borderId="2" xfId="0" applyNumberFormat="1" applyFont="1" applyFill="1" applyBorder="1" applyAlignment="1">
      <alignment horizontal="center"/>
    </xf>
    <xf numFmtId="0" fontId="8" fillId="7" borderId="2" xfId="0" applyNumberFormat="1" applyFont="1" applyFill="1" applyBorder="1" applyAlignment="1">
      <alignment horizontal="center"/>
    </xf>
    <xf numFmtId="0" fontId="8" fillId="8" borderId="0" xfId="0" applyNumberFormat="1" applyFont="1" applyFill="1" applyBorder="1" applyAlignment="1">
      <alignment horizontal="center"/>
    </xf>
    <xf numFmtId="14" fontId="9" fillId="8" borderId="4" xfId="0" applyNumberFormat="1" applyFont="1" applyFill="1" applyBorder="1" applyAlignment="1" applyProtection="1">
      <alignment horizontal="center"/>
      <protection hidden="1"/>
    </xf>
    <xf numFmtId="0" fontId="0" fillId="8" borderId="0" xfId="0" applyFill="1"/>
    <xf numFmtId="1" fontId="5" fillId="9" borderId="5" xfId="0" applyNumberFormat="1" applyFont="1" applyFill="1" applyBorder="1" applyAlignment="1">
      <alignment horizontal="center"/>
    </xf>
    <xf numFmtId="1" fontId="5" fillId="9" borderId="6" xfId="0" applyNumberFormat="1" applyFont="1" applyFill="1" applyBorder="1" applyAlignment="1">
      <alignment horizontal="center"/>
    </xf>
    <xf numFmtId="164" fontId="5" fillId="9" borderId="7" xfId="0" applyNumberFormat="1" applyFont="1" applyFill="1" applyBorder="1" applyAlignment="1">
      <alignment horizontal="center"/>
    </xf>
    <xf numFmtId="0" fontId="5" fillId="0" borderId="6" xfId="0" applyNumberFormat="1" applyFont="1" applyFill="1" applyBorder="1" applyAlignment="1">
      <alignment horizontal="center"/>
    </xf>
    <xf numFmtId="164" fontId="5" fillId="9" borderId="6" xfId="0" applyNumberFormat="1" applyFont="1" applyFill="1" applyBorder="1" applyAlignment="1">
      <alignment horizontal="center"/>
    </xf>
    <xf numFmtId="43" fontId="6" fillId="9" borderId="6" xfId="0" applyNumberFormat="1" applyFont="1" applyFill="1" applyBorder="1" applyAlignment="1">
      <alignment horizontal="center" vertical="center"/>
    </xf>
    <xf numFmtId="43" fontId="6" fillId="9" borderId="8" xfId="1" applyFont="1" applyFill="1" applyBorder="1" applyAlignment="1">
      <alignment horizontal="center" vertical="center"/>
    </xf>
    <xf numFmtId="1" fontId="5" fillId="9" borderId="9" xfId="0" applyNumberFormat="1" applyFont="1" applyFill="1" applyBorder="1" applyAlignment="1">
      <alignment horizontal="center"/>
    </xf>
    <xf numFmtId="1" fontId="5" fillId="9" borderId="7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43" fontId="6" fillId="9" borderId="7" xfId="0" applyNumberFormat="1" applyFont="1" applyFill="1" applyBorder="1" applyAlignment="1">
      <alignment horizontal="center" vertical="center"/>
    </xf>
    <xf numFmtId="43" fontId="6" fillId="9" borderId="10" xfId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43" fontId="3" fillId="9" borderId="1" xfId="1" applyFont="1" applyFill="1" applyBorder="1" applyAlignment="1">
      <alignment horizontal="center" vertical="center"/>
    </xf>
    <xf numFmtId="165" fontId="0" fillId="9" borderId="0" xfId="0" applyNumberFormat="1" applyFill="1"/>
    <xf numFmtId="165" fontId="1" fillId="9" borderId="0" xfId="0" applyNumberFormat="1" applyFont="1" applyFill="1"/>
    <xf numFmtId="0" fontId="8" fillId="11" borderId="12" xfId="0" applyNumberFormat="1" applyFont="1" applyFill="1" applyBorder="1" applyAlignment="1">
      <alignment horizontal="center"/>
    </xf>
    <xf numFmtId="0" fontId="8" fillId="10" borderId="12" xfId="0" applyNumberFormat="1" applyFont="1" applyFill="1" applyBorder="1" applyAlignment="1">
      <alignment horizontal="center"/>
    </xf>
    <xf numFmtId="0" fontId="8" fillId="14" borderId="12" xfId="0" applyNumberFormat="1" applyFont="1" applyFill="1" applyBorder="1" applyAlignment="1">
      <alignment horizontal="center"/>
    </xf>
    <xf numFmtId="0" fontId="8" fillId="12" borderId="12" xfId="0" applyNumberFormat="1" applyFont="1" applyFill="1" applyBorder="1" applyAlignment="1">
      <alignment horizontal="center"/>
    </xf>
    <xf numFmtId="0" fontId="8" fillId="13" borderId="12" xfId="0" applyNumberFormat="1" applyFont="1" applyFill="1" applyBorder="1" applyAlignment="1">
      <alignment horizontal="center"/>
    </xf>
    <xf numFmtId="0" fontId="8" fillId="11" borderId="13" xfId="0" applyNumberFormat="1" applyFont="1" applyFill="1" applyBorder="1" applyAlignment="1">
      <alignment horizontal="center"/>
    </xf>
    <xf numFmtId="0" fontId="8" fillId="10" borderId="13" xfId="0" applyNumberFormat="1" applyFont="1" applyFill="1" applyBorder="1" applyAlignment="1">
      <alignment horizontal="center"/>
    </xf>
    <xf numFmtId="0" fontId="8" fillId="14" borderId="13" xfId="0" applyNumberFormat="1" applyFont="1" applyFill="1" applyBorder="1" applyAlignment="1">
      <alignment horizontal="center"/>
    </xf>
    <xf numFmtId="0" fontId="8" fillId="12" borderId="13" xfId="0" applyNumberFormat="1" applyFont="1" applyFill="1" applyBorder="1" applyAlignment="1">
      <alignment horizontal="center"/>
    </xf>
    <xf numFmtId="14" fontId="8" fillId="0" borderId="12" xfId="0" applyNumberFormat="1" applyFont="1" applyBorder="1" applyAlignment="1">
      <alignment horizontal="center"/>
    </xf>
    <xf numFmtId="0" fontId="11" fillId="13" borderId="12" xfId="0" applyFont="1" applyFill="1" applyBorder="1" applyAlignment="1">
      <alignment horizontal="center"/>
    </xf>
    <xf numFmtId="0" fontId="11" fillId="15" borderId="12" xfId="0" applyFont="1" applyFill="1" applyBorder="1" applyAlignment="1">
      <alignment horizontal="center"/>
    </xf>
    <xf numFmtId="14" fontId="8" fillId="0" borderId="13" xfId="0" applyNumberFormat="1" applyFont="1" applyBorder="1" applyAlignment="1">
      <alignment horizontal="center"/>
    </xf>
    <xf numFmtId="0" fontId="11" fillId="15" borderId="13" xfId="0" applyFont="1" applyFill="1" applyBorder="1" applyAlignment="1">
      <alignment horizontal="center"/>
    </xf>
    <xf numFmtId="0" fontId="11" fillId="13" borderId="13" xfId="0" applyFont="1" applyFill="1" applyBorder="1" applyAlignment="1">
      <alignment horizontal="center"/>
    </xf>
    <xf numFmtId="0" fontId="12" fillId="0" borderId="11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/>
    </xf>
    <xf numFmtId="0" fontId="12" fillId="11" borderId="11" xfId="0" applyNumberFormat="1" applyFont="1" applyFill="1" applyBorder="1" applyAlignment="1">
      <alignment horizontal="center"/>
    </xf>
    <xf numFmtId="0" fontId="12" fillId="10" borderId="11" xfId="0" applyNumberFormat="1" applyFont="1" applyFill="1" applyBorder="1" applyAlignment="1">
      <alignment horizontal="center"/>
    </xf>
    <xf numFmtId="0" fontId="12" fillId="14" borderId="11" xfId="0" applyNumberFormat="1" applyFont="1" applyFill="1" applyBorder="1" applyAlignment="1">
      <alignment horizontal="center"/>
    </xf>
    <xf numFmtId="0" fontId="12" fillId="12" borderId="11" xfId="0" applyNumberFormat="1" applyFont="1" applyFill="1" applyBorder="1" applyAlignment="1">
      <alignment horizontal="center"/>
    </xf>
    <xf numFmtId="0" fontId="12" fillId="13" borderId="11" xfId="0" applyNumberFormat="1" applyFont="1" applyFill="1" applyBorder="1" applyAlignment="1">
      <alignment horizontal="center"/>
    </xf>
    <xf numFmtId="14" fontId="14" fillId="13" borderId="11" xfId="0" applyNumberFormat="1" applyFont="1" applyFill="1" applyBorder="1" applyAlignment="1" applyProtection="1">
      <alignment horizontal="center"/>
      <protection hidden="1"/>
    </xf>
    <xf numFmtId="0" fontId="13" fillId="13" borderId="11" xfId="0" applyFont="1" applyFill="1" applyBorder="1" applyAlignment="1">
      <alignment horizontal="center"/>
    </xf>
    <xf numFmtId="43" fontId="5" fillId="9" borderId="6" xfId="1" applyFont="1" applyFill="1" applyBorder="1" applyAlignment="1"/>
    <xf numFmtId="43" fontId="5" fillId="9" borderId="7" xfId="1" applyFont="1" applyFill="1" applyBorder="1" applyAlignment="1"/>
    <xf numFmtId="43" fontId="11" fillId="9" borderId="6" xfId="1" applyFont="1" applyFill="1" applyBorder="1" applyAlignment="1"/>
    <xf numFmtId="43" fontId="11" fillId="9" borderId="7" xfId="1" applyFont="1" applyFill="1" applyBorder="1" applyAlignment="1"/>
    <xf numFmtId="2" fontId="5" fillId="9" borderId="7" xfId="0" applyNumberFormat="1" applyFont="1" applyFill="1" applyBorder="1" applyAlignment="1"/>
    <xf numFmtId="166" fontId="5" fillId="9" borderId="6" xfId="0" applyNumberFormat="1" applyFont="1" applyFill="1" applyBorder="1" applyAlignment="1">
      <alignment horizontal="center"/>
    </xf>
  </cellXfs>
  <cellStyles count="41">
    <cellStyle name="Comma" xfId="1" builtinId="3"/>
    <cellStyle name="Normal" xfId="0" builtinId="0"/>
    <cellStyle name="Normal 10 2" xfId="2"/>
    <cellStyle name="Normal 10 3" xfId="3"/>
    <cellStyle name="Normal 10 4" xfId="4"/>
    <cellStyle name="Normal 140" xfId="5"/>
    <cellStyle name="Normal 148" xfId="6"/>
    <cellStyle name="Normal 149" xfId="7"/>
    <cellStyle name="Normal 151" xfId="8"/>
    <cellStyle name="Normal 152" xfId="40"/>
    <cellStyle name="Normal 153" xfId="9"/>
    <cellStyle name="Normal 154" xfId="10"/>
    <cellStyle name="Normal 157" xfId="38"/>
    <cellStyle name="Normal 158" xfId="39"/>
    <cellStyle name="Normal 159" xfId="11"/>
    <cellStyle name="Normal 160" xfId="12"/>
    <cellStyle name="Normal 162" xfId="13"/>
    <cellStyle name="Normal 163" xfId="14"/>
    <cellStyle name="Normal 165" xfId="15"/>
    <cellStyle name="Normal 166" xfId="16"/>
    <cellStyle name="Normal 19 2" xfId="17"/>
    <cellStyle name="Normal 19 3" xfId="18"/>
    <cellStyle name="Normal 19 4" xfId="19"/>
    <cellStyle name="Normal 2 2" xfId="20"/>
    <cellStyle name="Normal 2 3" xfId="21"/>
    <cellStyle name="Normal 2 4" xfId="22"/>
    <cellStyle name="Normal 20 2" xfId="23"/>
    <cellStyle name="Normal 20 3" xfId="24"/>
    <cellStyle name="Normal 20 4" xfId="25"/>
    <cellStyle name="Normal 23 2" xfId="26"/>
    <cellStyle name="Normal 23 3" xfId="27"/>
    <cellStyle name="Normal 23 4" xfId="28"/>
    <cellStyle name="Normal 37 2" xfId="29"/>
    <cellStyle name="Normal 37 3" xfId="30"/>
    <cellStyle name="Normal 37 4" xfId="31"/>
    <cellStyle name="Normal 38 2" xfId="32"/>
    <cellStyle name="Normal 38 3" xfId="33"/>
    <cellStyle name="Normal 38 4" xfId="34"/>
    <cellStyle name="Normal 9 2" xfId="35"/>
    <cellStyle name="Normal 9 3" xfId="36"/>
    <cellStyle name="Normal 9 4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"/>
  <sheetViews>
    <sheetView topLeftCell="G1" workbookViewId="0">
      <selection activeCell="J16" sqref="J16"/>
    </sheetView>
  </sheetViews>
  <sheetFormatPr defaultRowHeight="12.75"/>
  <cols>
    <col min="1" max="2" width="20.7109375" customWidth="1"/>
    <col min="3" max="3" width="18.42578125" bestFit="1" customWidth="1"/>
    <col min="4" max="5" width="20.7109375" customWidth="1"/>
    <col min="6" max="6" width="30.28515625" bestFit="1" customWidth="1"/>
    <col min="7" max="7" width="38.85546875" bestFit="1" customWidth="1"/>
    <col min="8" max="15" width="20.7109375" customWidth="1"/>
    <col min="16" max="16" width="25" bestFit="1" customWidth="1"/>
    <col min="17" max="17" width="20.7109375" customWidth="1"/>
  </cols>
  <sheetData>
    <row r="1" spans="1:17" ht="20.25" thickTop="1" thickBot="1">
      <c r="B1" s="13" t="s">
        <v>18</v>
      </c>
      <c r="C1" s="14" t="s">
        <v>20</v>
      </c>
      <c r="D1" s="39" t="s">
        <v>26</v>
      </c>
      <c r="E1" s="39" t="s">
        <v>27</v>
      </c>
      <c r="F1" s="39" t="s">
        <v>28</v>
      </c>
      <c r="G1" s="39" t="s">
        <v>29</v>
      </c>
      <c r="H1" s="1" t="s">
        <v>5</v>
      </c>
      <c r="I1" s="1" t="s">
        <v>6</v>
      </c>
      <c r="J1" s="1" t="s">
        <v>7</v>
      </c>
      <c r="K1" s="39" t="s">
        <v>2</v>
      </c>
      <c r="L1" s="39" t="s">
        <v>19</v>
      </c>
      <c r="M1" s="1" t="s">
        <v>8</v>
      </c>
      <c r="N1" s="1" t="s">
        <v>3</v>
      </c>
      <c r="O1" s="1" t="s">
        <v>4</v>
      </c>
      <c r="P1" s="39" t="s">
        <v>1</v>
      </c>
      <c r="Q1" s="40" t="s">
        <v>0</v>
      </c>
    </row>
    <row r="2" spans="1:17" ht="15.75" thickTop="1">
      <c r="A2" s="15"/>
      <c r="B2" s="16">
        <v>1</v>
      </c>
      <c r="C2" s="41">
        <v>45229</v>
      </c>
      <c r="D2" s="27">
        <v>116303569264</v>
      </c>
      <c r="E2" s="28">
        <v>161333</v>
      </c>
      <c r="F2" s="29"/>
      <c r="G2" s="30"/>
      <c r="H2" s="72">
        <v>45230</v>
      </c>
      <c r="I2" s="31">
        <v>45235</v>
      </c>
      <c r="J2" s="31" t="s">
        <v>23</v>
      </c>
      <c r="K2" s="28">
        <f t="shared" ref="K2:K30" si="0">+I2-H2</f>
        <v>5</v>
      </c>
      <c r="L2" s="67">
        <v>54</v>
      </c>
      <c r="M2" s="68">
        <v>260</v>
      </c>
      <c r="N2" s="69">
        <v>30.85</v>
      </c>
      <c r="O2" s="67">
        <v>8329.5</v>
      </c>
      <c r="P2" s="32">
        <f t="shared" ref="P2:P30" si="1">+O2-Q2</f>
        <v>1022.9210526315783</v>
      </c>
      <c r="Q2" s="33">
        <f t="shared" ref="Q2:Q30" si="2">+O2/1.14</f>
        <v>7306.5789473684217</v>
      </c>
    </row>
    <row r="3" spans="1:17" ht="15">
      <c r="A3" s="15"/>
      <c r="B3" s="12">
        <v>2</v>
      </c>
      <c r="C3" s="42">
        <v>45229</v>
      </c>
      <c r="D3" s="34">
        <v>116303569264</v>
      </c>
      <c r="E3" s="35">
        <v>161334</v>
      </c>
      <c r="F3" s="29"/>
      <c r="G3" s="36"/>
      <c r="H3" s="29">
        <v>45230</v>
      </c>
      <c r="I3" s="29">
        <v>45235</v>
      </c>
      <c r="J3" s="29" t="s">
        <v>23</v>
      </c>
      <c r="K3" s="35">
        <f t="shared" si="0"/>
        <v>5</v>
      </c>
      <c r="L3" s="68">
        <v>54</v>
      </c>
      <c r="M3" s="68">
        <v>200</v>
      </c>
      <c r="N3" s="70">
        <v>30.85</v>
      </c>
      <c r="O3" s="68">
        <v>8329.5</v>
      </c>
      <c r="P3" s="37">
        <f t="shared" si="1"/>
        <v>1022.9210526315783</v>
      </c>
      <c r="Q3" s="38">
        <f t="shared" si="2"/>
        <v>7306.5789473684217</v>
      </c>
    </row>
    <row r="4" spans="1:17" ht="15">
      <c r="A4" s="17"/>
      <c r="B4" s="12">
        <f>+B3+1</f>
        <v>3</v>
      </c>
      <c r="C4" s="41">
        <v>45229</v>
      </c>
      <c r="D4" s="34">
        <v>116343568186</v>
      </c>
      <c r="E4" s="35">
        <v>161336</v>
      </c>
      <c r="F4" s="29"/>
      <c r="G4" s="36"/>
      <c r="H4" s="29">
        <v>45230</v>
      </c>
      <c r="I4" s="29">
        <v>45235</v>
      </c>
      <c r="J4" s="29" t="s">
        <v>23</v>
      </c>
      <c r="K4" s="35">
        <f t="shared" si="0"/>
        <v>5</v>
      </c>
      <c r="L4" s="71">
        <v>54</v>
      </c>
      <c r="M4" s="68">
        <v>270</v>
      </c>
      <c r="N4" s="70">
        <v>30.85</v>
      </c>
      <c r="O4" s="68">
        <v>8329.5</v>
      </c>
      <c r="P4" s="37">
        <f t="shared" si="1"/>
        <v>1022.9210526315783</v>
      </c>
      <c r="Q4" s="38">
        <f t="shared" si="2"/>
        <v>7306.5789473684217</v>
      </c>
    </row>
    <row r="5" spans="1:17" ht="15">
      <c r="B5" s="12">
        <f>+B4+1</f>
        <v>4</v>
      </c>
      <c r="C5" s="41">
        <v>45229</v>
      </c>
      <c r="D5" s="34">
        <v>116383607544</v>
      </c>
      <c r="E5" s="35">
        <v>161459</v>
      </c>
      <c r="F5" s="29"/>
      <c r="G5" s="36"/>
      <c r="H5" s="29">
        <v>45233</v>
      </c>
      <c r="I5" s="29">
        <v>45239</v>
      </c>
      <c r="J5" s="29" t="s">
        <v>23</v>
      </c>
      <c r="K5" s="35">
        <f t="shared" si="0"/>
        <v>6</v>
      </c>
      <c r="L5" s="71">
        <v>54</v>
      </c>
      <c r="M5" s="68">
        <v>324</v>
      </c>
      <c r="N5" s="70">
        <v>30.85</v>
      </c>
      <c r="O5" s="68">
        <v>9995.4</v>
      </c>
      <c r="P5" s="37">
        <f t="shared" si="1"/>
        <v>1227.5052631578947</v>
      </c>
      <c r="Q5" s="38">
        <f t="shared" si="2"/>
        <v>8767.894736842105</v>
      </c>
    </row>
    <row r="6" spans="1:17" ht="15">
      <c r="B6" s="12">
        <f>+B5+1</f>
        <v>5</v>
      </c>
      <c r="C6" s="41">
        <v>45229</v>
      </c>
      <c r="D6" s="34">
        <v>116313606588</v>
      </c>
      <c r="E6" s="35">
        <v>161738</v>
      </c>
      <c r="F6" s="29"/>
      <c r="G6" s="36"/>
      <c r="H6" s="29">
        <v>45237</v>
      </c>
      <c r="I6" s="29" t="s">
        <v>31</v>
      </c>
      <c r="J6" s="29" t="s">
        <v>23</v>
      </c>
      <c r="K6" s="35" t="e">
        <f t="shared" si="0"/>
        <v>#VALUE!</v>
      </c>
      <c r="L6" s="71">
        <v>54</v>
      </c>
      <c r="M6" s="68">
        <v>324</v>
      </c>
      <c r="N6" s="70">
        <v>30.85</v>
      </c>
      <c r="O6" s="68">
        <v>9995.4</v>
      </c>
      <c r="P6" s="37">
        <f t="shared" si="1"/>
        <v>1227.5052631578947</v>
      </c>
      <c r="Q6" s="38">
        <f t="shared" si="2"/>
        <v>8767.894736842105</v>
      </c>
    </row>
    <row r="7" spans="1:17" ht="15">
      <c r="B7" s="12">
        <f t="shared" ref="B7:B30" si="3">+B6+1</f>
        <v>6</v>
      </c>
      <c r="C7" s="41">
        <v>45229</v>
      </c>
      <c r="D7" s="34">
        <v>116383606590</v>
      </c>
      <c r="E7" s="35">
        <v>161753</v>
      </c>
      <c r="F7" s="29"/>
      <c r="G7" s="36"/>
      <c r="H7" s="29">
        <v>45237</v>
      </c>
      <c r="I7" s="29">
        <v>45244</v>
      </c>
      <c r="J7" s="29" t="s">
        <v>23</v>
      </c>
      <c r="K7" s="35">
        <f t="shared" si="0"/>
        <v>7</v>
      </c>
      <c r="L7" s="71">
        <v>54</v>
      </c>
      <c r="M7" s="68">
        <v>378</v>
      </c>
      <c r="N7" s="70">
        <v>30.85</v>
      </c>
      <c r="O7" s="68">
        <v>11661.300000000001</v>
      </c>
      <c r="P7" s="37">
        <f t="shared" si="1"/>
        <v>1432.0894736842092</v>
      </c>
      <c r="Q7" s="38">
        <f t="shared" si="2"/>
        <v>10229.210526315792</v>
      </c>
    </row>
    <row r="8" spans="1:17" ht="15">
      <c r="B8" s="12">
        <f t="shared" si="3"/>
        <v>7</v>
      </c>
      <c r="C8" s="41">
        <v>45229</v>
      </c>
      <c r="D8" s="34">
        <v>115363600331</v>
      </c>
      <c r="E8" s="35">
        <v>161799</v>
      </c>
      <c r="F8" s="29"/>
      <c r="G8" s="36"/>
      <c r="H8" s="29">
        <v>45238</v>
      </c>
      <c r="I8" s="29">
        <v>45245</v>
      </c>
      <c r="J8" s="29" t="s">
        <v>21</v>
      </c>
      <c r="K8" s="35">
        <f t="shared" si="0"/>
        <v>7</v>
      </c>
      <c r="L8" s="71">
        <v>43</v>
      </c>
      <c r="M8" s="68">
        <v>301</v>
      </c>
      <c r="N8" s="70">
        <v>30.85</v>
      </c>
      <c r="O8" s="68">
        <v>9285.85</v>
      </c>
      <c r="P8" s="37">
        <f t="shared" si="1"/>
        <v>1140.3675438596483</v>
      </c>
      <c r="Q8" s="38">
        <f t="shared" si="2"/>
        <v>8145.482456140352</v>
      </c>
    </row>
    <row r="9" spans="1:17" ht="15">
      <c r="B9" s="12">
        <f t="shared" si="3"/>
        <v>8</v>
      </c>
      <c r="C9" s="41">
        <v>45237</v>
      </c>
      <c r="D9" s="34">
        <v>116383610193</v>
      </c>
      <c r="E9" s="35">
        <v>161910</v>
      </c>
      <c r="F9" s="29"/>
      <c r="G9" s="36"/>
      <c r="H9" s="29">
        <v>45240</v>
      </c>
      <c r="I9" s="29" t="s">
        <v>32</v>
      </c>
      <c r="J9" s="29" t="s">
        <v>23</v>
      </c>
      <c r="K9" s="35" t="e">
        <f t="shared" si="0"/>
        <v>#VALUE!</v>
      </c>
      <c r="L9" s="71">
        <v>50</v>
      </c>
      <c r="M9" s="68">
        <v>350</v>
      </c>
      <c r="N9" s="70">
        <v>30.85</v>
      </c>
      <c r="O9" s="68">
        <v>10797.5</v>
      </c>
      <c r="P9" s="37">
        <f t="shared" si="1"/>
        <v>1326.0087719298244</v>
      </c>
      <c r="Q9" s="38">
        <f t="shared" si="2"/>
        <v>9471.4912280701756</v>
      </c>
    </row>
    <row r="10" spans="1:17" ht="15">
      <c r="B10" s="12">
        <f t="shared" si="3"/>
        <v>9</v>
      </c>
      <c r="C10" s="41">
        <v>45231</v>
      </c>
      <c r="D10" s="34">
        <v>116353608470</v>
      </c>
      <c r="E10" s="35">
        <v>161911</v>
      </c>
      <c r="F10" s="29"/>
      <c r="G10" s="36"/>
      <c r="H10" s="29">
        <v>45240</v>
      </c>
      <c r="I10" s="29" t="s">
        <v>32</v>
      </c>
      <c r="J10" s="29" t="s">
        <v>23</v>
      </c>
      <c r="K10" s="35" t="e">
        <f t="shared" si="0"/>
        <v>#VALUE!</v>
      </c>
      <c r="L10" s="71">
        <v>54</v>
      </c>
      <c r="M10" s="68">
        <v>378</v>
      </c>
      <c r="N10" s="70">
        <v>30.85</v>
      </c>
      <c r="O10" s="68">
        <v>11661.300000000001</v>
      </c>
      <c r="P10" s="37">
        <f t="shared" si="1"/>
        <v>1432.0894736842092</v>
      </c>
      <c r="Q10" s="38">
        <f t="shared" si="2"/>
        <v>10229.210526315792</v>
      </c>
    </row>
    <row r="11" spans="1:17" ht="15">
      <c r="B11" s="12">
        <f t="shared" si="3"/>
        <v>10</v>
      </c>
      <c r="C11" s="41">
        <v>45234</v>
      </c>
      <c r="D11" s="34">
        <v>115363600416</v>
      </c>
      <c r="E11" s="35">
        <v>161913</v>
      </c>
      <c r="F11" s="29"/>
      <c r="G11" s="36"/>
      <c r="H11" s="29">
        <v>45240</v>
      </c>
      <c r="I11" s="29" t="s">
        <v>32</v>
      </c>
      <c r="J11" s="29" t="s">
        <v>23</v>
      </c>
      <c r="K11" s="35" t="e">
        <f t="shared" si="0"/>
        <v>#VALUE!</v>
      </c>
      <c r="L11" s="71">
        <v>50</v>
      </c>
      <c r="M11" s="68">
        <v>350</v>
      </c>
      <c r="N11" s="70">
        <v>30.85</v>
      </c>
      <c r="O11" s="68">
        <v>10797.5</v>
      </c>
      <c r="P11" s="37">
        <f t="shared" si="1"/>
        <v>1326.0087719298244</v>
      </c>
      <c r="Q11" s="38">
        <f t="shared" si="2"/>
        <v>9471.4912280701756</v>
      </c>
    </row>
    <row r="12" spans="1:17" ht="15">
      <c r="B12" s="12">
        <f t="shared" si="3"/>
        <v>11</v>
      </c>
      <c r="C12" s="41">
        <v>45234</v>
      </c>
      <c r="D12" s="34">
        <v>115363600416</v>
      </c>
      <c r="E12" s="35">
        <v>161914</v>
      </c>
      <c r="F12" s="29"/>
      <c r="G12" s="36"/>
      <c r="H12" s="29">
        <v>45240</v>
      </c>
      <c r="I12" s="29" t="s">
        <v>32</v>
      </c>
      <c r="J12" s="29" t="s">
        <v>23</v>
      </c>
      <c r="K12" s="35" t="e">
        <f t="shared" si="0"/>
        <v>#VALUE!</v>
      </c>
      <c r="L12" s="71">
        <v>50</v>
      </c>
      <c r="M12" s="68">
        <v>350</v>
      </c>
      <c r="N12" s="70">
        <v>30.85</v>
      </c>
      <c r="O12" s="68">
        <v>10797.5</v>
      </c>
      <c r="P12" s="37">
        <f t="shared" si="1"/>
        <v>1326.0087719298244</v>
      </c>
      <c r="Q12" s="38">
        <f t="shared" si="2"/>
        <v>9471.4912280701756</v>
      </c>
    </row>
    <row r="13" spans="1:17" ht="15">
      <c r="B13" s="12">
        <f t="shared" si="3"/>
        <v>12</v>
      </c>
      <c r="C13" s="41">
        <v>45231</v>
      </c>
      <c r="D13" s="34">
        <v>116383608640</v>
      </c>
      <c r="E13" s="35">
        <v>161916</v>
      </c>
      <c r="F13" s="29"/>
      <c r="G13" s="36"/>
      <c r="H13" s="29">
        <v>45240</v>
      </c>
      <c r="I13" s="29" t="s">
        <v>32</v>
      </c>
      <c r="J13" s="29" t="s">
        <v>23</v>
      </c>
      <c r="K13" s="35" t="e">
        <f t="shared" si="0"/>
        <v>#VALUE!</v>
      </c>
      <c r="L13" s="71">
        <v>54</v>
      </c>
      <c r="M13" s="68">
        <v>378</v>
      </c>
      <c r="N13" s="70">
        <v>30.85</v>
      </c>
      <c r="O13" s="68">
        <v>11661.300000000001</v>
      </c>
      <c r="P13" s="37">
        <f t="shared" si="1"/>
        <v>1432.0894736842092</v>
      </c>
      <c r="Q13" s="38">
        <f t="shared" si="2"/>
        <v>10229.210526315792</v>
      </c>
    </row>
    <row r="14" spans="1:17" ht="15">
      <c r="B14" s="12">
        <f t="shared" si="3"/>
        <v>13</v>
      </c>
      <c r="C14" s="41">
        <v>45236</v>
      </c>
      <c r="D14" s="34">
        <v>116323611002</v>
      </c>
      <c r="E14" s="35">
        <v>161980</v>
      </c>
      <c r="F14" s="29"/>
      <c r="G14" s="36"/>
      <c r="H14" s="29">
        <v>45241</v>
      </c>
      <c r="I14" s="29" t="s">
        <v>33</v>
      </c>
      <c r="J14" s="29" t="s">
        <v>16</v>
      </c>
      <c r="K14" s="35" t="e">
        <f t="shared" si="0"/>
        <v>#VALUE!</v>
      </c>
      <c r="L14" s="71">
        <v>129</v>
      </c>
      <c r="M14" s="68">
        <v>903</v>
      </c>
      <c r="N14" s="70">
        <v>30.85</v>
      </c>
      <c r="O14" s="68">
        <v>27857.550000000003</v>
      </c>
      <c r="P14" s="37">
        <f t="shared" si="1"/>
        <v>3421.1026315789459</v>
      </c>
      <c r="Q14" s="38">
        <f t="shared" si="2"/>
        <v>24436.447368421057</v>
      </c>
    </row>
    <row r="15" spans="1:17" ht="15">
      <c r="B15" s="12">
        <f t="shared" si="3"/>
        <v>14</v>
      </c>
      <c r="C15" s="41">
        <v>45234</v>
      </c>
      <c r="D15" s="34">
        <v>116383609128</v>
      </c>
      <c r="E15" s="35">
        <v>162029</v>
      </c>
      <c r="F15" s="29"/>
      <c r="G15" s="36"/>
      <c r="H15" s="29">
        <v>45241</v>
      </c>
      <c r="I15" s="29" t="s">
        <v>33</v>
      </c>
      <c r="J15" s="29" t="s">
        <v>23</v>
      </c>
      <c r="K15" s="35" t="e">
        <f t="shared" si="0"/>
        <v>#VALUE!</v>
      </c>
      <c r="L15" s="71">
        <v>50</v>
      </c>
      <c r="M15" s="68">
        <v>350</v>
      </c>
      <c r="N15" s="70">
        <v>30.85</v>
      </c>
      <c r="O15" s="68">
        <v>10797.5</v>
      </c>
      <c r="P15" s="37">
        <f t="shared" si="1"/>
        <v>1326.0087719298244</v>
      </c>
      <c r="Q15" s="38">
        <f t="shared" si="2"/>
        <v>9471.4912280701756</v>
      </c>
    </row>
    <row r="16" spans="1:17" ht="15">
      <c r="B16" s="12">
        <f t="shared" si="3"/>
        <v>15</v>
      </c>
      <c r="C16" s="41">
        <v>45232</v>
      </c>
      <c r="D16" s="34">
        <v>116383608138</v>
      </c>
      <c r="E16" s="35">
        <v>162033</v>
      </c>
      <c r="F16" s="29"/>
      <c r="G16" s="36"/>
      <c r="H16" s="29">
        <v>45241</v>
      </c>
      <c r="I16" s="29" t="s">
        <v>33</v>
      </c>
      <c r="J16" s="29" t="s">
        <v>21</v>
      </c>
      <c r="K16" s="35" t="e">
        <f t="shared" si="0"/>
        <v>#VALUE!</v>
      </c>
      <c r="L16" s="71">
        <v>43</v>
      </c>
      <c r="M16" s="68">
        <v>301</v>
      </c>
      <c r="N16" s="70">
        <v>30.85</v>
      </c>
      <c r="O16" s="68">
        <v>9285.85</v>
      </c>
      <c r="P16" s="37">
        <f t="shared" si="1"/>
        <v>1140.3675438596483</v>
      </c>
      <c r="Q16" s="38">
        <f t="shared" si="2"/>
        <v>8145.482456140352</v>
      </c>
    </row>
    <row r="17" spans="2:17" ht="15">
      <c r="B17" s="12">
        <f t="shared" si="3"/>
        <v>16</v>
      </c>
      <c r="C17" s="41">
        <v>45233</v>
      </c>
      <c r="D17" s="34">
        <v>116323609306</v>
      </c>
      <c r="E17" s="35">
        <v>162077</v>
      </c>
      <c r="F17" s="29"/>
      <c r="G17" s="36"/>
      <c r="H17" s="29">
        <v>45242</v>
      </c>
      <c r="I17" s="29" t="s">
        <v>34</v>
      </c>
      <c r="J17" s="29" t="s">
        <v>23</v>
      </c>
      <c r="K17" s="35" t="e">
        <f t="shared" si="0"/>
        <v>#VALUE!</v>
      </c>
      <c r="L17" s="71">
        <v>54</v>
      </c>
      <c r="M17" s="68">
        <v>378</v>
      </c>
      <c r="N17" s="70">
        <v>30.85</v>
      </c>
      <c r="O17" s="68">
        <v>11661.300000000001</v>
      </c>
      <c r="P17" s="37">
        <f t="shared" si="1"/>
        <v>1432.0894736842092</v>
      </c>
      <c r="Q17" s="38">
        <f t="shared" si="2"/>
        <v>10229.210526315792</v>
      </c>
    </row>
    <row r="18" spans="2:17" ht="15">
      <c r="B18" s="12">
        <f t="shared" si="3"/>
        <v>17</v>
      </c>
      <c r="C18" s="41">
        <v>45238</v>
      </c>
      <c r="D18" s="34">
        <v>116373610741</v>
      </c>
      <c r="E18" s="35">
        <v>162079</v>
      </c>
      <c r="F18" s="29"/>
      <c r="G18" s="36"/>
      <c r="H18" s="29">
        <v>45242</v>
      </c>
      <c r="I18" s="29" t="s">
        <v>34</v>
      </c>
      <c r="J18" s="29" t="s">
        <v>21</v>
      </c>
      <c r="K18" s="35" t="e">
        <f t="shared" si="0"/>
        <v>#VALUE!</v>
      </c>
      <c r="L18" s="71">
        <v>40</v>
      </c>
      <c r="M18" s="68">
        <v>280</v>
      </c>
      <c r="N18" s="70">
        <v>30.85</v>
      </c>
      <c r="O18" s="68">
        <v>8638</v>
      </c>
      <c r="P18" s="37">
        <f t="shared" si="1"/>
        <v>1060.8070175438588</v>
      </c>
      <c r="Q18" s="38">
        <f t="shared" si="2"/>
        <v>7577.1929824561412</v>
      </c>
    </row>
    <row r="19" spans="2:17" ht="15">
      <c r="B19" s="12">
        <f t="shared" si="3"/>
        <v>18</v>
      </c>
      <c r="C19" s="41">
        <v>45231</v>
      </c>
      <c r="D19" s="34">
        <v>116323608224</v>
      </c>
      <c r="E19" s="35">
        <v>162080</v>
      </c>
      <c r="F19" s="29"/>
      <c r="G19" s="36"/>
      <c r="H19" s="29">
        <v>45242</v>
      </c>
      <c r="I19" s="29" t="s">
        <v>34</v>
      </c>
      <c r="J19" s="29" t="s">
        <v>21</v>
      </c>
      <c r="K19" s="35" t="e">
        <f t="shared" si="0"/>
        <v>#VALUE!</v>
      </c>
      <c r="L19" s="71">
        <v>43</v>
      </c>
      <c r="M19" s="68">
        <v>301</v>
      </c>
      <c r="N19" s="70">
        <v>30.85</v>
      </c>
      <c r="O19" s="68">
        <v>9285.85</v>
      </c>
      <c r="P19" s="37">
        <f t="shared" si="1"/>
        <v>1140.3675438596483</v>
      </c>
      <c r="Q19" s="38">
        <f t="shared" si="2"/>
        <v>8145.482456140352</v>
      </c>
    </row>
    <row r="20" spans="2:17" ht="15">
      <c r="B20" s="12">
        <f t="shared" si="3"/>
        <v>19</v>
      </c>
      <c r="C20" s="41">
        <v>45237</v>
      </c>
      <c r="D20" s="34">
        <v>116353610541</v>
      </c>
      <c r="E20" s="35">
        <v>162132</v>
      </c>
      <c r="F20" s="29"/>
      <c r="G20" s="36"/>
      <c r="H20" s="29">
        <v>45244</v>
      </c>
      <c r="I20" s="29" t="s">
        <v>35</v>
      </c>
      <c r="J20" s="29" t="s">
        <v>21</v>
      </c>
      <c r="K20" s="35" t="e">
        <f t="shared" si="0"/>
        <v>#VALUE!</v>
      </c>
      <c r="L20" s="71">
        <v>40</v>
      </c>
      <c r="M20" s="68">
        <v>240</v>
      </c>
      <c r="N20" s="70">
        <v>30.85</v>
      </c>
      <c r="O20" s="68">
        <v>7404</v>
      </c>
      <c r="P20" s="37">
        <f t="shared" si="1"/>
        <v>909.26315789473665</v>
      </c>
      <c r="Q20" s="38">
        <f t="shared" si="2"/>
        <v>6494.7368421052633</v>
      </c>
    </row>
    <row r="21" spans="2:17" ht="15">
      <c r="B21" s="12">
        <f t="shared" si="3"/>
        <v>20</v>
      </c>
      <c r="C21" s="41">
        <v>45230</v>
      </c>
      <c r="D21" s="34">
        <v>116373607505</v>
      </c>
      <c r="E21" s="35">
        <v>162154</v>
      </c>
      <c r="F21" s="29"/>
      <c r="G21" s="36"/>
      <c r="H21" s="29">
        <v>45243</v>
      </c>
      <c r="I21" s="29" t="s">
        <v>35</v>
      </c>
      <c r="J21" s="29" t="s">
        <v>23</v>
      </c>
      <c r="K21" s="35" t="e">
        <f t="shared" si="0"/>
        <v>#VALUE!</v>
      </c>
      <c r="L21" s="71">
        <v>54</v>
      </c>
      <c r="M21" s="68">
        <v>378</v>
      </c>
      <c r="N21" s="70">
        <v>30.85</v>
      </c>
      <c r="O21" s="68">
        <v>11661.300000000001</v>
      </c>
      <c r="P21" s="37">
        <f t="shared" si="1"/>
        <v>1432.0894736842092</v>
      </c>
      <c r="Q21" s="38">
        <f t="shared" si="2"/>
        <v>10229.210526315792</v>
      </c>
    </row>
    <row r="22" spans="2:17" ht="15">
      <c r="B22" s="12">
        <f t="shared" si="3"/>
        <v>21</v>
      </c>
      <c r="C22" s="41">
        <v>45237</v>
      </c>
      <c r="D22" s="34">
        <v>116373611410</v>
      </c>
      <c r="E22" s="35">
        <v>162159</v>
      </c>
      <c r="F22" s="29"/>
      <c r="G22" s="36"/>
      <c r="H22" s="29">
        <v>45243</v>
      </c>
      <c r="I22" s="29" t="s">
        <v>35</v>
      </c>
      <c r="J22" s="29" t="s">
        <v>23</v>
      </c>
      <c r="K22" s="35" t="e">
        <f t="shared" si="0"/>
        <v>#VALUE!</v>
      </c>
      <c r="L22" s="71">
        <v>50</v>
      </c>
      <c r="M22" s="68">
        <v>350</v>
      </c>
      <c r="N22" s="70">
        <v>30.85</v>
      </c>
      <c r="O22" s="68">
        <v>10797.5</v>
      </c>
      <c r="P22" s="37">
        <f t="shared" si="1"/>
        <v>1326.0087719298244</v>
      </c>
      <c r="Q22" s="38">
        <f t="shared" si="2"/>
        <v>9471.4912280701756</v>
      </c>
    </row>
    <row r="23" spans="2:17" ht="15">
      <c r="B23" s="12">
        <f t="shared" si="3"/>
        <v>22</v>
      </c>
      <c r="C23" s="41">
        <v>45237</v>
      </c>
      <c r="D23" s="34">
        <v>116373611410</v>
      </c>
      <c r="E23" s="35">
        <v>162165</v>
      </c>
      <c r="F23" s="29"/>
      <c r="G23" s="36"/>
      <c r="H23" s="29">
        <v>45243</v>
      </c>
      <c r="I23" s="29" t="s">
        <v>35</v>
      </c>
      <c r="J23" s="29" t="s">
        <v>23</v>
      </c>
      <c r="K23" s="35" t="e">
        <f t="shared" si="0"/>
        <v>#VALUE!</v>
      </c>
      <c r="L23" s="71">
        <v>50</v>
      </c>
      <c r="M23" s="68">
        <v>350</v>
      </c>
      <c r="N23" s="70">
        <v>30.85</v>
      </c>
      <c r="O23" s="68">
        <v>10797.5</v>
      </c>
      <c r="P23" s="37">
        <f t="shared" si="1"/>
        <v>1326.0087719298244</v>
      </c>
      <c r="Q23" s="38">
        <f t="shared" si="2"/>
        <v>9471.4912280701756</v>
      </c>
    </row>
    <row r="24" spans="2:17" ht="15">
      <c r="B24" s="12">
        <f t="shared" si="3"/>
        <v>23</v>
      </c>
      <c r="C24" s="41">
        <v>45233</v>
      </c>
      <c r="D24" s="34">
        <v>116323610067</v>
      </c>
      <c r="E24" s="35">
        <v>162175</v>
      </c>
      <c r="F24" s="29"/>
      <c r="G24" s="36"/>
      <c r="H24" s="29">
        <v>45244</v>
      </c>
      <c r="I24" s="29" t="s">
        <v>36</v>
      </c>
      <c r="J24" s="29" t="s">
        <v>21</v>
      </c>
      <c r="K24" s="35" t="e">
        <f t="shared" si="0"/>
        <v>#VALUE!</v>
      </c>
      <c r="L24" s="71">
        <v>43</v>
      </c>
      <c r="M24" s="68">
        <v>301</v>
      </c>
      <c r="N24" s="70">
        <v>30.85</v>
      </c>
      <c r="O24" s="68">
        <v>9285.85</v>
      </c>
      <c r="P24" s="37">
        <f t="shared" si="1"/>
        <v>1140.3675438596483</v>
      </c>
      <c r="Q24" s="38">
        <f t="shared" si="2"/>
        <v>8145.482456140352</v>
      </c>
    </row>
    <row r="25" spans="2:17" ht="15">
      <c r="B25" s="12">
        <f t="shared" si="3"/>
        <v>24</v>
      </c>
      <c r="C25" s="41">
        <v>45234</v>
      </c>
      <c r="D25" s="34">
        <v>116363608907</v>
      </c>
      <c r="E25" s="35">
        <v>162176</v>
      </c>
      <c r="F25" s="29"/>
      <c r="G25" s="36"/>
      <c r="H25" s="29">
        <v>45244</v>
      </c>
      <c r="I25" s="29" t="s">
        <v>36</v>
      </c>
      <c r="J25" s="29" t="s">
        <v>12</v>
      </c>
      <c r="K25" s="35" t="e">
        <f t="shared" si="0"/>
        <v>#VALUE!</v>
      </c>
      <c r="L25" s="71">
        <v>54</v>
      </c>
      <c r="M25" s="68">
        <v>378</v>
      </c>
      <c r="N25" s="70">
        <v>30.85</v>
      </c>
      <c r="O25" s="68">
        <v>11661.300000000001</v>
      </c>
      <c r="P25" s="37">
        <f t="shared" si="1"/>
        <v>1432.0894736842092</v>
      </c>
      <c r="Q25" s="38">
        <f t="shared" si="2"/>
        <v>10229.210526315792</v>
      </c>
    </row>
    <row r="26" spans="2:17" ht="15">
      <c r="B26" s="12">
        <f t="shared" si="3"/>
        <v>25</v>
      </c>
      <c r="C26" s="41">
        <v>45237</v>
      </c>
      <c r="D26" s="34">
        <v>116353610398</v>
      </c>
      <c r="E26" s="35">
        <v>162177</v>
      </c>
      <c r="F26" s="29"/>
      <c r="G26" s="36"/>
      <c r="H26" s="29">
        <v>45243</v>
      </c>
      <c r="I26" s="29" t="s">
        <v>36</v>
      </c>
      <c r="J26" s="29" t="s">
        <v>23</v>
      </c>
      <c r="K26" s="35" t="e">
        <f t="shared" si="0"/>
        <v>#VALUE!</v>
      </c>
      <c r="L26" s="71">
        <v>50</v>
      </c>
      <c r="M26" s="68">
        <v>400</v>
      </c>
      <c r="N26" s="70">
        <v>30.85</v>
      </c>
      <c r="O26" s="68">
        <v>12340</v>
      </c>
      <c r="P26" s="37">
        <f t="shared" si="1"/>
        <v>1515.4385964912271</v>
      </c>
      <c r="Q26" s="38">
        <f t="shared" si="2"/>
        <v>10824.561403508773</v>
      </c>
    </row>
    <row r="27" spans="2:17" ht="15">
      <c r="B27" s="12">
        <f t="shared" si="3"/>
        <v>26</v>
      </c>
      <c r="C27" s="41">
        <v>45238</v>
      </c>
      <c r="D27" s="34">
        <v>116363611495</v>
      </c>
      <c r="E27" s="35">
        <v>162182</v>
      </c>
      <c r="F27" s="29"/>
      <c r="G27" s="36"/>
      <c r="H27" s="29">
        <v>45244</v>
      </c>
      <c r="I27" s="29" t="s">
        <v>36</v>
      </c>
      <c r="J27" s="29" t="s">
        <v>23</v>
      </c>
      <c r="K27" s="35" t="e">
        <f t="shared" si="0"/>
        <v>#VALUE!</v>
      </c>
      <c r="L27" s="71">
        <v>50</v>
      </c>
      <c r="M27" s="68">
        <v>350</v>
      </c>
      <c r="N27" s="70">
        <v>30.85</v>
      </c>
      <c r="O27" s="68">
        <v>10797.5</v>
      </c>
      <c r="P27" s="37">
        <f t="shared" si="1"/>
        <v>1326.0087719298244</v>
      </c>
      <c r="Q27" s="38">
        <f t="shared" si="2"/>
        <v>9471.4912280701756</v>
      </c>
    </row>
    <row r="28" spans="2:17" ht="15">
      <c r="B28" s="12">
        <f t="shared" si="3"/>
        <v>27</v>
      </c>
      <c r="C28" s="41">
        <v>45234</v>
      </c>
      <c r="D28" s="34">
        <v>116383610612</v>
      </c>
      <c r="E28" s="35">
        <v>162183</v>
      </c>
      <c r="F28" s="29"/>
      <c r="G28" s="36"/>
      <c r="H28" s="29">
        <v>45245</v>
      </c>
      <c r="I28" s="29" t="s">
        <v>36</v>
      </c>
      <c r="J28" s="29" t="s">
        <v>12</v>
      </c>
      <c r="K28" s="35" t="e">
        <f t="shared" si="0"/>
        <v>#VALUE!</v>
      </c>
      <c r="L28" s="71">
        <v>54</v>
      </c>
      <c r="M28" s="68">
        <v>324</v>
      </c>
      <c r="N28" s="70">
        <v>30.85</v>
      </c>
      <c r="O28" s="68">
        <v>9995.4</v>
      </c>
      <c r="P28" s="37">
        <f t="shared" si="1"/>
        <v>1227.5052631578947</v>
      </c>
      <c r="Q28" s="38">
        <f t="shared" si="2"/>
        <v>8767.894736842105</v>
      </c>
    </row>
    <row r="29" spans="2:17" ht="15">
      <c r="B29" s="12">
        <f t="shared" si="3"/>
        <v>28</v>
      </c>
      <c r="C29" s="41">
        <v>45232</v>
      </c>
      <c r="D29" s="34">
        <v>116363609218</v>
      </c>
      <c r="E29" s="35">
        <v>162197</v>
      </c>
      <c r="F29" s="29"/>
      <c r="G29" s="36"/>
      <c r="H29" s="29">
        <v>45241</v>
      </c>
      <c r="I29" s="29" t="s">
        <v>36</v>
      </c>
      <c r="J29" s="29" t="s">
        <v>11</v>
      </c>
      <c r="K29" s="35" t="e">
        <f t="shared" si="0"/>
        <v>#VALUE!</v>
      </c>
      <c r="L29" s="71">
        <v>66</v>
      </c>
      <c r="M29" s="68">
        <v>660</v>
      </c>
      <c r="N29" s="70">
        <v>30.85</v>
      </c>
      <c r="O29" s="68">
        <v>20361</v>
      </c>
      <c r="P29" s="37">
        <f t="shared" si="1"/>
        <v>2500.4736842105231</v>
      </c>
      <c r="Q29" s="38">
        <f t="shared" si="2"/>
        <v>17860.526315789477</v>
      </c>
    </row>
    <row r="30" spans="2:17" ht="15">
      <c r="B30" s="12">
        <f t="shared" si="3"/>
        <v>29</v>
      </c>
      <c r="C30" s="41">
        <v>45236</v>
      </c>
      <c r="D30" s="34">
        <v>116343610274</v>
      </c>
      <c r="E30" s="35">
        <v>162201</v>
      </c>
      <c r="F30" s="29"/>
      <c r="G30" s="36"/>
      <c r="H30" s="29">
        <v>45243</v>
      </c>
      <c r="I30" s="29" t="s">
        <v>36</v>
      </c>
      <c r="J30" s="29" t="s">
        <v>12</v>
      </c>
      <c r="K30" s="35" t="e">
        <f t="shared" si="0"/>
        <v>#VALUE!</v>
      </c>
      <c r="L30" s="71">
        <v>54</v>
      </c>
      <c r="M30" s="68">
        <v>400</v>
      </c>
      <c r="N30" s="70">
        <v>30.85</v>
      </c>
      <c r="O30" s="68">
        <v>13327.2</v>
      </c>
      <c r="P30" s="37">
        <f t="shared" si="1"/>
        <v>1636.6736842105256</v>
      </c>
      <c r="Q30" s="38">
        <f t="shared" si="2"/>
        <v>11690.526315789475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B1" sqref="B1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4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4" t="s">
        <v>25</v>
      </c>
      <c r="M1" s="65" t="s">
        <v>15</v>
      </c>
      <c r="N1" s="66" t="s">
        <v>16</v>
      </c>
    </row>
    <row r="2" spans="1:14" ht="14.25">
      <c r="A2" s="52">
        <v>45047</v>
      </c>
      <c r="B2" s="52">
        <v>45061</v>
      </c>
      <c r="C2" s="43">
        <v>86</v>
      </c>
      <c r="D2" s="43">
        <v>88</v>
      </c>
      <c r="E2" s="43">
        <v>92</v>
      </c>
      <c r="F2" s="44">
        <v>54</v>
      </c>
      <c r="G2" s="45">
        <v>108</v>
      </c>
      <c r="H2" s="45">
        <v>112</v>
      </c>
      <c r="I2" s="45">
        <v>120</v>
      </c>
      <c r="J2" s="45">
        <v>148</v>
      </c>
      <c r="K2" s="46">
        <v>52</v>
      </c>
      <c r="L2" s="47">
        <v>162</v>
      </c>
      <c r="M2" s="47">
        <v>174</v>
      </c>
      <c r="N2" s="53">
        <v>216</v>
      </c>
    </row>
    <row r="3" spans="1:14" ht="14.25">
      <c r="A3" s="52">
        <v>45062</v>
      </c>
      <c r="B3" s="52">
        <v>45077</v>
      </c>
      <c r="C3" s="43">
        <v>69</v>
      </c>
      <c r="D3" s="43">
        <v>71</v>
      </c>
      <c r="E3" s="43">
        <v>75</v>
      </c>
      <c r="F3" s="44">
        <v>43</v>
      </c>
      <c r="G3" s="45">
        <v>86</v>
      </c>
      <c r="H3" s="45">
        <v>90</v>
      </c>
      <c r="I3" s="45">
        <v>98</v>
      </c>
      <c r="J3" s="45">
        <v>126</v>
      </c>
      <c r="K3" s="46">
        <v>41</v>
      </c>
      <c r="L3" s="47">
        <v>129</v>
      </c>
      <c r="M3" s="47">
        <v>141</v>
      </c>
      <c r="N3" s="53">
        <v>183</v>
      </c>
    </row>
    <row r="4" spans="1:14" ht="14.25">
      <c r="A4" s="52">
        <v>45078</v>
      </c>
      <c r="B4" s="52">
        <v>45107</v>
      </c>
      <c r="C4" s="43">
        <v>65</v>
      </c>
      <c r="D4" s="43">
        <v>67</v>
      </c>
      <c r="E4" s="43">
        <v>71</v>
      </c>
      <c r="F4" s="44">
        <v>41</v>
      </c>
      <c r="G4" s="45">
        <v>82</v>
      </c>
      <c r="H4" s="45">
        <v>86</v>
      </c>
      <c r="I4" s="45">
        <v>94</v>
      </c>
      <c r="J4" s="45">
        <v>122</v>
      </c>
      <c r="K4" s="46">
        <v>39</v>
      </c>
      <c r="L4" s="47">
        <v>123</v>
      </c>
      <c r="M4" s="47">
        <v>135</v>
      </c>
      <c r="N4" s="53">
        <v>177</v>
      </c>
    </row>
    <row r="5" spans="1:14" ht="14.25">
      <c r="A5" s="52">
        <v>45108</v>
      </c>
      <c r="B5" s="52">
        <v>45138</v>
      </c>
      <c r="C5" s="43">
        <v>75</v>
      </c>
      <c r="D5" s="43">
        <v>77</v>
      </c>
      <c r="E5" s="43">
        <v>81</v>
      </c>
      <c r="F5" s="44">
        <v>47</v>
      </c>
      <c r="G5" s="45">
        <v>94</v>
      </c>
      <c r="H5" s="45">
        <v>98</v>
      </c>
      <c r="I5" s="45">
        <v>106</v>
      </c>
      <c r="J5" s="45">
        <v>134</v>
      </c>
      <c r="K5" s="46">
        <v>45</v>
      </c>
      <c r="L5" s="47">
        <v>141</v>
      </c>
      <c r="M5" s="47">
        <v>153</v>
      </c>
      <c r="N5" s="53">
        <v>195</v>
      </c>
    </row>
    <row r="6" spans="1:14" ht="14.25">
      <c r="A6" s="52">
        <v>45139</v>
      </c>
      <c r="B6" s="52">
        <v>45169</v>
      </c>
      <c r="C6" s="43">
        <v>84</v>
      </c>
      <c r="D6" s="43">
        <v>86</v>
      </c>
      <c r="E6" s="43">
        <v>90</v>
      </c>
      <c r="F6" s="44">
        <v>53</v>
      </c>
      <c r="G6" s="45">
        <v>106</v>
      </c>
      <c r="H6" s="45">
        <v>110</v>
      </c>
      <c r="I6" s="45">
        <v>118</v>
      </c>
      <c r="J6" s="45">
        <v>146</v>
      </c>
      <c r="K6" s="46">
        <v>51</v>
      </c>
      <c r="L6" s="47">
        <v>159</v>
      </c>
      <c r="M6" s="47">
        <v>171</v>
      </c>
      <c r="N6" s="53">
        <v>213</v>
      </c>
    </row>
    <row r="7" spans="1:14" ht="14.25">
      <c r="A7" s="52">
        <v>45170</v>
      </c>
      <c r="B7" s="52">
        <v>45199</v>
      </c>
      <c r="C7" s="43">
        <v>75</v>
      </c>
      <c r="D7" s="43">
        <v>77</v>
      </c>
      <c r="E7" s="43">
        <v>81</v>
      </c>
      <c r="F7" s="44">
        <v>47</v>
      </c>
      <c r="G7" s="45">
        <v>94</v>
      </c>
      <c r="H7" s="45">
        <v>98</v>
      </c>
      <c r="I7" s="45">
        <v>106</v>
      </c>
      <c r="J7" s="45">
        <v>134</v>
      </c>
      <c r="K7" s="46">
        <v>45</v>
      </c>
      <c r="L7" s="47">
        <v>141</v>
      </c>
      <c r="M7" s="47">
        <v>153</v>
      </c>
      <c r="N7" s="53">
        <v>195</v>
      </c>
    </row>
    <row r="8" spans="1:14" ht="14.25">
      <c r="A8" s="52">
        <v>45200</v>
      </c>
      <c r="B8" s="52">
        <v>45230</v>
      </c>
      <c r="C8" s="43">
        <v>81</v>
      </c>
      <c r="D8" s="43">
        <v>83</v>
      </c>
      <c r="E8" s="43">
        <v>87</v>
      </c>
      <c r="F8" s="44">
        <v>53</v>
      </c>
      <c r="G8" s="45">
        <v>106</v>
      </c>
      <c r="H8" s="45">
        <v>110</v>
      </c>
      <c r="I8" s="45">
        <v>118</v>
      </c>
      <c r="J8" s="45">
        <v>146</v>
      </c>
      <c r="K8" s="46">
        <v>51</v>
      </c>
      <c r="L8" s="47">
        <v>159</v>
      </c>
      <c r="M8" s="47">
        <v>171</v>
      </c>
      <c r="N8" s="53">
        <v>213</v>
      </c>
    </row>
    <row r="9" spans="1:14" ht="14.25">
      <c r="A9" s="52">
        <v>45231</v>
      </c>
      <c r="B9" s="52">
        <v>45245</v>
      </c>
      <c r="C9" s="43">
        <v>102</v>
      </c>
      <c r="D9" s="43">
        <f>+C9+2</f>
        <v>104</v>
      </c>
      <c r="E9" s="43">
        <f>+C9+6</f>
        <v>108</v>
      </c>
      <c r="F9" s="44">
        <v>64</v>
      </c>
      <c r="G9" s="45">
        <f>+F9*2</f>
        <v>128</v>
      </c>
      <c r="H9" s="54">
        <f>+(F9+2)*2</f>
        <v>132</v>
      </c>
      <c r="I9" s="54">
        <f>+(F9+6)*2</f>
        <v>140</v>
      </c>
      <c r="J9" s="54">
        <f>+(F9+20)*2</f>
        <v>168</v>
      </c>
      <c r="K9" s="46">
        <v>62</v>
      </c>
      <c r="L9" s="53"/>
      <c r="M9" s="53">
        <f>+(K9+6)*3</f>
        <v>204</v>
      </c>
      <c r="N9" s="53">
        <f>+(K9+20)*3</f>
        <v>246</v>
      </c>
    </row>
    <row r="10" spans="1:14" ht="14.25">
      <c r="A10" s="52">
        <v>45246</v>
      </c>
      <c r="B10" s="52">
        <v>45288</v>
      </c>
      <c r="C10" s="43">
        <v>99</v>
      </c>
      <c r="D10" s="43">
        <f t="shared" ref="D10:D13" si="0">+C10+2</f>
        <v>101</v>
      </c>
      <c r="E10" s="43">
        <f t="shared" ref="E10:E13" si="1">+C10+6</f>
        <v>105</v>
      </c>
      <c r="F10" s="44">
        <v>62</v>
      </c>
      <c r="G10" s="45">
        <f t="shared" ref="G10:G13" si="2">+F10*2</f>
        <v>124</v>
      </c>
      <c r="H10" s="54">
        <f t="shared" ref="H10:H13" si="3">+(F10+2)*2</f>
        <v>128</v>
      </c>
      <c r="I10" s="54">
        <f t="shared" ref="I10:I13" si="4">+(F10+6)*2</f>
        <v>136</v>
      </c>
      <c r="J10" s="54">
        <f t="shared" ref="J10:J13" si="5">+(F10+20)*2</f>
        <v>164</v>
      </c>
      <c r="K10" s="46">
        <v>60</v>
      </c>
      <c r="L10" s="53"/>
      <c r="M10" s="53">
        <f t="shared" ref="M10:M13" si="6">+(K10+6)*3</f>
        <v>198</v>
      </c>
      <c r="N10" s="53">
        <f t="shared" ref="N10:N13" si="7">+(K10+20)*3</f>
        <v>240</v>
      </c>
    </row>
    <row r="11" spans="1:14" ht="14.25">
      <c r="A11" s="52">
        <v>45289</v>
      </c>
      <c r="B11" s="52">
        <v>45301</v>
      </c>
      <c r="C11" s="43">
        <v>150</v>
      </c>
      <c r="D11" s="43">
        <f t="shared" si="0"/>
        <v>152</v>
      </c>
      <c r="E11" s="43">
        <f t="shared" si="1"/>
        <v>156</v>
      </c>
      <c r="F11" s="44">
        <v>94</v>
      </c>
      <c r="G11" s="45">
        <f t="shared" si="2"/>
        <v>188</v>
      </c>
      <c r="H11" s="54">
        <f t="shared" si="3"/>
        <v>192</v>
      </c>
      <c r="I11" s="54">
        <f t="shared" si="4"/>
        <v>200</v>
      </c>
      <c r="J11" s="54">
        <f t="shared" si="5"/>
        <v>228</v>
      </c>
      <c r="K11" s="46">
        <v>92</v>
      </c>
      <c r="L11" s="53"/>
      <c r="M11" s="53">
        <f t="shared" si="6"/>
        <v>294</v>
      </c>
      <c r="N11" s="53">
        <f t="shared" si="7"/>
        <v>336</v>
      </c>
    </row>
    <row r="12" spans="1:14" ht="14.25">
      <c r="A12" s="52">
        <v>45302</v>
      </c>
      <c r="B12" s="52">
        <v>45337</v>
      </c>
      <c r="C12" s="43">
        <v>83</v>
      </c>
      <c r="D12" s="43">
        <f t="shared" si="0"/>
        <v>85</v>
      </c>
      <c r="E12" s="43">
        <f t="shared" si="1"/>
        <v>89</v>
      </c>
      <c r="F12" s="44">
        <v>52</v>
      </c>
      <c r="G12" s="45">
        <f t="shared" si="2"/>
        <v>104</v>
      </c>
      <c r="H12" s="54">
        <f t="shared" si="3"/>
        <v>108</v>
      </c>
      <c r="I12" s="54">
        <f t="shared" si="4"/>
        <v>116</v>
      </c>
      <c r="J12" s="54">
        <f t="shared" si="5"/>
        <v>144</v>
      </c>
      <c r="K12" s="46">
        <v>50</v>
      </c>
      <c r="L12" s="53"/>
      <c r="M12" s="53">
        <f t="shared" si="6"/>
        <v>168</v>
      </c>
      <c r="N12" s="53">
        <f t="shared" si="7"/>
        <v>210</v>
      </c>
    </row>
    <row r="13" spans="1:14" ht="15" thickBot="1">
      <c r="A13" s="55">
        <v>45338</v>
      </c>
      <c r="B13" s="55">
        <v>45412</v>
      </c>
      <c r="C13" s="48">
        <v>94</v>
      </c>
      <c r="D13" s="48">
        <f t="shared" si="0"/>
        <v>96</v>
      </c>
      <c r="E13" s="48">
        <f t="shared" si="1"/>
        <v>100</v>
      </c>
      <c r="F13" s="49">
        <v>59</v>
      </c>
      <c r="G13" s="50">
        <f t="shared" si="2"/>
        <v>118</v>
      </c>
      <c r="H13" s="56">
        <f t="shared" si="3"/>
        <v>122</v>
      </c>
      <c r="I13" s="56">
        <f t="shared" si="4"/>
        <v>130</v>
      </c>
      <c r="J13" s="56">
        <f t="shared" si="5"/>
        <v>158</v>
      </c>
      <c r="K13" s="51">
        <v>57</v>
      </c>
      <c r="L13" s="57"/>
      <c r="M13" s="57">
        <f t="shared" si="6"/>
        <v>189</v>
      </c>
      <c r="N13" s="57">
        <f t="shared" si="7"/>
        <v>231</v>
      </c>
    </row>
    <row r="14" spans="1:14" ht="13.5" thickTop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"/>
  <sheetViews>
    <sheetView workbookViewId="0">
      <selection activeCell="A2" sqref="A2"/>
    </sheetView>
  </sheetViews>
  <sheetFormatPr defaultRowHeight="12.75"/>
  <cols>
    <col min="1" max="1" width="11.28515625" bestFit="1" customWidth="1"/>
    <col min="2" max="2" width="11.140625" bestFit="1" customWidth="1"/>
    <col min="9" max="9" width="6.42578125" bestFit="1" customWidth="1"/>
    <col min="10" max="10" width="11.5703125" bestFit="1" customWidth="1"/>
  </cols>
  <sheetData>
    <row r="1" spans="1:15" ht="15" thickBot="1">
      <c r="A1" s="2" t="s">
        <v>9</v>
      </c>
      <c r="B1" s="3" t="s">
        <v>10</v>
      </c>
      <c r="C1" s="4" t="s">
        <v>21</v>
      </c>
      <c r="D1" s="4" t="s">
        <v>13</v>
      </c>
      <c r="E1" s="4" t="s">
        <v>14</v>
      </c>
      <c r="F1" s="18" t="s">
        <v>22</v>
      </c>
      <c r="G1" s="19" t="s">
        <v>23</v>
      </c>
      <c r="H1" s="19" t="s">
        <v>12</v>
      </c>
      <c r="I1" s="19" t="s">
        <v>11</v>
      </c>
      <c r="J1" s="19" t="s">
        <v>17</v>
      </c>
      <c r="K1" s="5" t="s">
        <v>24</v>
      </c>
      <c r="L1" s="24" t="s">
        <v>25</v>
      </c>
      <c r="M1" s="25" t="s">
        <v>15</v>
      </c>
      <c r="N1" s="26" t="s">
        <v>16</v>
      </c>
      <c r="O1" s="29" t="s">
        <v>30</v>
      </c>
    </row>
    <row r="2" spans="1:15" ht="15" thickTop="1">
      <c r="A2" s="6">
        <v>45119</v>
      </c>
      <c r="B2" s="6">
        <v>45138</v>
      </c>
      <c r="C2" s="7">
        <v>56</v>
      </c>
      <c r="D2" s="7">
        <v>58</v>
      </c>
      <c r="E2" s="7">
        <v>62</v>
      </c>
      <c r="F2" s="20">
        <v>35</v>
      </c>
      <c r="G2" s="21">
        <v>70</v>
      </c>
      <c r="H2" s="21">
        <v>74</v>
      </c>
      <c r="I2" s="21">
        <v>82</v>
      </c>
      <c r="J2" s="21">
        <v>110</v>
      </c>
      <c r="K2" s="8">
        <v>33</v>
      </c>
      <c r="L2" s="24">
        <v>105</v>
      </c>
      <c r="M2" s="24">
        <v>117</v>
      </c>
      <c r="N2" s="26">
        <v>159</v>
      </c>
      <c r="O2">
        <f>+(F2+6)*2.5</f>
        <v>102.5</v>
      </c>
    </row>
    <row r="3" spans="1:15" ht="14.25">
      <c r="A3" s="9">
        <v>45139</v>
      </c>
      <c r="B3" s="9">
        <v>45169</v>
      </c>
      <c r="C3" s="10">
        <v>62</v>
      </c>
      <c r="D3" s="10">
        <v>64</v>
      </c>
      <c r="E3" s="10">
        <v>68</v>
      </c>
      <c r="F3" s="22">
        <v>39</v>
      </c>
      <c r="G3" s="23">
        <v>78</v>
      </c>
      <c r="H3" s="23">
        <v>82</v>
      </c>
      <c r="I3" s="23">
        <v>90</v>
      </c>
      <c r="J3" s="23">
        <v>118</v>
      </c>
      <c r="K3" s="11">
        <v>37</v>
      </c>
      <c r="L3" s="24">
        <v>117</v>
      </c>
      <c r="M3" s="24">
        <v>129</v>
      </c>
      <c r="N3" s="26">
        <v>171</v>
      </c>
      <c r="O3">
        <f t="shared" ref="O3:O4" si="0">+(F3+6)*2.5</f>
        <v>112.5</v>
      </c>
    </row>
    <row r="4" spans="1:15" ht="14.25">
      <c r="A4" s="9">
        <v>45170</v>
      </c>
      <c r="B4" s="9">
        <v>45179</v>
      </c>
      <c r="C4" s="10">
        <v>62</v>
      </c>
      <c r="D4" s="10">
        <v>64</v>
      </c>
      <c r="E4" s="10">
        <v>68</v>
      </c>
      <c r="F4" s="22">
        <v>39</v>
      </c>
      <c r="G4" s="23">
        <v>78</v>
      </c>
      <c r="H4" s="23">
        <v>82</v>
      </c>
      <c r="I4" s="23">
        <v>90</v>
      </c>
      <c r="J4" s="23">
        <v>118</v>
      </c>
      <c r="K4" s="11">
        <v>37</v>
      </c>
      <c r="L4" s="24">
        <v>117</v>
      </c>
      <c r="M4" s="24">
        <v>129</v>
      </c>
      <c r="N4" s="26">
        <v>171</v>
      </c>
      <c r="O4">
        <f t="shared" si="0"/>
        <v>112.5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>
      <selection activeCell="J14" sqref="J14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45247</v>
      </c>
      <c r="B2" s="52">
        <v>45288</v>
      </c>
      <c r="C2" s="43">
        <v>35</v>
      </c>
      <c r="D2" s="43">
        <f>+C2+2</f>
        <v>37</v>
      </c>
      <c r="E2" s="43">
        <f>+C2+6</f>
        <v>41</v>
      </c>
      <c r="F2" s="44">
        <v>22</v>
      </c>
      <c r="G2" s="45">
        <f>+F2*2</f>
        <v>44</v>
      </c>
      <c r="H2" s="54">
        <f>+(F2+2)*2</f>
        <v>48</v>
      </c>
      <c r="I2" s="54">
        <f>+(F2+6)*2</f>
        <v>56</v>
      </c>
      <c r="J2" s="54">
        <f>+(F2+20)*2</f>
        <v>84</v>
      </c>
      <c r="K2" s="46">
        <v>20</v>
      </c>
      <c r="L2" s="53">
        <f>+(K2+6)*3</f>
        <v>78</v>
      </c>
      <c r="M2" s="53">
        <f>+(K2+20)*3</f>
        <v>120</v>
      </c>
    </row>
    <row r="3" spans="1:13" ht="14.25">
      <c r="A3" s="52">
        <v>45289</v>
      </c>
      <c r="B3" s="52">
        <v>45295</v>
      </c>
      <c r="C3" s="43">
        <v>51</v>
      </c>
      <c r="D3" s="43">
        <f t="shared" ref="D3:D4" si="0">+C3+2</f>
        <v>53</v>
      </c>
      <c r="E3" s="43">
        <f t="shared" ref="E3:E4" si="1">+C3+6</f>
        <v>57</v>
      </c>
      <c r="F3" s="44">
        <v>32</v>
      </c>
      <c r="G3" s="45">
        <f t="shared" ref="G3:G4" si="2">+F3*2</f>
        <v>64</v>
      </c>
      <c r="H3" s="54">
        <f t="shared" ref="H3:H4" si="3">+(F3+2)*2</f>
        <v>68</v>
      </c>
      <c r="I3" s="54">
        <f t="shared" ref="I3:I4" si="4">+(F3+6)*2</f>
        <v>76</v>
      </c>
      <c r="J3" s="54">
        <f t="shared" ref="J3:J4" si="5">+(F3+20)*2</f>
        <v>104</v>
      </c>
      <c r="K3" s="46">
        <v>30</v>
      </c>
      <c r="L3" s="53">
        <f t="shared" ref="L3:L4" si="6">+(K3+6)*3</f>
        <v>108</v>
      </c>
      <c r="M3" s="53">
        <f t="shared" ref="M3:M4" si="7">+(K3+20)*3</f>
        <v>150</v>
      </c>
    </row>
    <row r="4" spans="1:13" ht="14.25">
      <c r="A4" s="52">
        <v>45296</v>
      </c>
      <c r="B4" s="52">
        <v>45337</v>
      </c>
      <c r="C4" s="43">
        <v>35</v>
      </c>
      <c r="D4" s="43">
        <f t="shared" si="0"/>
        <v>37</v>
      </c>
      <c r="E4" s="43">
        <f t="shared" si="1"/>
        <v>41</v>
      </c>
      <c r="F4" s="44">
        <v>22</v>
      </c>
      <c r="G4" s="45">
        <f t="shared" si="2"/>
        <v>44</v>
      </c>
      <c r="H4" s="54">
        <f t="shared" si="3"/>
        <v>48</v>
      </c>
      <c r="I4" s="54">
        <f t="shared" si="4"/>
        <v>56</v>
      </c>
      <c r="J4" s="54">
        <f t="shared" si="5"/>
        <v>84</v>
      </c>
      <c r="K4" s="46">
        <v>20</v>
      </c>
      <c r="L4" s="53">
        <f t="shared" si="6"/>
        <v>78</v>
      </c>
      <c r="M4" s="53">
        <f t="shared" si="7"/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statment</vt:lpstr>
      <vt:lpstr>contract</vt:lpstr>
      <vt:lpstr>spo 12.7</vt:lpstr>
      <vt:lpstr>spo 25.11 to 15.02.24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DELL</cp:lastModifiedBy>
  <cp:lastPrinted>2022-10-27T07:02:22Z</cp:lastPrinted>
  <dcterms:created xsi:type="dcterms:W3CDTF">2016-10-13T07:40:59Z</dcterms:created>
  <dcterms:modified xsi:type="dcterms:W3CDTF">2024-02-16T11:02:59Z</dcterms:modified>
</cp:coreProperties>
</file>