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7573823F-2EF7-40E6-A218-05BACD2FD2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ment" sheetId="22" r:id="rId1"/>
    <sheet name="contract" sheetId="7" r:id="rId2"/>
    <sheet name="spo 19.10 to 24.10" sheetId="10" r:id="rId3"/>
    <sheet name="spo 25.10 to 03.11" sheetId="15" r:id="rId4"/>
    <sheet name="spo 04.11 to 20.11" sheetId="16" r:id="rId5"/>
    <sheet name="spo 21.11 to 20.12" sheetId="17" r:id="rId6"/>
    <sheet name="spo 21.12 to 14.01" sheetId="18" r:id="rId7"/>
    <sheet name="spo 15.01 to 02.02" sheetId="19" r:id="rId8"/>
    <sheet name="spo 03.02 to 17.02" sheetId="20" r:id="rId9"/>
    <sheet name="spo 18.02 to 15.05" sheetId="21" r:id="rId10"/>
  </sheets>
  <externalReferences>
    <externalReference r:id="rId11"/>
    <externalReference r:id="rId12"/>
  </externalReferences>
  <definedNames>
    <definedName name="_xlnm._FilterDatabase" localSheetId="0" hidden="1">statment!$B$1:$J$27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1" l="1"/>
  <c r="M4" i="21"/>
  <c r="L4" i="21"/>
  <c r="J4" i="21"/>
  <c r="I4" i="21"/>
  <c r="H4" i="21"/>
  <c r="G4" i="21"/>
  <c r="E4" i="21"/>
  <c r="D4" i="21"/>
  <c r="N3" i="21"/>
  <c r="M3" i="21"/>
  <c r="L3" i="21"/>
  <c r="J3" i="21"/>
  <c r="I3" i="21"/>
  <c r="H3" i="21"/>
  <c r="G3" i="21"/>
  <c r="E3" i="21"/>
  <c r="D3" i="21"/>
  <c r="N2" i="21"/>
  <c r="M2" i="21"/>
  <c r="L2" i="21"/>
  <c r="J2" i="21"/>
  <c r="I2" i="21"/>
  <c r="H2" i="21"/>
  <c r="G2" i="21"/>
  <c r="E2" i="21"/>
  <c r="D2" i="21"/>
  <c r="N2" i="20"/>
  <c r="M2" i="20"/>
  <c r="L2" i="20"/>
  <c r="J2" i="20"/>
  <c r="I2" i="20"/>
  <c r="H2" i="20"/>
  <c r="G2" i="20"/>
  <c r="E2" i="20"/>
  <c r="D2" i="20"/>
  <c r="N5" i="19"/>
  <c r="M5" i="19"/>
  <c r="L5" i="19"/>
  <c r="J5" i="19"/>
  <c r="I5" i="19"/>
  <c r="H5" i="19"/>
  <c r="G5" i="19"/>
  <c r="E5" i="19"/>
  <c r="D5" i="19"/>
  <c r="N4" i="19"/>
  <c r="M4" i="19"/>
  <c r="L4" i="19"/>
  <c r="J4" i="19"/>
  <c r="I4" i="19"/>
  <c r="H4" i="19"/>
  <c r="G4" i="19"/>
  <c r="E4" i="19"/>
  <c r="D4" i="19"/>
  <c r="N3" i="19"/>
  <c r="M3" i="19"/>
  <c r="L3" i="19"/>
  <c r="J3" i="19"/>
  <c r="I3" i="19"/>
  <c r="H3" i="19"/>
  <c r="G3" i="19"/>
  <c r="E3" i="19"/>
  <c r="D3" i="19"/>
  <c r="N2" i="19"/>
  <c r="M2" i="19"/>
  <c r="L2" i="19"/>
  <c r="J2" i="19"/>
  <c r="I2" i="19"/>
  <c r="H2" i="19"/>
  <c r="G2" i="19"/>
  <c r="E2" i="19"/>
  <c r="D2" i="19"/>
  <c r="N6" i="18"/>
  <c r="M6" i="18"/>
  <c r="L6" i="18"/>
  <c r="J6" i="18"/>
  <c r="I6" i="18"/>
  <c r="H6" i="18"/>
  <c r="G6" i="18"/>
  <c r="E6" i="18"/>
  <c r="D6" i="18"/>
  <c r="N5" i="18"/>
  <c r="M5" i="18"/>
  <c r="L5" i="18"/>
  <c r="J5" i="18"/>
  <c r="I5" i="18"/>
  <c r="H5" i="18"/>
  <c r="G5" i="18"/>
  <c r="E5" i="18"/>
  <c r="D5" i="18"/>
  <c r="N4" i="18"/>
  <c r="M4" i="18"/>
  <c r="L4" i="18"/>
  <c r="J4" i="18"/>
  <c r="I4" i="18"/>
  <c r="H4" i="18"/>
  <c r="G4" i="18"/>
  <c r="E4" i="18"/>
  <c r="D4" i="18"/>
  <c r="N3" i="18"/>
  <c r="M3" i="18"/>
  <c r="L3" i="18"/>
  <c r="J3" i="18"/>
  <c r="I3" i="18"/>
  <c r="H3" i="18"/>
  <c r="G3" i="18"/>
  <c r="E3" i="18"/>
  <c r="D3" i="18"/>
  <c r="N2" i="18"/>
  <c r="M2" i="18"/>
  <c r="L2" i="18"/>
  <c r="J2" i="18"/>
  <c r="I2" i="18"/>
  <c r="H2" i="18"/>
  <c r="G2" i="18"/>
  <c r="E2" i="18"/>
  <c r="D2" i="18"/>
  <c r="N4" i="17" l="1"/>
  <c r="M4" i="17"/>
  <c r="L4" i="17"/>
  <c r="J4" i="17"/>
  <c r="I4" i="17"/>
  <c r="H4" i="17"/>
  <c r="G4" i="17"/>
  <c r="E4" i="17"/>
  <c r="D4" i="17"/>
  <c r="N3" i="17"/>
  <c r="M3" i="17"/>
  <c r="L3" i="17"/>
  <c r="J3" i="17"/>
  <c r="I3" i="17"/>
  <c r="H3" i="17"/>
  <c r="G3" i="17"/>
  <c r="E3" i="17"/>
  <c r="D3" i="17"/>
  <c r="N2" i="17"/>
  <c r="M2" i="17"/>
  <c r="L2" i="17"/>
  <c r="J2" i="17"/>
  <c r="I2" i="17"/>
  <c r="H2" i="17"/>
  <c r="G2" i="17"/>
  <c r="E2" i="17"/>
  <c r="D2" i="17"/>
  <c r="I3" i="16"/>
  <c r="I4" i="16"/>
  <c r="I2" i="16"/>
  <c r="H3" i="16"/>
  <c r="H4" i="16"/>
  <c r="H2" i="16"/>
  <c r="E3" i="16"/>
  <c r="E4" i="16"/>
  <c r="E2" i="16"/>
  <c r="D3" i="16"/>
  <c r="D4" i="16"/>
  <c r="D2" i="16"/>
  <c r="I3" i="10"/>
  <c r="I4" i="10"/>
  <c r="I2" i="10"/>
  <c r="E3" i="10"/>
  <c r="E4" i="10"/>
  <c r="E2" i="10"/>
  <c r="D3" i="10"/>
  <c r="D4" i="10"/>
  <c r="D2" i="10"/>
  <c r="I3" i="15"/>
  <c r="I4" i="15"/>
  <c r="I2" i="15"/>
  <c r="H3" i="15"/>
  <c r="H4" i="15"/>
  <c r="H2" i="15"/>
  <c r="D3" i="15"/>
  <c r="E3" i="15"/>
  <c r="D4" i="15"/>
  <c r="E4" i="15"/>
  <c r="E2" i="15"/>
  <c r="D2" i="15"/>
  <c r="J3" i="7"/>
  <c r="J4" i="7"/>
  <c r="J5" i="7"/>
  <c r="J6" i="7"/>
  <c r="J7" i="7"/>
  <c r="J2" i="7"/>
  <c r="N4" i="16"/>
  <c r="M4" i="16"/>
  <c r="L4" i="16"/>
  <c r="J4" i="16"/>
  <c r="G4" i="16"/>
  <c r="N3" i="16"/>
  <c r="M3" i="16"/>
  <c r="L3" i="16"/>
  <c r="J3" i="16"/>
  <c r="G3" i="16"/>
  <c r="N2" i="16"/>
  <c r="M2" i="16"/>
  <c r="L2" i="16"/>
  <c r="J2" i="16"/>
  <c r="G2" i="16"/>
  <c r="L3" i="15"/>
  <c r="M3" i="15"/>
  <c r="N3" i="15"/>
  <c r="L4" i="15"/>
  <c r="M4" i="15"/>
  <c r="N4" i="15"/>
  <c r="L2" i="15"/>
  <c r="M2" i="15"/>
  <c r="M3" i="10" l="1"/>
  <c r="M4" i="10"/>
  <c r="M2" i="10"/>
  <c r="L3" i="10"/>
  <c r="L4" i="10"/>
  <c r="L2" i="10"/>
  <c r="J4" i="15"/>
  <c r="G4" i="15"/>
  <c r="J3" i="15"/>
  <c r="G3" i="15"/>
  <c r="N2" i="15"/>
  <c r="J2" i="15"/>
  <c r="G2" i="15"/>
  <c r="N3" i="10"/>
  <c r="N4" i="10"/>
  <c r="N2" i="10"/>
  <c r="J3" i="10"/>
  <c r="J4" i="10"/>
  <c r="J2" i="10"/>
  <c r="N7" i="7"/>
  <c r="M7" i="7"/>
  <c r="L7" i="7"/>
  <c r="I7" i="7"/>
  <c r="H7" i="7"/>
  <c r="G7" i="7"/>
  <c r="E7" i="7"/>
  <c r="D7" i="7"/>
  <c r="N6" i="7"/>
  <c r="M6" i="7"/>
  <c r="L6" i="7"/>
  <c r="I6" i="7"/>
  <c r="H6" i="7"/>
  <c r="G6" i="7"/>
  <c r="E6" i="7"/>
  <c r="D6" i="7"/>
  <c r="N5" i="7"/>
  <c r="M5" i="7"/>
  <c r="L5" i="7"/>
  <c r="I5" i="7"/>
  <c r="H5" i="7"/>
  <c r="G5" i="7"/>
  <c r="E5" i="7"/>
  <c r="D5" i="7"/>
  <c r="N4" i="7"/>
  <c r="M4" i="7"/>
  <c r="L4" i="7"/>
  <c r="I4" i="7"/>
  <c r="H4" i="7"/>
  <c r="G4" i="7"/>
  <c r="E4" i="7"/>
  <c r="D4" i="7"/>
  <c r="N3" i="7"/>
  <c r="M3" i="7"/>
  <c r="L3" i="7"/>
  <c r="I3" i="7"/>
  <c r="H3" i="7"/>
  <c r="G3" i="7"/>
  <c r="E3" i="7"/>
  <c r="D3" i="7"/>
  <c r="N2" i="7"/>
  <c r="M2" i="7"/>
  <c r="L2" i="7"/>
  <c r="I2" i="7"/>
  <c r="H2" i="7"/>
  <c r="G2" i="7"/>
  <c r="E2" i="7"/>
  <c r="D2" i="7"/>
  <c r="H3" i="10" l="1"/>
  <c r="H4" i="10"/>
  <c r="H2" i="10"/>
  <c r="G3" i="10" l="1"/>
  <c r="G4" i="10"/>
  <c r="G2" i="10"/>
</calcChain>
</file>

<file path=xl/sharedStrings.xml><?xml version="1.0" encoding="utf-8"?>
<sst xmlns="http://schemas.openxmlformats.org/spreadsheetml/2006/main" count="170" uniqueCount="25">
  <si>
    <t>Night</t>
  </si>
  <si>
    <t>Arrival</t>
  </si>
  <si>
    <t>Departure</t>
  </si>
  <si>
    <t>Rate code</t>
  </si>
  <si>
    <t>Amount-hotel</t>
  </si>
  <si>
    <t>first date</t>
  </si>
  <si>
    <t>second date</t>
  </si>
  <si>
    <t>Rate $</t>
  </si>
  <si>
    <t>Res_date</t>
  </si>
  <si>
    <t>Booking No.</t>
  </si>
  <si>
    <t>Invoice No.</t>
  </si>
  <si>
    <t xml:space="preserve"> </t>
  </si>
  <si>
    <t>d</t>
  </si>
  <si>
    <t>t</t>
  </si>
  <si>
    <t>td</t>
  </si>
  <si>
    <t>TFAM</t>
  </si>
  <si>
    <t>SSUP+CH</t>
  </si>
  <si>
    <t>SGL-SUP</t>
  </si>
  <si>
    <t>DBL-STD</t>
  </si>
  <si>
    <t>TPL-SUP</t>
  </si>
  <si>
    <t>SGL-STD</t>
  </si>
  <si>
    <t>DBL-SUP</t>
  </si>
  <si>
    <t>DBL-DLX</t>
  </si>
  <si>
    <t>SGL-DLX</t>
  </si>
  <si>
    <t>DBL-FAM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</si>
</sst>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3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64">
    <xf numFmtId="0" fontId="0" fillId="0" borderId="0" xfId="0"/>
    <xf numFmtId="0" fontId="7" fillId="3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0" fontId="7" fillId="6" borderId="5" xfId="0" applyNumberFormat="1" applyFont="1" applyFill="1" applyBorder="1" applyAlignment="1">
      <alignment horizontal="center"/>
    </xf>
    <xf numFmtId="0" fontId="7" fillId="10" borderId="5" xfId="0" applyNumberFormat="1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10" fillId="0" borderId="4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/>
    <xf numFmtId="14" fontId="7" fillId="0" borderId="5" xfId="0" applyNumberFormat="1" applyFont="1" applyBorder="1"/>
    <xf numFmtId="14" fontId="9" fillId="0" borderId="5" xfId="0" applyNumberFormat="1" applyFont="1" applyBorder="1"/>
    <xf numFmtId="14" fontId="9" fillId="0" borderId="6" xfId="0" applyNumberFormat="1" applyFont="1" applyBorder="1"/>
    <xf numFmtId="0" fontId="1" fillId="0" borderId="0" xfId="0" applyFont="1"/>
    <xf numFmtId="0" fontId="7" fillId="3" borderId="9" xfId="0" applyNumberFormat="1" applyFont="1" applyFill="1" applyBorder="1" applyAlignment="1">
      <alignment horizontal="center"/>
    </xf>
    <xf numFmtId="0" fontId="7" fillId="12" borderId="9" xfId="0" applyNumberFormat="1" applyFont="1" applyFill="1" applyBorder="1" applyAlignment="1">
      <alignment horizontal="center"/>
    </xf>
    <xf numFmtId="0" fontId="7" fillId="4" borderId="9" xfId="0" applyNumberFormat="1" applyFont="1" applyFill="1" applyBorder="1" applyAlignment="1">
      <alignment horizontal="center"/>
    </xf>
    <xf numFmtId="0" fontId="7" fillId="13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2" borderId="0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/>
    </xf>
    <xf numFmtId="0" fontId="7" fillId="13" borderId="0" xfId="0" applyNumberFormat="1" applyFont="1" applyFill="1" applyBorder="1" applyAlignment="1">
      <alignment horizontal="center"/>
    </xf>
    <xf numFmtId="165" fontId="5" fillId="14" borderId="2" xfId="0" applyNumberFormat="1" applyFont="1" applyFill="1" applyBorder="1" applyAlignment="1">
      <alignment horizontal="center" vertical="center"/>
    </xf>
    <xf numFmtId="0" fontId="7" fillId="4" borderId="10" xfId="0" applyNumberFormat="1" applyFont="1" applyFill="1" applyBorder="1" applyAlignment="1">
      <alignment horizontal="center"/>
    </xf>
    <xf numFmtId="0" fontId="1" fillId="0" borderId="0" xfId="47"/>
    <xf numFmtId="0" fontId="3" fillId="5" borderId="1" xfId="47" applyFont="1" applyFill="1" applyBorder="1" applyAlignment="1">
      <alignment horizontal="center" vertical="center"/>
    </xf>
    <xf numFmtId="0" fontId="8" fillId="2" borderId="0" xfId="47" applyFont="1" applyFill="1"/>
    <xf numFmtId="0" fontId="3" fillId="2" borderId="1" xfId="47" applyFont="1" applyFill="1" applyBorder="1" applyAlignment="1">
      <alignment horizontal="center" vertical="center"/>
    </xf>
    <xf numFmtId="0" fontId="2" fillId="15" borderId="0" xfId="47" applyNumberFormat="1" applyFont="1" applyFill="1" applyAlignment="1">
      <alignment horizontal="center"/>
    </xf>
    <xf numFmtId="1" fontId="5" fillId="15" borderId="3" xfId="47" applyNumberFormat="1" applyFont="1" applyFill="1" applyBorder="1" applyAlignment="1">
      <alignment horizontal="center"/>
    </xf>
    <xf numFmtId="0" fontId="5" fillId="15" borderId="3" xfId="47" applyNumberFormat="1" applyFont="1" applyFill="1" applyBorder="1" applyAlignment="1">
      <alignment horizontal="center"/>
    </xf>
    <xf numFmtId="165" fontId="5" fillId="15" borderId="3" xfId="47" applyNumberFormat="1" applyFont="1" applyFill="1" applyBorder="1" applyAlignment="1">
      <alignment horizontal="center"/>
    </xf>
    <xf numFmtId="14" fontId="12" fillId="15" borderId="3" xfId="47" applyNumberFormat="1" applyFont="1" applyFill="1" applyBorder="1" applyAlignment="1">
      <alignment horizontal="center"/>
    </xf>
    <xf numFmtId="3" fontId="12" fillId="15" borderId="3" xfId="1" applyNumberFormat="1" applyFont="1" applyFill="1" applyBorder="1" applyAlignment="1">
      <alignment horizontal="center"/>
    </xf>
    <xf numFmtId="164" fontId="12" fillId="15" borderId="3" xfId="1" applyFont="1" applyFill="1" applyBorder="1" applyAlignment="1">
      <alignment horizontal="right"/>
    </xf>
    <xf numFmtId="164" fontId="12" fillId="15" borderId="2" xfId="47" applyNumberFormat="1" applyFont="1" applyFill="1" applyBorder="1" applyAlignment="1">
      <alignment horizontal="center" vertical="center"/>
    </xf>
    <xf numFmtId="0" fontId="1" fillId="15" borderId="0" xfId="47" applyFill="1"/>
    <xf numFmtId="0" fontId="2" fillId="0" borderId="0" xfId="47" applyNumberFormat="1" applyFont="1" applyAlignment="1">
      <alignment horizontal="center"/>
    </xf>
    <xf numFmtId="1" fontId="5" fillId="16" borderId="3" xfId="47" applyNumberFormat="1" applyFont="1" applyFill="1" applyBorder="1" applyAlignment="1">
      <alignment horizontal="center"/>
    </xf>
    <xf numFmtId="0" fontId="5" fillId="16" borderId="3" xfId="47" applyNumberFormat="1" applyFont="1" applyFill="1" applyBorder="1" applyAlignment="1">
      <alignment horizontal="center"/>
    </xf>
    <xf numFmtId="165" fontId="5" fillId="0" borderId="3" xfId="47" applyNumberFormat="1" applyFont="1" applyFill="1" applyBorder="1" applyAlignment="1">
      <alignment horizontal="center"/>
    </xf>
    <xf numFmtId="165" fontId="5" fillId="16" borderId="3" xfId="47" applyNumberFormat="1" applyFont="1" applyFill="1" applyBorder="1" applyAlignment="1">
      <alignment horizontal="center"/>
    </xf>
    <xf numFmtId="14" fontId="12" fillId="0" borderId="3" xfId="47" applyNumberFormat="1" applyFont="1" applyFill="1" applyBorder="1" applyAlignment="1">
      <alignment horizontal="center"/>
    </xf>
    <xf numFmtId="3" fontId="12" fillId="0" borderId="3" xfId="1" applyNumberFormat="1" applyFont="1" applyFill="1" applyBorder="1" applyAlignment="1">
      <alignment horizontal="center"/>
    </xf>
    <xf numFmtId="164" fontId="12" fillId="0" borderId="2" xfId="1" applyFont="1" applyFill="1" applyBorder="1" applyAlignment="1">
      <alignment horizontal="right"/>
    </xf>
    <xf numFmtId="164" fontId="12" fillId="0" borderId="2" xfId="47" applyNumberFormat="1" applyFont="1" applyFill="1" applyBorder="1" applyAlignment="1">
      <alignment horizontal="center" vertical="center"/>
    </xf>
    <xf numFmtId="0" fontId="5" fillId="0" borderId="0" xfId="47" applyNumberFormat="1" applyFont="1" applyAlignment="1">
      <alignment horizontal="center"/>
    </xf>
    <xf numFmtId="1" fontId="5" fillId="16" borderId="2" xfId="47" applyNumberFormat="1" applyFont="1" applyFill="1" applyBorder="1" applyAlignment="1">
      <alignment horizontal="center"/>
    </xf>
    <xf numFmtId="0" fontId="5" fillId="16" borderId="2" xfId="47" applyNumberFormat="1" applyFont="1" applyFill="1" applyBorder="1" applyAlignment="1">
      <alignment horizontal="center"/>
    </xf>
    <xf numFmtId="165" fontId="5" fillId="0" borderId="2" xfId="47" applyNumberFormat="1" applyFont="1" applyFill="1" applyBorder="1" applyAlignment="1">
      <alignment horizontal="center"/>
    </xf>
    <xf numFmtId="165" fontId="5" fillId="16" borderId="2" xfId="47" applyNumberFormat="1" applyFont="1" applyFill="1" applyBorder="1" applyAlignment="1">
      <alignment horizontal="center"/>
    </xf>
    <xf numFmtId="3" fontId="12" fillId="0" borderId="2" xfId="1" applyNumberFormat="1" applyFont="1" applyFill="1" applyBorder="1" applyAlignment="1">
      <alignment horizontal="center"/>
    </xf>
    <xf numFmtId="14" fontId="12" fillId="0" borderId="2" xfId="47" applyNumberFormat="1" applyFont="1" applyFill="1" applyBorder="1" applyAlignment="1">
      <alignment horizontal="center"/>
    </xf>
    <xf numFmtId="0" fontId="5" fillId="15" borderId="2" xfId="47" applyNumberFormat="1" applyFont="1" applyFill="1" applyBorder="1" applyAlignment="1">
      <alignment horizontal="center"/>
    </xf>
    <xf numFmtId="1" fontId="5" fillId="15" borderId="2" xfId="47" applyNumberFormat="1" applyFont="1" applyFill="1" applyBorder="1" applyAlignment="1">
      <alignment horizontal="center"/>
    </xf>
    <xf numFmtId="165" fontId="5" fillId="15" borderId="2" xfId="47" applyNumberFormat="1" applyFont="1" applyFill="1" applyBorder="1" applyAlignment="1">
      <alignment horizontal="center"/>
    </xf>
    <xf numFmtId="14" fontId="12" fillId="15" borderId="2" xfId="47" applyNumberFormat="1" applyFont="1" applyFill="1" applyBorder="1" applyAlignment="1">
      <alignment horizontal="center"/>
    </xf>
    <xf numFmtId="3" fontId="12" fillId="15" borderId="2" xfId="1" applyNumberFormat="1" applyFont="1" applyFill="1" applyBorder="1" applyAlignment="1">
      <alignment horizontal="center"/>
    </xf>
    <xf numFmtId="164" fontId="12" fillId="15" borderId="2" xfId="1" applyFont="1" applyFill="1" applyBorder="1" applyAlignment="1">
      <alignment horizontal="right"/>
    </xf>
  </cellXfs>
  <cellStyles count="48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01" xfId="45" xr:uid="{00000000-0005-0000-0000-000005000000}"/>
    <cellStyle name="Normal 104" xfId="46" xr:uid="{00000000-0005-0000-0000-000006000000}"/>
    <cellStyle name="Normal 140" xfId="5" xr:uid="{00000000-0005-0000-0000-000007000000}"/>
    <cellStyle name="Normal 148" xfId="6" xr:uid="{00000000-0005-0000-0000-000008000000}"/>
    <cellStyle name="Normal 149" xfId="7" xr:uid="{00000000-0005-0000-0000-000009000000}"/>
    <cellStyle name="Normal 151" xfId="8" xr:uid="{00000000-0005-0000-0000-00000A000000}"/>
    <cellStyle name="Normal 152" xfId="40" xr:uid="{00000000-0005-0000-0000-00000B000000}"/>
    <cellStyle name="Normal 153" xfId="9" xr:uid="{00000000-0005-0000-0000-00000C000000}"/>
    <cellStyle name="Normal 154" xfId="10" xr:uid="{00000000-0005-0000-0000-00000D000000}"/>
    <cellStyle name="Normal 157" xfId="38" xr:uid="{00000000-0005-0000-0000-00000E000000}"/>
    <cellStyle name="Normal 158" xfId="39" xr:uid="{00000000-0005-0000-0000-00000F000000}"/>
    <cellStyle name="Normal 159" xfId="11" xr:uid="{00000000-0005-0000-0000-000010000000}"/>
    <cellStyle name="Normal 160" xfId="12" xr:uid="{00000000-0005-0000-0000-000011000000}"/>
    <cellStyle name="Normal 162" xfId="13" xr:uid="{00000000-0005-0000-0000-000012000000}"/>
    <cellStyle name="Normal 163" xfId="14" xr:uid="{00000000-0005-0000-0000-000013000000}"/>
    <cellStyle name="Normal 165" xfId="15" xr:uid="{00000000-0005-0000-0000-000014000000}"/>
    <cellStyle name="Normal 166" xfId="16" xr:uid="{00000000-0005-0000-0000-000015000000}"/>
    <cellStyle name="Normal 19 2" xfId="17" xr:uid="{00000000-0005-0000-0000-000016000000}"/>
    <cellStyle name="Normal 19 3" xfId="18" xr:uid="{00000000-0005-0000-0000-000017000000}"/>
    <cellStyle name="Normal 19 4" xfId="19" xr:uid="{00000000-0005-0000-0000-000018000000}"/>
    <cellStyle name="Normal 2" xfId="47" xr:uid="{00000000-0005-0000-0000-000019000000}"/>
    <cellStyle name="Normal 2 2" xfId="20" xr:uid="{00000000-0005-0000-0000-00001A000000}"/>
    <cellStyle name="Normal 2 3" xfId="21" xr:uid="{00000000-0005-0000-0000-00001B000000}"/>
    <cellStyle name="Normal 2 4" xfId="22" xr:uid="{00000000-0005-0000-0000-00001C000000}"/>
    <cellStyle name="Normal 20 2" xfId="23" xr:uid="{00000000-0005-0000-0000-00001D000000}"/>
    <cellStyle name="Normal 20 3" xfId="24" xr:uid="{00000000-0005-0000-0000-00001E000000}"/>
    <cellStyle name="Normal 20 4" xfId="25" xr:uid="{00000000-0005-0000-0000-00001F000000}"/>
    <cellStyle name="Normal 23 2" xfId="26" xr:uid="{00000000-0005-0000-0000-000020000000}"/>
    <cellStyle name="Normal 23 3" xfId="27" xr:uid="{00000000-0005-0000-0000-000021000000}"/>
    <cellStyle name="Normal 23 4" xfId="28" xr:uid="{00000000-0005-0000-0000-000022000000}"/>
    <cellStyle name="Normal 3" xfId="41" xr:uid="{00000000-0005-0000-0000-000023000000}"/>
    <cellStyle name="Normal 37 2" xfId="29" xr:uid="{00000000-0005-0000-0000-000024000000}"/>
    <cellStyle name="Normal 37 3" xfId="30" xr:uid="{00000000-0005-0000-0000-000025000000}"/>
    <cellStyle name="Normal 37 4" xfId="31" xr:uid="{00000000-0005-0000-0000-000026000000}"/>
    <cellStyle name="Normal 38 2" xfId="32" xr:uid="{00000000-0005-0000-0000-000027000000}"/>
    <cellStyle name="Normal 38 3" xfId="33" xr:uid="{00000000-0005-0000-0000-000028000000}"/>
    <cellStyle name="Normal 38 4" xfId="34" xr:uid="{00000000-0005-0000-0000-000029000000}"/>
    <cellStyle name="Normal 5" xfId="42" xr:uid="{00000000-0005-0000-0000-00002A000000}"/>
    <cellStyle name="Normal 9 2" xfId="35" xr:uid="{00000000-0005-0000-0000-00002B000000}"/>
    <cellStyle name="Normal 9 3" xfId="36" xr:uid="{00000000-0005-0000-0000-00002C000000}"/>
    <cellStyle name="Normal 9 4" xfId="37" xr:uid="{00000000-0005-0000-0000-00002D000000}"/>
    <cellStyle name="Normal 94" xfId="43" xr:uid="{00000000-0005-0000-0000-00002E000000}"/>
    <cellStyle name="Normal 98" xfId="44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6</xdr:col>
      <xdr:colOff>152400</xdr:colOff>
      <xdr:row>22</xdr:row>
      <xdr:rowOff>19050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52625"/>
          <a:ext cx="5172075" cy="17240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11</xdr:row>
      <xdr:rowOff>0</xdr:rowOff>
    </xdr:from>
    <xdr:to>
      <xdr:col>8</xdr:col>
      <xdr:colOff>896068</xdr:colOff>
      <xdr:row>34</xdr:row>
      <xdr:rowOff>114836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1876425"/>
          <a:ext cx="5144218" cy="3839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6</xdr:col>
      <xdr:colOff>152400</xdr:colOff>
      <xdr:row>22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52625"/>
          <a:ext cx="5172075" cy="17240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10</xdr:row>
      <xdr:rowOff>0</xdr:rowOff>
    </xdr:from>
    <xdr:to>
      <xdr:col>6</xdr:col>
      <xdr:colOff>29091</xdr:colOff>
      <xdr:row>31</xdr:row>
      <xdr:rowOff>57633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714500"/>
          <a:ext cx="3696216" cy="3458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8</xdr:row>
      <xdr:rowOff>104775</xdr:rowOff>
    </xdr:from>
    <xdr:to>
      <xdr:col>10</xdr:col>
      <xdr:colOff>10001</xdr:colOff>
      <xdr:row>27</xdr:row>
      <xdr:rowOff>57573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714500"/>
          <a:ext cx="3410426" cy="30293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6</xdr:row>
      <xdr:rowOff>95250</xdr:rowOff>
    </xdr:from>
    <xdr:to>
      <xdr:col>6</xdr:col>
      <xdr:colOff>114877</xdr:colOff>
      <xdr:row>25</xdr:row>
      <xdr:rowOff>114732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1123950"/>
          <a:ext cx="4134427" cy="30960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10</xdr:col>
      <xdr:colOff>9965</xdr:colOff>
      <xdr:row>34</xdr:row>
      <xdr:rowOff>9956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2486025"/>
          <a:ext cx="3153215" cy="30865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Glob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%20Globus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4"/>
      <sheetName val="rate cod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023"/>
      <sheetName val="rate code"/>
      <sheetName val="tax 22.11"/>
      <sheetName val="tax 28.11"/>
      <sheetName val="tax 29.11"/>
      <sheetName val="Dec 2023"/>
      <sheetName val="tax 14.12"/>
      <sheetName val="tax 26.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A34" sqref="A34"/>
    </sheetView>
  </sheetViews>
  <sheetFormatPr defaultColWidth="9.109375" defaultRowHeight="13.2"/>
  <cols>
    <col min="1" max="3" width="20.6640625" style="29" customWidth="1"/>
    <col min="4" max="4" width="18.44140625" style="29" bestFit="1" customWidth="1"/>
    <col min="5" max="10" width="20.6640625" style="29" customWidth="1"/>
    <col min="11" max="16384" width="9.109375" style="29"/>
  </cols>
  <sheetData>
    <row r="1" spans="1:10" ht="18.600000000000001" thickTop="1" thickBot="1">
      <c r="B1" s="30" t="s">
        <v>9</v>
      </c>
      <c r="C1" s="30" t="s">
        <v>10</v>
      </c>
      <c r="D1" s="31" t="s">
        <v>8</v>
      </c>
      <c r="E1" s="32" t="s">
        <v>1</v>
      </c>
      <c r="F1" s="32" t="s">
        <v>2</v>
      </c>
      <c r="G1" s="32" t="s">
        <v>3</v>
      </c>
      <c r="H1" s="30" t="s">
        <v>0</v>
      </c>
      <c r="I1" s="30" t="s">
        <v>7</v>
      </c>
      <c r="J1" s="32" t="s">
        <v>4</v>
      </c>
    </row>
    <row r="2" spans="1:10" s="41" customFormat="1" ht="16.8" thickTop="1" thickBot="1">
      <c r="A2" s="33"/>
      <c r="B2" s="34">
        <v>116354113553</v>
      </c>
      <c r="C2" s="35">
        <v>135712</v>
      </c>
      <c r="D2" s="36">
        <v>45315</v>
      </c>
      <c r="E2" s="36">
        <v>45316</v>
      </c>
      <c r="F2" s="36">
        <v>45323</v>
      </c>
      <c r="G2" s="37" t="s">
        <v>20</v>
      </c>
      <c r="H2" s="38">
        <v>7</v>
      </c>
      <c r="I2" s="39">
        <v>29</v>
      </c>
      <c r="J2" s="40">
        <v>203</v>
      </c>
    </row>
    <row r="3" spans="1:10" ht="16.8" thickTop="1" thickBot="1">
      <c r="A3" s="42"/>
      <c r="B3" s="43">
        <v>115364100687</v>
      </c>
      <c r="C3" s="44">
        <v>135713</v>
      </c>
      <c r="D3" s="45">
        <v>45316</v>
      </c>
      <c r="E3" s="46">
        <v>45316</v>
      </c>
      <c r="F3" s="46">
        <v>45323</v>
      </c>
      <c r="G3" s="47" t="s">
        <v>17</v>
      </c>
      <c r="H3" s="48">
        <v>7</v>
      </c>
      <c r="I3" s="49">
        <v>31</v>
      </c>
      <c r="J3" s="50">
        <v>217</v>
      </c>
    </row>
    <row r="4" spans="1:10" ht="16.8" thickTop="1" thickBot="1">
      <c r="A4" s="51"/>
      <c r="B4" s="52">
        <v>116374108711</v>
      </c>
      <c r="C4" s="53">
        <v>135714</v>
      </c>
      <c r="D4" s="54">
        <v>45298</v>
      </c>
      <c r="E4" s="55">
        <v>45316</v>
      </c>
      <c r="F4" s="46">
        <v>45323</v>
      </c>
      <c r="G4" s="47" t="s">
        <v>18</v>
      </c>
      <c r="H4" s="56">
        <v>7</v>
      </c>
      <c r="I4" s="49">
        <v>36</v>
      </c>
      <c r="J4" s="50">
        <v>252</v>
      </c>
    </row>
    <row r="5" spans="1:10" ht="16.8" thickTop="1" thickBot="1">
      <c r="B5" s="52">
        <v>116374114682</v>
      </c>
      <c r="C5" s="53">
        <v>135715</v>
      </c>
      <c r="D5" s="54">
        <v>45313</v>
      </c>
      <c r="E5" s="55">
        <v>45315</v>
      </c>
      <c r="F5" s="46">
        <v>45323</v>
      </c>
      <c r="G5" s="47" t="s">
        <v>18</v>
      </c>
      <c r="H5" s="56">
        <v>8</v>
      </c>
      <c r="I5" s="49">
        <v>36</v>
      </c>
      <c r="J5" s="50">
        <v>288</v>
      </c>
    </row>
    <row r="6" spans="1:10" ht="16.8" thickTop="1" thickBot="1">
      <c r="B6" s="52">
        <v>115304100445</v>
      </c>
      <c r="C6" s="53">
        <v>135716</v>
      </c>
      <c r="D6" s="54">
        <v>45301</v>
      </c>
      <c r="E6" s="55">
        <v>45309</v>
      </c>
      <c r="F6" s="46">
        <v>45323</v>
      </c>
      <c r="G6" s="47" t="s">
        <v>21</v>
      </c>
      <c r="H6" s="56">
        <v>14</v>
      </c>
      <c r="I6" s="49">
        <v>40</v>
      </c>
      <c r="J6" s="50">
        <v>560</v>
      </c>
    </row>
    <row r="7" spans="1:10" ht="16.8" thickTop="1" thickBot="1">
      <c r="B7" s="52">
        <v>116334108953</v>
      </c>
      <c r="C7" s="53">
        <v>135717</v>
      </c>
      <c r="D7" s="54">
        <v>45301</v>
      </c>
      <c r="E7" s="55">
        <v>45309</v>
      </c>
      <c r="F7" s="46">
        <v>45323</v>
      </c>
      <c r="G7" s="57" t="s">
        <v>17</v>
      </c>
      <c r="H7" s="56">
        <v>14</v>
      </c>
      <c r="I7" s="49">
        <v>31</v>
      </c>
      <c r="J7" s="50">
        <v>434</v>
      </c>
    </row>
    <row r="8" spans="1:10" ht="16.8" thickTop="1" thickBot="1">
      <c r="B8" s="52">
        <v>116354152354</v>
      </c>
      <c r="C8" s="53">
        <v>135934</v>
      </c>
      <c r="D8" s="54">
        <v>45309</v>
      </c>
      <c r="E8" s="55">
        <v>45325</v>
      </c>
      <c r="F8" s="46">
        <v>45332</v>
      </c>
      <c r="G8" s="57" t="s">
        <v>20</v>
      </c>
      <c r="H8" s="56">
        <v>7</v>
      </c>
      <c r="I8" s="49">
        <v>35</v>
      </c>
      <c r="J8" s="50">
        <v>245</v>
      </c>
    </row>
    <row r="9" spans="1:10" ht="16.8" thickTop="1" thickBot="1">
      <c r="B9" s="52">
        <v>116324159978</v>
      </c>
      <c r="C9" s="53">
        <v>135973</v>
      </c>
      <c r="D9" s="54">
        <v>45330</v>
      </c>
      <c r="E9" s="55">
        <v>45331</v>
      </c>
      <c r="F9" s="46">
        <v>45333</v>
      </c>
      <c r="G9" s="57" t="s">
        <v>18</v>
      </c>
      <c r="H9" s="56">
        <v>2</v>
      </c>
      <c r="I9" s="49">
        <v>36</v>
      </c>
      <c r="J9" s="50">
        <v>72</v>
      </c>
    </row>
    <row r="10" spans="1:10" ht="16.8" thickTop="1" thickBot="1">
      <c r="B10" s="52">
        <v>116394158688</v>
      </c>
      <c r="C10" s="53">
        <v>135989</v>
      </c>
      <c r="D10" s="54">
        <v>45326</v>
      </c>
      <c r="E10" s="55">
        <v>45328</v>
      </c>
      <c r="F10" s="46">
        <v>45335</v>
      </c>
      <c r="G10" s="57" t="s">
        <v>20</v>
      </c>
      <c r="H10" s="56">
        <v>7</v>
      </c>
      <c r="I10" s="49">
        <v>29</v>
      </c>
      <c r="J10" s="50">
        <v>203</v>
      </c>
    </row>
    <row r="11" spans="1:10" ht="16.8" thickTop="1" thickBot="1">
      <c r="B11" s="52">
        <v>116354160236</v>
      </c>
      <c r="C11" s="53">
        <v>136015</v>
      </c>
      <c r="D11" s="54">
        <v>45336</v>
      </c>
      <c r="E11" s="55">
        <v>45330</v>
      </c>
      <c r="F11" s="46">
        <v>45337</v>
      </c>
      <c r="G11" s="47" t="s">
        <v>18</v>
      </c>
      <c r="H11" s="56">
        <v>7</v>
      </c>
      <c r="I11" s="49">
        <v>36</v>
      </c>
      <c r="J11" s="50">
        <v>252</v>
      </c>
    </row>
    <row r="12" spans="1:10" ht="16.8" thickTop="1" thickBot="1">
      <c r="B12" s="52">
        <v>116324159596</v>
      </c>
      <c r="C12" s="53">
        <v>136017</v>
      </c>
      <c r="D12" s="54">
        <v>45329</v>
      </c>
      <c r="E12" s="55">
        <v>45330</v>
      </c>
      <c r="F12" s="46">
        <v>45337</v>
      </c>
      <c r="G12" s="47" t="s">
        <v>18</v>
      </c>
      <c r="H12" s="56">
        <v>7</v>
      </c>
      <c r="I12" s="49">
        <v>36</v>
      </c>
      <c r="J12" s="50">
        <v>252</v>
      </c>
    </row>
    <row r="13" spans="1:10" ht="16.8" thickTop="1" thickBot="1">
      <c r="B13" s="52">
        <v>116314162052</v>
      </c>
      <c r="C13" s="53">
        <v>136053</v>
      </c>
      <c r="D13" s="54">
        <v>45331</v>
      </c>
      <c r="E13" s="55">
        <v>45333</v>
      </c>
      <c r="F13" s="46">
        <v>45339</v>
      </c>
      <c r="G13" s="47" t="s">
        <v>20</v>
      </c>
      <c r="H13" s="56">
        <v>6</v>
      </c>
      <c r="I13" s="49">
        <v>29</v>
      </c>
      <c r="J13" s="50">
        <v>174</v>
      </c>
    </row>
    <row r="14" spans="1:10" ht="16.8" thickTop="1" thickBot="1">
      <c r="B14" s="52">
        <v>116394162036</v>
      </c>
      <c r="C14" s="53">
        <v>136064</v>
      </c>
      <c r="D14" s="54">
        <v>45331</v>
      </c>
      <c r="E14" s="55">
        <v>45333</v>
      </c>
      <c r="F14" s="46">
        <v>45340</v>
      </c>
      <c r="G14" s="47" t="s">
        <v>20</v>
      </c>
      <c r="H14" s="56">
        <v>7</v>
      </c>
      <c r="I14" s="49">
        <v>29</v>
      </c>
      <c r="J14" s="50">
        <v>203</v>
      </c>
    </row>
    <row r="15" spans="1:10" ht="16.2" thickTop="1">
      <c r="B15" s="52">
        <v>116314163202</v>
      </c>
      <c r="C15" s="58">
        <v>136082</v>
      </c>
      <c r="D15" s="54">
        <v>45335</v>
      </c>
      <c r="E15" s="55">
        <v>45336</v>
      </c>
      <c r="F15" s="55">
        <v>45342</v>
      </c>
      <c r="G15" s="47" t="s">
        <v>18</v>
      </c>
      <c r="H15" s="56">
        <v>6</v>
      </c>
      <c r="I15" s="49">
        <v>36</v>
      </c>
      <c r="J15" s="50">
        <v>216</v>
      </c>
    </row>
    <row r="16" spans="1:10" s="41" customFormat="1" ht="15.6">
      <c r="B16" s="59">
        <v>116374162355</v>
      </c>
      <c r="C16" s="58">
        <v>136085</v>
      </c>
      <c r="D16" s="60">
        <v>45336</v>
      </c>
      <c r="E16" s="60">
        <v>45337</v>
      </c>
      <c r="F16" s="60">
        <v>45342</v>
      </c>
      <c r="G16" s="61" t="s">
        <v>18</v>
      </c>
      <c r="H16" s="62">
        <v>5</v>
      </c>
      <c r="I16" s="63">
        <v>36</v>
      </c>
      <c r="J16" s="40">
        <v>180</v>
      </c>
    </row>
    <row r="17" spans="2:10" ht="15.6">
      <c r="B17" s="52">
        <v>116304159723</v>
      </c>
      <c r="C17" s="53">
        <v>136134</v>
      </c>
      <c r="D17" s="54">
        <v>45329</v>
      </c>
      <c r="E17" s="55">
        <v>45338</v>
      </c>
      <c r="F17" s="55">
        <v>45344</v>
      </c>
      <c r="G17" s="57" t="s">
        <v>18</v>
      </c>
      <c r="H17" s="56">
        <v>6</v>
      </c>
      <c r="I17" s="49">
        <v>36</v>
      </c>
      <c r="J17" s="50">
        <v>216</v>
      </c>
    </row>
    <row r="18" spans="2:10" ht="15.6">
      <c r="B18" s="52">
        <v>116374163437</v>
      </c>
      <c r="C18" s="53">
        <v>136178</v>
      </c>
      <c r="D18" s="54">
        <v>45335</v>
      </c>
      <c r="E18" s="55">
        <v>45338</v>
      </c>
      <c r="F18" s="55">
        <v>45345</v>
      </c>
      <c r="G18" s="57" t="s">
        <v>23</v>
      </c>
      <c r="H18" s="56">
        <v>7</v>
      </c>
      <c r="I18" s="49">
        <v>34</v>
      </c>
      <c r="J18" s="50">
        <v>238</v>
      </c>
    </row>
    <row r="19" spans="2:10" ht="15.6">
      <c r="B19" s="52">
        <v>116384159639</v>
      </c>
      <c r="C19" s="53">
        <v>136199</v>
      </c>
      <c r="D19" s="54">
        <v>45327</v>
      </c>
      <c r="E19" s="55">
        <v>45339</v>
      </c>
      <c r="F19" s="55">
        <v>45346</v>
      </c>
      <c r="G19" s="57" t="s">
        <v>18</v>
      </c>
      <c r="H19" s="56">
        <v>7</v>
      </c>
      <c r="I19" s="49">
        <v>36</v>
      </c>
      <c r="J19" s="50">
        <v>252</v>
      </c>
    </row>
    <row r="20" spans="2:10" ht="15.6">
      <c r="B20" s="52">
        <v>116354161165</v>
      </c>
      <c r="C20" s="53">
        <v>136200</v>
      </c>
      <c r="D20" s="54">
        <v>45333</v>
      </c>
      <c r="E20" s="55">
        <v>45342</v>
      </c>
      <c r="F20" s="55">
        <v>45346</v>
      </c>
      <c r="G20" s="57" t="s">
        <v>21</v>
      </c>
      <c r="H20" s="56">
        <v>4</v>
      </c>
      <c r="I20" s="49">
        <v>40</v>
      </c>
      <c r="J20" s="50">
        <v>160</v>
      </c>
    </row>
    <row r="21" spans="2:10" ht="15.6">
      <c r="B21" s="52">
        <v>116304164215</v>
      </c>
      <c r="C21" s="53">
        <v>136250</v>
      </c>
      <c r="D21" s="54">
        <v>45337</v>
      </c>
      <c r="E21" s="55">
        <v>45340</v>
      </c>
      <c r="F21" s="55">
        <v>45349</v>
      </c>
      <c r="G21" s="57" t="s">
        <v>20</v>
      </c>
      <c r="H21" s="56">
        <v>9</v>
      </c>
      <c r="I21" s="49">
        <v>29</v>
      </c>
      <c r="J21" s="50">
        <v>261</v>
      </c>
    </row>
    <row r="22" spans="2:10" ht="15.6">
      <c r="B22" s="52">
        <v>116394158862</v>
      </c>
      <c r="C22" s="53">
        <v>136265</v>
      </c>
      <c r="D22" s="54">
        <v>45326</v>
      </c>
      <c r="E22" s="55">
        <v>45344</v>
      </c>
      <c r="F22" s="55">
        <v>45351</v>
      </c>
      <c r="G22" s="57" t="s">
        <v>20</v>
      </c>
      <c r="H22" s="56">
        <v>7</v>
      </c>
      <c r="I22" s="49">
        <v>29</v>
      </c>
      <c r="J22" s="50">
        <v>203</v>
      </c>
    </row>
    <row r="23" spans="2:10" ht="15.6">
      <c r="B23" s="52">
        <v>116324158247</v>
      </c>
      <c r="C23" s="53">
        <v>136266</v>
      </c>
      <c r="D23" s="54">
        <v>45327</v>
      </c>
      <c r="E23" s="55">
        <v>45344</v>
      </c>
      <c r="F23" s="55">
        <v>45351</v>
      </c>
      <c r="G23" s="57" t="s">
        <v>20</v>
      </c>
      <c r="H23" s="56">
        <v>7</v>
      </c>
      <c r="I23" s="49">
        <v>29</v>
      </c>
      <c r="J23" s="50">
        <v>203</v>
      </c>
    </row>
    <row r="24" spans="2:10" ht="15.6">
      <c r="B24" s="52">
        <v>116384158175</v>
      </c>
      <c r="C24" s="53">
        <v>136267</v>
      </c>
      <c r="D24" s="54">
        <v>45327</v>
      </c>
      <c r="E24" s="55">
        <v>45344</v>
      </c>
      <c r="F24" s="55">
        <v>45351</v>
      </c>
      <c r="G24" s="57" t="s">
        <v>18</v>
      </c>
      <c r="H24" s="56">
        <v>7</v>
      </c>
      <c r="I24" s="49">
        <v>36</v>
      </c>
      <c r="J24" s="50">
        <v>252</v>
      </c>
    </row>
    <row r="25" spans="2:10" ht="15.6">
      <c r="B25" s="52">
        <v>116314157591</v>
      </c>
      <c r="C25" s="53">
        <v>136268</v>
      </c>
      <c r="D25" s="54">
        <v>45327</v>
      </c>
      <c r="E25" s="55">
        <v>45344</v>
      </c>
      <c r="F25" s="55">
        <v>45351</v>
      </c>
      <c r="G25" s="57" t="s">
        <v>20</v>
      </c>
      <c r="H25" s="56">
        <v>7</v>
      </c>
      <c r="I25" s="49">
        <v>29</v>
      </c>
      <c r="J25" s="50">
        <v>203</v>
      </c>
    </row>
    <row r="26" spans="2:10" ht="15.6">
      <c r="B26" s="52">
        <v>116384165487</v>
      </c>
      <c r="C26" s="53">
        <v>136271</v>
      </c>
      <c r="D26" s="54">
        <v>45342</v>
      </c>
      <c r="E26" s="55">
        <v>45345</v>
      </c>
      <c r="F26" s="55">
        <v>45351</v>
      </c>
      <c r="G26" s="57" t="s">
        <v>18</v>
      </c>
      <c r="H26" s="56">
        <v>6</v>
      </c>
      <c r="I26" s="49">
        <v>36</v>
      </c>
      <c r="J26" s="50">
        <v>216</v>
      </c>
    </row>
    <row r="27" spans="2:10" ht="15.6">
      <c r="B27" s="52">
        <v>116354164364</v>
      </c>
      <c r="C27" s="53">
        <v>136273</v>
      </c>
      <c r="D27" s="54">
        <v>45344</v>
      </c>
      <c r="E27" s="55">
        <v>45345</v>
      </c>
      <c r="F27" s="55">
        <v>45351</v>
      </c>
      <c r="G27" s="57" t="s">
        <v>20</v>
      </c>
      <c r="H27" s="56">
        <v>6</v>
      </c>
      <c r="I27" s="49">
        <v>29</v>
      </c>
      <c r="J27" s="50">
        <v>174</v>
      </c>
    </row>
  </sheetData>
  <autoFilter ref="B1:J27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'C:\Users\Area-Credit2\AppData\Local\Microsoft\Windows\INetCache\Content.Outlook\R4F19B9Y\[biblio Globus.xls]rate code'!#REF!</xm:f>
          </x14:formula1>
          <xm:sqref>G2:G27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>
      <selection activeCell="E39" sqref="E39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45340</v>
      </c>
      <c r="B2" s="7">
        <v>45351</v>
      </c>
      <c r="C2" s="3">
        <v>29</v>
      </c>
      <c r="D2" s="3">
        <f t="shared" ref="D2" si="0">+C2+2</f>
        <v>31</v>
      </c>
      <c r="E2" s="3">
        <f t="shared" ref="E2" si="1">+C2+5</f>
        <v>34</v>
      </c>
      <c r="F2" s="4">
        <v>18</v>
      </c>
      <c r="G2" s="5">
        <f t="shared" ref="G2" si="2">+F2*2</f>
        <v>36</v>
      </c>
      <c r="H2" s="9">
        <f t="shared" ref="H2" si="3">+(F2+2)*2</f>
        <v>40</v>
      </c>
      <c r="I2" s="9">
        <f t="shared" ref="I2" si="4">+(F2+5)*2</f>
        <v>46</v>
      </c>
      <c r="J2" s="8">
        <f t="shared" ref="J2" si="5">+(F2+10)*2</f>
        <v>56</v>
      </c>
      <c r="K2" s="9">
        <v>16</v>
      </c>
      <c r="L2" s="6">
        <f t="shared" ref="L2" si="6">+(K2+2)*3</f>
        <v>54</v>
      </c>
      <c r="M2" s="8">
        <f t="shared" ref="M2" si="7">+(K2+5)*3</f>
        <v>63</v>
      </c>
      <c r="N2">
        <f t="shared" ref="N2" si="8">+(K2+10)*3</f>
        <v>78</v>
      </c>
    </row>
    <row r="3" spans="1:15" ht="13.8">
      <c r="A3" s="7">
        <v>45352</v>
      </c>
      <c r="B3" s="7">
        <v>45389</v>
      </c>
      <c r="C3" s="3">
        <v>40</v>
      </c>
      <c r="D3" s="3">
        <f t="shared" ref="D3:D4" si="9">+C3+2</f>
        <v>42</v>
      </c>
      <c r="E3" s="3">
        <f t="shared" ref="E3:E4" si="10">+C3+5</f>
        <v>45</v>
      </c>
      <c r="F3" s="4">
        <v>25</v>
      </c>
      <c r="G3" s="5">
        <f t="shared" ref="G3:G4" si="11">+F3*2</f>
        <v>50</v>
      </c>
      <c r="H3" s="9">
        <f t="shared" ref="H3:H4" si="12">+(F3+2)*2</f>
        <v>54</v>
      </c>
      <c r="I3" s="9">
        <f t="shared" ref="I3:I4" si="13">+(F3+5)*2</f>
        <v>60</v>
      </c>
      <c r="J3" s="8">
        <f t="shared" ref="J3:J4" si="14">+(F3+10)*2</f>
        <v>70</v>
      </c>
      <c r="K3" s="9">
        <v>23</v>
      </c>
      <c r="L3" s="6">
        <f t="shared" ref="L3:L4" si="15">+(K3+2)*3</f>
        <v>75</v>
      </c>
      <c r="M3" s="8">
        <f t="shared" ref="M3:M4" si="16">+(K3+5)*3</f>
        <v>84</v>
      </c>
      <c r="N3">
        <f t="shared" ref="N3:N4" si="17">+(K3+10)*3</f>
        <v>99</v>
      </c>
    </row>
    <row r="4" spans="1:15" ht="13.8">
      <c r="A4" s="7">
        <v>45390</v>
      </c>
      <c r="B4" s="7">
        <v>45427</v>
      </c>
      <c r="C4" s="3">
        <v>48</v>
      </c>
      <c r="D4" s="3">
        <f t="shared" si="9"/>
        <v>50</v>
      </c>
      <c r="E4" s="3">
        <f t="shared" si="10"/>
        <v>53</v>
      </c>
      <c r="F4" s="4">
        <v>30</v>
      </c>
      <c r="G4" s="5">
        <f t="shared" si="11"/>
        <v>60</v>
      </c>
      <c r="H4" s="9">
        <f t="shared" si="12"/>
        <v>64</v>
      </c>
      <c r="I4" s="9">
        <f t="shared" si="13"/>
        <v>70</v>
      </c>
      <c r="J4" s="8">
        <f t="shared" si="14"/>
        <v>80</v>
      </c>
      <c r="K4" s="9">
        <v>28</v>
      </c>
      <c r="L4" s="6">
        <f t="shared" si="15"/>
        <v>90</v>
      </c>
      <c r="M4" s="8">
        <f t="shared" si="16"/>
        <v>99</v>
      </c>
      <c r="N4">
        <f t="shared" si="17"/>
        <v>114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G14" sqref="G14"/>
    </sheetView>
  </sheetViews>
  <sheetFormatPr defaultRowHeight="13.2"/>
  <cols>
    <col min="1" max="12" width="15.6640625" customWidth="1"/>
    <col min="13" max="13" width="9.6640625" bestFit="1" customWidth="1"/>
  </cols>
  <sheetData>
    <row r="1" spans="1:15" ht="14.4" thickTop="1">
      <c r="A1" s="12" t="s">
        <v>5</v>
      </c>
      <c r="B1" s="13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4.4" thickBot="1">
      <c r="A2" s="14">
        <v>45200</v>
      </c>
      <c r="B2" s="14">
        <v>45230</v>
      </c>
      <c r="C2" s="18">
        <v>77</v>
      </c>
      <c r="D2" s="1">
        <f t="shared" ref="D2" si="0">+C2+2</f>
        <v>79</v>
      </c>
      <c r="E2" s="1">
        <f t="shared" ref="E2" si="1">+C2+5</f>
        <v>82</v>
      </c>
      <c r="F2" s="19">
        <v>48</v>
      </c>
      <c r="G2" s="2">
        <f t="shared" ref="G2" si="2">+F2*2</f>
        <v>96</v>
      </c>
      <c r="H2" s="2">
        <f t="shared" ref="H2" si="3">+(F2+2)*2</f>
        <v>100</v>
      </c>
      <c r="I2" s="2">
        <f t="shared" ref="I2" si="4">+(F2+5)*2</f>
        <v>106</v>
      </c>
      <c r="J2" s="28">
        <f>+(F2+10)*2</f>
        <v>116</v>
      </c>
      <c r="K2" s="20">
        <v>46</v>
      </c>
      <c r="L2" s="2">
        <f t="shared" ref="L2" si="5">+(K2+2)*3</f>
        <v>144</v>
      </c>
      <c r="M2" s="21">
        <f t="shared" ref="M2" si="6">+(K2+5)*3</f>
        <v>153</v>
      </c>
      <c r="N2" s="21">
        <f t="shared" ref="N2" si="7">+(K2+10)*3</f>
        <v>168</v>
      </c>
    </row>
    <row r="3" spans="1:15" ht="15" thickTop="1" thickBot="1">
      <c r="A3" s="15">
        <v>45231</v>
      </c>
      <c r="B3" s="15">
        <v>45245</v>
      </c>
      <c r="C3" s="18">
        <v>86</v>
      </c>
      <c r="D3" s="1">
        <f t="shared" ref="D3:D7" si="8">+C3+2</f>
        <v>88</v>
      </c>
      <c r="E3" s="1">
        <f t="shared" ref="E3:E7" si="9">+C3+5</f>
        <v>91</v>
      </c>
      <c r="F3" s="19">
        <v>54</v>
      </c>
      <c r="G3" s="2">
        <f t="shared" ref="G3:G7" si="10">+F3*2</f>
        <v>108</v>
      </c>
      <c r="H3" s="2">
        <f t="shared" ref="H3:H7" si="11">+(F3+2)*2</f>
        <v>112</v>
      </c>
      <c r="I3" s="2">
        <f t="shared" ref="I3:I7" si="12">+(F3+5)*2</f>
        <v>118</v>
      </c>
      <c r="J3" s="28">
        <f t="shared" ref="J3:J7" si="13">+(F3+10)*2</f>
        <v>128</v>
      </c>
      <c r="K3" s="20">
        <v>52</v>
      </c>
      <c r="L3" s="2">
        <f t="shared" ref="L3:L7" si="14">+(K3+2)*3</f>
        <v>162</v>
      </c>
      <c r="M3" s="21">
        <f t="shared" ref="M3:M7" si="15">+(K3+5)*3</f>
        <v>171</v>
      </c>
      <c r="N3" s="21">
        <f t="shared" ref="N3:N7" si="16">+(K3+10)*3</f>
        <v>186</v>
      </c>
    </row>
    <row r="4" spans="1:15" ht="15" thickTop="1" thickBot="1">
      <c r="A4" s="15">
        <v>45246</v>
      </c>
      <c r="B4" s="15">
        <v>45288</v>
      </c>
      <c r="C4" s="18">
        <v>86</v>
      </c>
      <c r="D4" s="1">
        <f t="shared" si="8"/>
        <v>88</v>
      </c>
      <c r="E4" s="1">
        <f t="shared" si="9"/>
        <v>91</v>
      </c>
      <c r="F4" s="19">
        <v>54</v>
      </c>
      <c r="G4" s="2">
        <f t="shared" si="10"/>
        <v>108</v>
      </c>
      <c r="H4" s="2">
        <f t="shared" si="11"/>
        <v>112</v>
      </c>
      <c r="I4" s="2">
        <f t="shared" si="12"/>
        <v>118</v>
      </c>
      <c r="J4" s="28">
        <f t="shared" si="13"/>
        <v>128</v>
      </c>
      <c r="K4" s="20">
        <v>52</v>
      </c>
      <c r="L4" s="2">
        <f t="shared" si="14"/>
        <v>162</v>
      </c>
      <c r="M4" s="21">
        <f t="shared" si="15"/>
        <v>171</v>
      </c>
      <c r="N4" s="21">
        <f t="shared" si="16"/>
        <v>186</v>
      </c>
    </row>
    <row r="5" spans="1:15" ht="15" thickTop="1" thickBot="1">
      <c r="A5" s="15">
        <v>45289</v>
      </c>
      <c r="B5" s="15">
        <v>45301</v>
      </c>
      <c r="C5" s="18">
        <v>134</v>
      </c>
      <c r="D5" s="1">
        <f t="shared" si="8"/>
        <v>136</v>
      </c>
      <c r="E5" s="1">
        <f t="shared" si="9"/>
        <v>139</v>
      </c>
      <c r="F5" s="19">
        <v>84</v>
      </c>
      <c r="G5" s="2">
        <f t="shared" si="10"/>
        <v>168</v>
      </c>
      <c r="H5" s="2">
        <f t="shared" si="11"/>
        <v>172</v>
      </c>
      <c r="I5" s="2">
        <f t="shared" si="12"/>
        <v>178</v>
      </c>
      <c r="J5" s="28">
        <f t="shared" si="13"/>
        <v>188</v>
      </c>
      <c r="K5" s="20">
        <v>82</v>
      </c>
      <c r="L5" s="2">
        <f t="shared" si="14"/>
        <v>252</v>
      </c>
      <c r="M5" s="21">
        <f t="shared" si="15"/>
        <v>261</v>
      </c>
      <c r="N5" s="21">
        <f t="shared" si="16"/>
        <v>276</v>
      </c>
    </row>
    <row r="6" spans="1:15" ht="15" thickTop="1" thickBot="1">
      <c r="A6" s="15">
        <v>45302</v>
      </c>
      <c r="B6" s="15">
        <v>45337</v>
      </c>
      <c r="C6" s="18">
        <v>70</v>
      </c>
      <c r="D6" s="1">
        <f t="shared" si="8"/>
        <v>72</v>
      </c>
      <c r="E6" s="1">
        <f t="shared" si="9"/>
        <v>75</v>
      </c>
      <c r="F6" s="19">
        <v>44</v>
      </c>
      <c r="G6" s="2">
        <f t="shared" si="10"/>
        <v>88</v>
      </c>
      <c r="H6" s="2">
        <f t="shared" si="11"/>
        <v>92</v>
      </c>
      <c r="I6" s="2">
        <f t="shared" si="12"/>
        <v>98</v>
      </c>
      <c r="J6" s="28">
        <f t="shared" si="13"/>
        <v>108</v>
      </c>
      <c r="K6" s="20">
        <v>42</v>
      </c>
      <c r="L6" s="2">
        <f t="shared" si="14"/>
        <v>132</v>
      </c>
      <c r="M6" s="21">
        <f t="shared" si="15"/>
        <v>141</v>
      </c>
      <c r="N6" s="21">
        <f t="shared" si="16"/>
        <v>156</v>
      </c>
    </row>
    <row r="7" spans="1:15" ht="15" thickTop="1" thickBot="1">
      <c r="A7" s="16">
        <v>45338</v>
      </c>
      <c r="B7" s="16">
        <v>45412</v>
      </c>
      <c r="C7" s="18">
        <v>82</v>
      </c>
      <c r="D7" s="1">
        <f t="shared" si="8"/>
        <v>84</v>
      </c>
      <c r="E7" s="1">
        <f t="shared" si="9"/>
        <v>87</v>
      </c>
      <c r="F7" s="19">
        <v>51</v>
      </c>
      <c r="G7" s="2">
        <f t="shared" si="10"/>
        <v>102</v>
      </c>
      <c r="H7" s="2">
        <f t="shared" si="11"/>
        <v>106</v>
      </c>
      <c r="I7" s="2">
        <f t="shared" si="12"/>
        <v>112</v>
      </c>
      <c r="J7" s="28">
        <f t="shared" si="13"/>
        <v>122</v>
      </c>
      <c r="K7" s="20">
        <v>49</v>
      </c>
      <c r="L7" s="2">
        <f t="shared" si="14"/>
        <v>153</v>
      </c>
      <c r="M7" s="21">
        <f t="shared" si="15"/>
        <v>162</v>
      </c>
      <c r="N7" s="21">
        <f t="shared" si="16"/>
        <v>177</v>
      </c>
    </row>
    <row r="8" spans="1:15" ht="13.8" thickTop="1"/>
    <row r="19" spans="8:8">
      <c r="H19" s="17" t="s">
        <v>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C1" sqref="C1:N1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45261</v>
      </c>
      <c r="B2" s="7">
        <v>45288</v>
      </c>
      <c r="C2" s="3">
        <v>63</v>
      </c>
      <c r="D2" s="3">
        <f>+C2+2</f>
        <v>65</v>
      </c>
      <c r="E2" s="3">
        <f>+C2+5</f>
        <v>68</v>
      </c>
      <c r="F2" s="4">
        <v>40</v>
      </c>
      <c r="G2" s="5">
        <f>+F2*2</f>
        <v>80</v>
      </c>
      <c r="H2" s="9">
        <f>+(F2+3)*2</f>
        <v>86</v>
      </c>
      <c r="I2" s="9">
        <f>+(F2+5)*2</f>
        <v>90</v>
      </c>
      <c r="J2" s="8">
        <f>+(F2+10)*2</f>
        <v>100</v>
      </c>
      <c r="K2" s="9">
        <v>38</v>
      </c>
      <c r="L2" s="6">
        <f>+(K2+2)*3</f>
        <v>120</v>
      </c>
      <c r="M2" s="8">
        <f>+(K2+5)*3</f>
        <v>129</v>
      </c>
      <c r="N2">
        <f>+(K2+10)*3</f>
        <v>144</v>
      </c>
    </row>
    <row r="3" spans="1:15" ht="13.8">
      <c r="A3" s="7">
        <v>45289</v>
      </c>
      <c r="B3" s="7">
        <v>45301</v>
      </c>
      <c r="C3" s="3">
        <v>97</v>
      </c>
      <c r="D3" s="3">
        <f t="shared" ref="D3:D4" si="0">+C3+2</f>
        <v>99</v>
      </c>
      <c r="E3" s="3">
        <f t="shared" ref="E3:E4" si="1">+C3+5</f>
        <v>102</v>
      </c>
      <c r="F3" s="4">
        <v>61</v>
      </c>
      <c r="G3" s="5">
        <f t="shared" ref="G3:G4" si="2">+F3*2</f>
        <v>122</v>
      </c>
      <c r="H3" s="9">
        <f t="shared" ref="H3:H4" si="3">+(F3+3)*2</f>
        <v>128</v>
      </c>
      <c r="I3" s="9">
        <f t="shared" ref="I3:I4" si="4">+(F3+5)*2</f>
        <v>132</v>
      </c>
      <c r="J3" s="8">
        <f t="shared" ref="J3:J4" si="5">+(F3+10)*2</f>
        <v>142</v>
      </c>
      <c r="K3" s="9">
        <v>59</v>
      </c>
      <c r="L3" s="6">
        <f t="shared" ref="L3:L4" si="6">+(K3+2)*3</f>
        <v>183</v>
      </c>
      <c r="M3" s="8">
        <f t="shared" ref="M3:M4" si="7">+(K3+5)*3</f>
        <v>192</v>
      </c>
      <c r="N3">
        <f t="shared" ref="N3:N4" si="8">+(K3+10)*3</f>
        <v>207</v>
      </c>
    </row>
    <row r="4" spans="1:15" ht="13.8">
      <c r="A4" s="7">
        <v>45302</v>
      </c>
      <c r="B4" s="7">
        <v>45337</v>
      </c>
      <c r="C4" s="3">
        <v>52</v>
      </c>
      <c r="D4" s="3">
        <f t="shared" si="0"/>
        <v>54</v>
      </c>
      <c r="E4" s="3">
        <f t="shared" si="1"/>
        <v>57</v>
      </c>
      <c r="F4" s="4">
        <v>33</v>
      </c>
      <c r="G4" s="5">
        <f t="shared" si="2"/>
        <v>66</v>
      </c>
      <c r="H4" s="9">
        <f t="shared" si="3"/>
        <v>72</v>
      </c>
      <c r="I4" s="9">
        <f t="shared" si="4"/>
        <v>76</v>
      </c>
      <c r="J4" s="8">
        <f t="shared" si="5"/>
        <v>86</v>
      </c>
      <c r="K4" s="9">
        <v>31</v>
      </c>
      <c r="L4" s="6">
        <f t="shared" si="6"/>
        <v>99</v>
      </c>
      <c r="M4" s="8">
        <f t="shared" si="7"/>
        <v>108</v>
      </c>
      <c r="N4">
        <f t="shared" si="8"/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workbookViewId="0">
      <selection activeCell="C1" sqref="C1:N1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45224</v>
      </c>
      <c r="B2" s="7">
        <v>45288</v>
      </c>
      <c r="C2" s="3">
        <v>35</v>
      </c>
      <c r="D2" s="3">
        <f>+C2+2</f>
        <v>37</v>
      </c>
      <c r="E2" s="3">
        <f>+C2+5</f>
        <v>40</v>
      </c>
      <c r="F2" s="4">
        <v>22</v>
      </c>
      <c r="G2" s="5">
        <f>+F2*2</f>
        <v>44</v>
      </c>
      <c r="H2" s="9">
        <f>+(F2+2)*2</f>
        <v>48</v>
      </c>
      <c r="I2" s="9">
        <f>+(F2+5)*2</f>
        <v>54</v>
      </c>
      <c r="J2" s="8">
        <f>+(F2+10)*2</f>
        <v>64</v>
      </c>
      <c r="K2" s="9">
        <v>20</v>
      </c>
      <c r="L2" s="6">
        <f>+(K2+2)*3</f>
        <v>66</v>
      </c>
      <c r="M2" s="8">
        <f>+(K2+5)*3</f>
        <v>75</v>
      </c>
      <c r="N2">
        <f>+(K2+10)*3</f>
        <v>90</v>
      </c>
    </row>
    <row r="3" spans="1:15" ht="13.8">
      <c r="A3" s="7">
        <v>45289</v>
      </c>
      <c r="B3" s="7">
        <v>45295</v>
      </c>
      <c r="C3" s="3">
        <v>55</v>
      </c>
      <c r="D3" s="3">
        <f t="shared" ref="D3:D4" si="0">+C3+2</f>
        <v>57</v>
      </c>
      <c r="E3" s="3">
        <f t="shared" ref="E3:E4" si="1">+C3+5</f>
        <v>60</v>
      </c>
      <c r="F3" s="4">
        <v>35</v>
      </c>
      <c r="G3" s="5">
        <f t="shared" ref="G3:G4" si="2">+F3*2</f>
        <v>70</v>
      </c>
      <c r="H3" s="9">
        <f t="shared" ref="H3:H4" si="3">+(F3+2)*2</f>
        <v>74</v>
      </c>
      <c r="I3" s="9">
        <f t="shared" ref="I3:I4" si="4">+(F3+5)*2</f>
        <v>80</v>
      </c>
      <c r="J3" s="8">
        <f t="shared" ref="J3:J4" si="5">+(F3+10)*2</f>
        <v>90</v>
      </c>
      <c r="K3" s="9">
        <v>33</v>
      </c>
      <c r="L3" s="6">
        <f t="shared" ref="L3:L4" si="6">+(K3+2)*3</f>
        <v>105</v>
      </c>
      <c r="M3" s="8">
        <f t="shared" ref="M3:M4" si="7">+(K3+5)*3</f>
        <v>114</v>
      </c>
      <c r="N3">
        <f t="shared" ref="N3:N4" si="8">+(K3+10)*3</f>
        <v>129</v>
      </c>
    </row>
    <row r="4" spans="1:15" ht="13.8">
      <c r="A4" s="7">
        <v>45296</v>
      </c>
      <c r="B4" s="7">
        <v>45337</v>
      </c>
      <c r="C4" s="3">
        <v>35</v>
      </c>
      <c r="D4" s="3">
        <f t="shared" si="0"/>
        <v>37</v>
      </c>
      <c r="E4" s="3">
        <f t="shared" si="1"/>
        <v>40</v>
      </c>
      <c r="F4" s="4">
        <v>22</v>
      </c>
      <c r="G4" s="5">
        <f t="shared" si="2"/>
        <v>44</v>
      </c>
      <c r="H4" s="9">
        <f t="shared" si="3"/>
        <v>48</v>
      </c>
      <c r="I4" s="9">
        <f t="shared" si="4"/>
        <v>54</v>
      </c>
      <c r="J4" s="8">
        <f t="shared" si="5"/>
        <v>64</v>
      </c>
      <c r="K4" s="9">
        <v>20</v>
      </c>
      <c r="L4" s="6">
        <f t="shared" si="6"/>
        <v>66</v>
      </c>
      <c r="M4" s="8">
        <f t="shared" si="7"/>
        <v>75</v>
      </c>
      <c r="N4">
        <f t="shared" si="8"/>
        <v>90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J38" sqref="J38"/>
    </sheetView>
  </sheetViews>
  <sheetFormatPr defaultRowHeight="13.2"/>
  <cols>
    <col min="1" max="2" width="11.33203125" bestFit="1" customWidth="1"/>
    <col min="3" max="13" width="15.6640625" customWidth="1"/>
  </cols>
  <sheetData>
    <row r="1" spans="1:14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</row>
    <row r="2" spans="1:14" ht="13.8">
      <c r="A2" s="7">
        <v>45234</v>
      </c>
      <c r="B2" s="7">
        <v>45288</v>
      </c>
      <c r="C2" s="3">
        <v>32</v>
      </c>
      <c r="D2" s="3">
        <f>+C2+2</f>
        <v>34</v>
      </c>
      <c r="E2" s="3">
        <f>+C2+5</f>
        <v>37</v>
      </c>
      <c r="F2" s="4">
        <v>20</v>
      </c>
      <c r="G2" s="5">
        <f>+F2*2</f>
        <v>40</v>
      </c>
      <c r="H2" s="9">
        <f>+(F2+2)*2</f>
        <v>44</v>
      </c>
      <c r="I2" s="9">
        <f>+(F2+5)*2</f>
        <v>50</v>
      </c>
      <c r="J2" s="8">
        <f>+(F2+10)*2</f>
        <v>60</v>
      </c>
      <c r="K2" s="9">
        <v>18</v>
      </c>
      <c r="L2" s="6">
        <f>+(K2+2)*3</f>
        <v>60</v>
      </c>
      <c r="M2" s="8">
        <f>+(K2+5)*3</f>
        <v>69</v>
      </c>
      <c r="N2">
        <f>+(K2+10)*3</f>
        <v>84</v>
      </c>
    </row>
    <row r="3" spans="1:14" ht="13.8">
      <c r="A3" s="7">
        <v>45289</v>
      </c>
      <c r="B3" s="7">
        <v>45295</v>
      </c>
      <c r="C3" s="3">
        <v>53</v>
      </c>
      <c r="D3" s="3">
        <f t="shared" ref="D3:D4" si="0">+C3+2</f>
        <v>55</v>
      </c>
      <c r="E3" s="3">
        <f t="shared" ref="E3:E4" si="1">+C3+5</f>
        <v>58</v>
      </c>
      <c r="F3" s="4">
        <v>33</v>
      </c>
      <c r="G3" s="5">
        <f t="shared" ref="G3:G4" si="2">+F3*2</f>
        <v>66</v>
      </c>
      <c r="H3" s="9">
        <f t="shared" ref="H3:H4" si="3">+(F3+2)*2</f>
        <v>70</v>
      </c>
      <c r="I3" s="9">
        <f t="shared" ref="I3:I4" si="4">+(F3+5)*2</f>
        <v>76</v>
      </c>
      <c r="J3" s="8">
        <f t="shared" ref="J3:J4" si="5">+(F3+10)*2</f>
        <v>86</v>
      </c>
      <c r="K3" s="9">
        <v>31</v>
      </c>
      <c r="L3" s="6">
        <f t="shared" ref="L3:L4" si="6">+(K3+2)*3</f>
        <v>99</v>
      </c>
      <c r="M3" s="8">
        <f t="shared" ref="M3:M4" si="7">+(K3+5)*3</f>
        <v>108</v>
      </c>
      <c r="N3">
        <f t="shared" ref="N3:N4" si="8">+(K3+10)*3</f>
        <v>123</v>
      </c>
    </row>
    <row r="4" spans="1:14" ht="13.8">
      <c r="A4" s="7">
        <v>45296</v>
      </c>
      <c r="B4" s="7">
        <v>45337</v>
      </c>
      <c r="C4" s="3">
        <v>32</v>
      </c>
      <c r="D4" s="3">
        <f t="shared" si="0"/>
        <v>34</v>
      </c>
      <c r="E4" s="3">
        <f t="shared" si="1"/>
        <v>37</v>
      </c>
      <c r="F4" s="4">
        <v>20</v>
      </c>
      <c r="G4" s="5">
        <f t="shared" si="2"/>
        <v>40</v>
      </c>
      <c r="H4" s="9">
        <f t="shared" si="3"/>
        <v>44</v>
      </c>
      <c r="I4" s="9">
        <f t="shared" si="4"/>
        <v>50</v>
      </c>
      <c r="J4" s="8">
        <f t="shared" si="5"/>
        <v>60</v>
      </c>
      <c r="K4" s="9">
        <v>18</v>
      </c>
      <c r="L4" s="6">
        <f t="shared" si="6"/>
        <v>60</v>
      </c>
      <c r="M4" s="8">
        <f t="shared" si="7"/>
        <v>69</v>
      </c>
      <c r="N4">
        <f t="shared" si="8"/>
        <v>84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workbookViewId="0">
      <selection activeCell="A4" sqref="A4:XFD4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45224</v>
      </c>
      <c r="B2" s="7">
        <v>45288</v>
      </c>
      <c r="C2" s="3">
        <v>35</v>
      </c>
      <c r="D2" s="3">
        <f>+C2+2</f>
        <v>37</v>
      </c>
      <c r="E2" s="3">
        <f>+C2+5</f>
        <v>40</v>
      </c>
      <c r="F2" s="4">
        <v>22</v>
      </c>
      <c r="G2" s="5">
        <f>+F2*2</f>
        <v>44</v>
      </c>
      <c r="H2" s="9">
        <f>+(F2+2)*2</f>
        <v>48</v>
      </c>
      <c r="I2" s="9">
        <f>+(F2+5)*2</f>
        <v>54</v>
      </c>
      <c r="J2" s="8">
        <f>+(F2+10)*2</f>
        <v>64</v>
      </c>
      <c r="K2" s="9">
        <v>20</v>
      </c>
      <c r="L2" s="6">
        <f>+(K2+2)*3</f>
        <v>66</v>
      </c>
      <c r="M2" s="8">
        <f>+(K2+5)*3</f>
        <v>75</v>
      </c>
      <c r="N2">
        <f>+(K2+10)*3</f>
        <v>90</v>
      </c>
    </row>
    <row r="3" spans="1:15" ht="13.8">
      <c r="A3" s="7">
        <v>45289</v>
      </c>
      <c r="B3" s="7">
        <v>45295</v>
      </c>
      <c r="C3" s="3">
        <v>55</v>
      </c>
      <c r="D3" s="3">
        <f t="shared" ref="D3:D4" si="0">+C3+2</f>
        <v>57</v>
      </c>
      <c r="E3" s="3">
        <f t="shared" ref="E3:E4" si="1">+C3+5</f>
        <v>60</v>
      </c>
      <c r="F3" s="4">
        <v>35</v>
      </c>
      <c r="G3" s="5">
        <f t="shared" ref="G3:G4" si="2">+F3*2</f>
        <v>70</v>
      </c>
      <c r="H3" s="9">
        <f t="shared" ref="H3:H4" si="3">+(F3+2)*2</f>
        <v>74</v>
      </c>
      <c r="I3" s="9">
        <f t="shared" ref="I3:I4" si="4">+(F3+5)*2</f>
        <v>80</v>
      </c>
      <c r="J3" s="8">
        <f t="shared" ref="J3:J4" si="5">+(F3+10)*2</f>
        <v>90</v>
      </c>
      <c r="K3" s="9">
        <v>33</v>
      </c>
      <c r="L3" s="6">
        <f t="shared" ref="L3:L4" si="6">+(K3+2)*3</f>
        <v>105</v>
      </c>
      <c r="M3" s="8">
        <f t="shared" ref="M3:M4" si="7">+(K3+5)*3</f>
        <v>114</v>
      </c>
      <c r="N3">
        <f t="shared" ref="N3:N4" si="8">+(K3+10)*3</f>
        <v>129</v>
      </c>
    </row>
    <row r="4" spans="1:15" ht="13.8">
      <c r="A4" s="7">
        <v>45296</v>
      </c>
      <c r="B4" s="7">
        <v>45337</v>
      </c>
      <c r="C4" s="3">
        <v>35</v>
      </c>
      <c r="D4" s="3">
        <f t="shared" si="0"/>
        <v>37</v>
      </c>
      <c r="E4" s="3">
        <f t="shared" si="1"/>
        <v>40</v>
      </c>
      <c r="F4" s="4">
        <v>22</v>
      </c>
      <c r="G4" s="5">
        <f t="shared" si="2"/>
        <v>44</v>
      </c>
      <c r="H4" s="9">
        <f t="shared" si="3"/>
        <v>48</v>
      </c>
      <c r="I4" s="9">
        <f t="shared" si="4"/>
        <v>54</v>
      </c>
      <c r="J4" s="8">
        <f t="shared" si="5"/>
        <v>64</v>
      </c>
      <c r="K4" s="9">
        <v>20</v>
      </c>
      <c r="L4" s="6">
        <f t="shared" si="6"/>
        <v>66</v>
      </c>
      <c r="M4" s="8">
        <f t="shared" si="7"/>
        <v>75</v>
      </c>
      <c r="N4">
        <f t="shared" si="8"/>
        <v>90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I33" sqref="I33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45647</v>
      </c>
      <c r="B2" s="7">
        <v>45288</v>
      </c>
      <c r="C2" s="3">
        <v>35</v>
      </c>
      <c r="D2" s="3">
        <f>+C2+2</f>
        <v>37</v>
      </c>
      <c r="E2" s="3">
        <f>+C2+5</f>
        <v>40</v>
      </c>
      <c r="F2" s="4">
        <v>22</v>
      </c>
      <c r="G2" s="5">
        <f>+F2*2</f>
        <v>44</v>
      </c>
      <c r="H2" s="9">
        <f>+(F2+2)*2</f>
        <v>48</v>
      </c>
      <c r="I2" s="9">
        <f>+(F2+5)*2</f>
        <v>54</v>
      </c>
      <c r="J2" s="8">
        <f>+(F2+10)*2</f>
        <v>64</v>
      </c>
      <c r="K2" s="9">
        <v>20</v>
      </c>
      <c r="L2" s="6">
        <f>+(K2+2)*3</f>
        <v>66</v>
      </c>
      <c r="M2" s="8">
        <f>+(K2+5)*3</f>
        <v>75</v>
      </c>
      <c r="N2">
        <f>+(K2+10)*3</f>
        <v>90</v>
      </c>
    </row>
    <row r="3" spans="1:15" ht="13.8">
      <c r="A3" s="7">
        <v>45289</v>
      </c>
      <c r="B3" s="7">
        <v>45295</v>
      </c>
      <c r="C3" s="3">
        <v>45</v>
      </c>
      <c r="D3" s="3">
        <f t="shared" ref="D3:D6" si="0">+C3+2</f>
        <v>47</v>
      </c>
      <c r="E3" s="3">
        <f t="shared" ref="E3:E6" si="1">+C3+5</f>
        <v>50</v>
      </c>
      <c r="F3" s="4">
        <v>28</v>
      </c>
      <c r="G3" s="5">
        <f t="shared" ref="G3:G6" si="2">+F3*2</f>
        <v>56</v>
      </c>
      <c r="H3" s="9">
        <f t="shared" ref="H3:H6" si="3">+(F3+2)*2</f>
        <v>60</v>
      </c>
      <c r="I3" s="9">
        <f t="shared" ref="I3:I6" si="4">+(F3+5)*2</f>
        <v>66</v>
      </c>
      <c r="J3" s="8">
        <f t="shared" ref="J3:J6" si="5">+(F3+10)*2</f>
        <v>76</v>
      </c>
      <c r="K3" s="9">
        <v>26</v>
      </c>
      <c r="L3" s="6">
        <f t="shared" ref="L3:L6" si="6">+(K3+2)*3</f>
        <v>84</v>
      </c>
      <c r="M3" s="8">
        <f t="shared" ref="M3:M6" si="7">+(K3+5)*3</f>
        <v>93</v>
      </c>
      <c r="N3">
        <f t="shared" ref="N3:N6" si="8">+(K3+10)*3</f>
        <v>108</v>
      </c>
    </row>
    <row r="4" spans="1:15" ht="13.8">
      <c r="A4" s="7">
        <v>45296</v>
      </c>
      <c r="B4" s="7">
        <v>45322</v>
      </c>
      <c r="C4" s="3">
        <v>29</v>
      </c>
      <c r="D4" s="3">
        <f t="shared" si="0"/>
        <v>31</v>
      </c>
      <c r="E4" s="3">
        <f t="shared" si="1"/>
        <v>34</v>
      </c>
      <c r="F4" s="4">
        <v>18</v>
      </c>
      <c r="G4" s="5">
        <f t="shared" si="2"/>
        <v>36</v>
      </c>
      <c r="H4" s="9">
        <f t="shared" si="3"/>
        <v>40</v>
      </c>
      <c r="I4" s="9">
        <f t="shared" si="4"/>
        <v>46</v>
      </c>
      <c r="J4" s="8">
        <f t="shared" si="5"/>
        <v>56</v>
      </c>
      <c r="K4" s="9">
        <v>16</v>
      </c>
      <c r="L4" s="6">
        <f t="shared" si="6"/>
        <v>54</v>
      </c>
      <c r="M4" s="8">
        <f t="shared" si="7"/>
        <v>63</v>
      </c>
      <c r="N4">
        <f t="shared" si="8"/>
        <v>78</v>
      </c>
    </row>
    <row r="5" spans="1:15" ht="13.8">
      <c r="A5" s="7">
        <v>45323</v>
      </c>
      <c r="B5" s="7">
        <v>45337</v>
      </c>
      <c r="C5" s="3">
        <v>35</v>
      </c>
      <c r="D5" s="3">
        <f t="shared" si="0"/>
        <v>37</v>
      </c>
      <c r="E5" s="3">
        <f t="shared" si="1"/>
        <v>40</v>
      </c>
      <c r="F5" s="4">
        <v>22</v>
      </c>
      <c r="G5" s="5">
        <f t="shared" si="2"/>
        <v>44</v>
      </c>
      <c r="H5" s="9">
        <f t="shared" si="3"/>
        <v>48</v>
      </c>
      <c r="I5" s="9">
        <f t="shared" si="4"/>
        <v>54</v>
      </c>
      <c r="J5" s="8">
        <f t="shared" si="5"/>
        <v>64</v>
      </c>
      <c r="K5" s="9">
        <v>20</v>
      </c>
      <c r="L5" s="6">
        <f t="shared" si="6"/>
        <v>66</v>
      </c>
      <c r="M5" s="8">
        <f t="shared" si="7"/>
        <v>75</v>
      </c>
      <c r="N5">
        <f t="shared" si="8"/>
        <v>90</v>
      </c>
    </row>
    <row r="6" spans="1:15" ht="14.4" thickBot="1">
      <c r="A6" s="16">
        <v>45338</v>
      </c>
      <c r="B6" s="16">
        <v>45412</v>
      </c>
      <c r="C6" s="18">
        <v>82</v>
      </c>
      <c r="D6" s="1">
        <f t="shared" si="0"/>
        <v>84</v>
      </c>
      <c r="E6" s="1">
        <f t="shared" si="1"/>
        <v>87</v>
      </c>
      <c r="F6" s="19">
        <v>51</v>
      </c>
      <c r="G6" s="2">
        <f t="shared" si="2"/>
        <v>102</v>
      </c>
      <c r="H6" s="2">
        <f t="shared" si="3"/>
        <v>106</v>
      </c>
      <c r="I6" s="2">
        <f t="shared" si="4"/>
        <v>112</v>
      </c>
      <c r="J6" s="28">
        <f t="shared" si="5"/>
        <v>122</v>
      </c>
      <c r="K6" s="20">
        <v>49</v>
      </c>
      <c r="L6" s="2">
        <f t="shared" si="6"/>
        <v>153</v>
      </c>
      <c r="M6" s="21">
        <f t="shared" si="7"/>
        <v>162</v>
      </c>
      <c r="N6" s="21">
        <f t="shared" si="8"/>
        <v>177</v>
      </c>
    </row>
    <row r="7" spans="1:15" ht="13.8" thickTop="1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>
      <selection activeCell="I41" sqref="I41"/>
    </sheetView>
  </sheetViews>
  <sheetFormatPr defaultRowHeight="13.2"/>
  <cols>
    <col min="1" max="1" width="11.33203125" bestFit="1" customWidth="1"/>
    <col min="2" max="2" width="12.8867187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45647</v>
      </c>
      <c r="B2" s="7">
        <v>45288</v>
      </c>
      <c r="C2" s="3">
        <v>35</v>
      </c>
      <c r="D2" s="3">
        <f>+C2+2</f>
        <v>37</v>
      </c>
      <c r="E2" s="3">
        <f>+C2+5</f>
        <v>40</v>
      </c>
      <c r="F2" s="4">
        <v>22</v>
      </c>
      <c r="G2" s="5">
        <f>+F2*2</f>
        <v>44</v>
      </c>
      <c r="H2" s="9">
        <f>+(F2+2)*2</f>
        <v>48</v>
      </c>
      <c r="I2" s="9">
        <f>+(F2+5)*2</f>
        <v>54</v>
      </c>
      <c r="J2" s="8">
        <f>+(F2+10)*2</f>
        <v>64</v>
      </c>
      <c r="K2" s="9">
        <v>20</v>
      </c>
      <c r="L2" s="6">
        <f>+(K2+2)*3</f>
        <v>66</v>
      </c>
      <c r="M2" s="8">
        <f>+(K2+5)*3</f>
        <v>75</v>
      </c>
      <c r="N2">
        <f>+(K2+10)*3</f>
        <v>90</v>
      </c>
    </row>
    <row r="3" spans="1:15" ht="13.8">
      <c r="A3" s="7">
        <v>45289</v>
      </c>
      <c r="B3" s="7">
        <v>45295</v>
      </c>
      <c r="C3" s="3">
        <v>45</v>
      </c>
      <c r="D3" s="3">
        <f t="shared" ref="D3:D5" si="0">+C3+2</f>
        <v>47</v>
      </c>
      <c r="E3" s="3">
        <f t="shared" ref="E3:E5" si="1">+C3+5</f>
        <v>50</v>
      </c>
      <c r="F3" s="4">
        <v>28</v>
      </c>
      <c r="G3" s="5">
        <f t="shared" ref="G3:G5" si="2">+F3*2</f>
        <v>56</v>
      </c>
      <c r="H3" s="9">
        <f t="shared" ref="H3:H5" si="3">+(F3+2)*2</f>
        <v>60</v>
      </c>
      <c r="I3" s="9">
        <f t="shared" ref="I3:I5" si="4">+(F3+5)*2</f>
        <v>66</v>
      </c>
      <c r="J3" s="8">
        <f t="shared" ref="J3:J5" si="5">+(F3+10)*2</f>
        <v>76</v>
      </c>
      <c r="K3" s="9">
        <v>26</v>
      </c>
      <c r="L3" s="6">
        <f t="shared" ref="L3:L5" si="6">+(K3+2)*3</f>
        <v>84</v>
      </c>
      <c r="M3" s="8">
        <f t="shared" ref="M3:M5" si="7">+(K3+5)*3</f>
        <v>93</v>
      </c>
      <c r="N3">
        <f t="shared" ref="N3:N5" si="8">+(K3+10)*3</f>
        <v>108</v>
      </c>
    </row>
    <row r="4" spans="1:15" ht="13.8">
      <c r="A4" s="7">
        <v>45306</v>
      </c>
      <c r="B4" s="7">
        <v>45322</v>
      </c>
      <c r="C4" s="3">
        <v>29</v>
      </c>
      <c r="D4" s="3">
        <f t="shared" si="0"/>
        <v>31</v>
      </c>
      <c r="E4" s="3">
        <f t="shared" si="1"/>
        <v>34</v>
      </c>
      <c r="F4" s="4">
        <v>18</v>
      </c>
      <c r="G4" s="5">
        <f t="shared" si="2"/>
        <v>36</v>
      </c>
      <c r="H4" s="9">
        <f t="shared" si="3"/>
        <v>40</v>
      </c>
      <c r="I4" s="9">
        <f t="shared" si="4"/>
        <v>46</v>
      </c>
      <c r="J4" s="8">
        <f t="shared" si="5"/>
        <v>56</v>
      </c>
      <c r="K4" s="9">
        <v>16</v>
      </c>
      <c r="L4" s="6">
        <f t="shared" si="6"/>
        <v>54</v>
      </c>
      <c r="M4" s="8">
        <f t="shared" si="7"/>
        <v>63</v>
      </c>
      <c r="N4">
        <f t="shared" si="8"/>
        <v>78</v>
      </c>
    </row>
    <row r="5" spans="1:15" ht="13.8">
      <c r="A5" s="7">
        <v>45323</v>
      </c>
      <c r="B5" s="7">
        <v>45351</v>
      </c>
      <c r="C5" s="3">
        <v>35</v>
      </c>
      <c r="D5" s="3">
        <f t="shared" si="0"/>
        <v>37</v>
      </c>
      <c r="E5" s="3">
        <f t="shared" si="1"/>
        <v>40</v>
      </c>
      <c r="F5" s="4">
        <v>22</v>
      </c>
      <c r="G5" s="5">
        <f t="shared" si="2"/>
        <v>44</v>
      </c>
      <c r="H5" s="9">
        <f t="shared" si="3"/>
        <v>48</v>
      </c>
      <c r="I5" s="9">
        <f t="shared" si="4"/>
        <v>54</v>
      </c>
      <c r="J5" s="8">
        <f t="shared" si="5"/>
        <v>64</v>
      </c>
      <c r="K5" s="9">
        <v>20</v>
      </c>
      <c r="L5" s="6">
        <f t="shared" si="6"/>
        <v>66</v>
      </c>
      <c r="M5" s="8">
        <f t="shared" si="7"/>
        <v>75</v>
      </c>
      <c r="N5">
        <f t="shared" si="8"/>
        <v>90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H35" sqref="H35"/>
    </sheetView>
  </sheetViews>
  <sheetFormatPr defaultRowHeight="13.2"/>
  <cols>
    <col min="1" max="2" width="11.33203125" bestFit="1" customWidth="1"/>
    <col min="3" max="13" width="15.6640625" customWidth="1"/>
  </cols>
  <sheetData>
    <row r="1" spans="1:15" ht="14.4" thickTop="1">
      <c r="A1" s="10" t="s">
        <v>5</v>
      </c>
      <c r="B1" s="11" t="s">
        <v>6</v>
      </c>
      <c r="C1" s="24" t="s">
        <v>20</v>
      </c>
      <c r="D1" s="24" t="s">
        <v>17</v>
      </c>
      <c r="E1" s="24" t="s">
        <v>23</v>
      </c>
      <c r="F1" s="23" t="s">
        <v>12</v>
      </c>
      <c r="G1" s="24" t="s">
        <v>18</v>
      </c>
      <c r="H1" s="24" t="s">
        <v>21</v>
      </c>
      <c r="I1" s="24" t="s">
        <v>22</v>
      </c>
      <c r="J1" s="24" t="s">
        <v>24</v>
      </c>
      <c r="K1" s="25" t="s">
        <v>13</v>
      </c>
      <c r="L1" s="24" t="s">
        <v>19</v>
      </c>
      <c r="M1" s="26" t="s">
        <v>14</v>
      </c>
      <c r="N1" s="22" t="s">
        <v>15</v>
      </c>
      <c r="O1" s="27" t="s">
        <v>16</v>
      </c>
    </row>
    <row r="2" spans="1:15" ht="13.8">
      <c r="A2" s="7">
        <v>45325</v>
      </c>
      <c r="B2" s="7">
        <v>45351</v>
      </c>
      <c r="C2" s="3">
        <v>29</v>
      </c>
      <c r="D2" s="3">
        <f t="shared" ref="D2" si="0">+C2+2</f>
        <v>31</v>
      </c>
      <c r="E2" s="3">
        <f t="shared" ref="E2" si="1">+C2+5</f>
        <v>34</v>
      </c>
      <c r="F2" s="4">
        <v>18</v>
      </c>
      <c r="G2" s="5">
        <f t="shared" ref="G2" si="2">+F2*2</f>
        <v>36</v>
      </c>
      <c r="H2" s="9">
        <f t="shared" ref="H2" si="3">+(F2+2)*2</f>
        <v>40</v>
      </c>
      <c r="I2" s="9">
        <f t="shared" ref="I2" si="4">+(F2+5)*2</f>
        <v>46</v>
      </c>
      <c r="J2" s="8">
        <f t="shared" ref="J2" si="5">+(F2+10)*2</f>
        <v>56</v>
      </c>
      <c r="K2" s="9">
        <v>16</v>
      </c>
      <c r="L2" s="6">
        <f t="shared" ref="L2" si="6">+(K2+2)*3</f>
        <v>54</v>
      </c>
      <c r="M2" s="8">
        <f t="shared" ref="M2" si="7">+(K2+5)*3</f>
        <v>63</v>
      </c>
      <c r="N2">
        <f t="shared" ref="N2" si="8">+(K2+10)*3</f>
        <v>78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'C:\Users\Area-Credit2\AppData\Local\Microsoft\Windows\INetCache\Content.Outlook\R4F19B9Y\[biblio  Globus (3).xls]rate code'!#REF!</xm:f>
          </x14:formula1>
          <xm:sqref>G1:H1 C1:E1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statment</vt:lpstr>
      <vt:lpstr>contract</vt:lpstr>
      <vt:lpstr>spo 19.10 to 24.10</vt:lpstr>
      <vt:lpstr>spo 25.10 to 03.11</vt:lpstr>
      <vt:lpstr>spo 04.11 to 20.11</vt:lpstr>
      <vt:lpstr>spo 21.11 to 20.12</vt:lpstr>
      <vt:lpstr>spo 21.12 to 14.01</vt:lpstr>
      <vt:lpstr>spo 15.01 to 02.02</vt:lpstr>
      <vt:lpstr>spo 03.02 to 17.02</vt:lpstr>
      <vt:lpstr>spo 18.02 to 15.05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جوناثان ممدوح منير صبحى</cp:lastModifiedBy>
  <cp:lastPrinted>2022-10-27T07:02:22Z</cp:lastPrinted>
  <dcterms:created xsi:type="dcterms:W3CDTF">2016-10-13T07:40:59Z</dcterms:created>
  <dcterms:modified xsi:type="dcterms:W3CDTF">2024-03-01T11:06:51Z</dcterms:modified>
</cp:coreProperties>
</file>