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moreno/Desktop/Classwork/Week 1 : Module 1/Crowdfunding Analysis/kickstarter-analysis/"/>
    </mc:Choice>
  </mc:AlternateContent>
  <xr:revisionPtr revIDLastSave="0" documentId="13_ncr:1_{E83A739C-D23E-C949-864C-151E1BED90D9}" xr6:coauthVersionLast="47" xr6:coauthVersionMax="47" xr10:uidLastSave="{00000000-0000-0000-0000-000000000000}"/>
  <bookViews>
    <workbookView xWindow="1180" yWindow="740" windowWidth="36140" windowHeight="1936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27" r:id="rId9"/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4" i="9" s="1"/>
  <c r="C11" i="9"/>
  <c r="B13" i="9"/>
  <c r="B12" i="9"/>
  <c r="B14" i="9" s="1"/>
  <c r="B11" i="9"/>
  <c r="C7" i="9"/>
  <c r="C6" i="9"/>
  <c r="C5" i="9"/>
  <c r="C4" i="9"/>
  <c r="C3" i="9"/>
  <c r="B6" i="9"/>
  <c r="B5" i="9"/>
  <c r="B7" i="9" s="1"/>
  <c r="B4" i="9"/>
  <c r="C10" i="9"/>
  <c r="B10" i="9"/>
  <c r="C9" i="9"/>
  <c r="B9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<sst xmlns="http://schemas.openxmlformats.org/spreadsheetml/2006/main" count="33050" uniqueCount="8417">
  <si>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</si>
  <si>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</si>
  <si>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</si>
  <si>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</si>
  <si>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</si>
  <si>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</si>
  <si>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</si>
  <si>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</si>
  <si>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</si>
  <si>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</si>
  <si>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</si>
  <si>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</si>
  <si>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</si>
  <si>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</si>
  <si>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</si>
  <si>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</si>
  <si>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</si>
  <si>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</si>
  <si>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</si>
  <si>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</si>
  <si>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</si>
  <si>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</si>
  <si>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</si>
  <si>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</si>
  <si>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</si>
  <si>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</si>
  <si>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</si>
  <si>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</si>
  <si>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</si>
  <si>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</si>
  <si>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</si>
  <si>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</si>
  <si>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</si>
  <si>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</si>
  <si>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</si>
  <si>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</si>
  <si>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</si>
  <si>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</si>
  <si>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</si>
  <si>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</si>
  <si>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</si>
  <si>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</si>
  <si>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</si>
  <si>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</si>
  <si>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</si>
  <si>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</si>
  <si>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</si>
  <si>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</si>
  <si>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</si>
  <si>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</si>
  <si>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</si>
  <si>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</si>
  <si>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</si>
  <si>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</si>
  <si>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</si>
  <si>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</si>
  <si>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</si>
  <si>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</si>
  <si>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</si>
  <si>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</si>
  <si>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</si>
  <si>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</si>
  <si>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</si>
  <si>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</si>
  <si>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</si>
  <si>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</si>
  <si>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</si>
  <si>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</si>
  <si>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</si>
  <si>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</si>
  <si>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</si>
  <si>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</si>
  <si>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</si>
  <si>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</si>
  <si>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</si>
  <si>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</si>
  <si>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</si>
  <si>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</si>
  <si>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</si>
  <si>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</si>
  <si>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</si>
  <si>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</si>
  <si>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</si>
  <si>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</si>
  <si>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</si>
  <si>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</si>
  <si>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</si>
  <si>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</si>
  <si>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</si>
  <si>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</si>
  <si>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</si>
  <si>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</si>
  <si>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</si>
  <si>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</si>
  <si>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</si>
  <si>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</si>
  <si>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</si>
  <si>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</si>
  <si>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</si>
  <si>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</si>
  <si>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</si>
  <si>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</si>
  <si>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</si>
  <si>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</si>
  <si>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</si>
  <si>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</si>
  <si>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</si>
  <si>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</si>
  <si>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</si>
  <si>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</si>
  <si>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</si>
  <si>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</si>
  <si>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</si>
  <si>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</si>
  <si>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</si>
  <si>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</si>
  <si>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</si>
  <si>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</si>
  <si>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</si>
  <si>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</si>
  <si>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</si>
  <si>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</si>
  <si>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</si>
  <si>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</si>
  <si>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</si>
  <si>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</si>
  <si>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</si>
  <si>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</si>
  <si>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</si>
  <si>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</si>
  <si>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</si>
  <si>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</si>
  <si>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</si>
  <si>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</si>
  <si>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</si>
  <si>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</si>
  <si>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</si>
  <si>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</si>
  <si>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</si>
  <si>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</si>
  <si>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</si>
  <si>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</si>
  <si>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</si>
  <si>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</si>
  <si>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</si>
  <si>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</si>
  <si>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</si>
  <si>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</si>
  <si>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</si>
  <si>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</si>
  <si>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</si>
  <si>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</si>
  <si>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</si>
  <si>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</si>
  <si>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</si>
  <si>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</si>
  <si>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</si>
  <si>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</si>
  <si>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</si>
  <si>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</si>
  <si>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</si>
  <si>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</si>
  <si>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</si>
  <si>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</si>
  <si>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</si>
  <si>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</si>
  <si>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</si>
  <si>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</si>
  <si>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</si>
  <si>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</si>
  <si>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</si>
  <si>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</si>
  <si>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</si>
  <si>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</si>
  <si>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</si>
  <si>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</si>
  <si>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</si>
  <si>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</si>
  <si>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</si>
  <si>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</si>
  <si>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</si>
  <si>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</si>
  <si>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</si>
  <si>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</si>
  <si>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</si>
  <si>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</si>
  <si>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</si>
  <si>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</si>
  <si>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</si>
  <si>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</si>
  <si>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</si>
  <si>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</si>
  <si>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</si>
  <si>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</si>
  <si>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</si>
  <si>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</si>
  <si>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</si>
  <si>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</si>
  <si>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</si>
  <si>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</si>
  <si>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</si>
  <si>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</si>
  <si>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</si>
  <si>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</si>
  <si>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</si>
  <si>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</si>
  <si>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</si>
  <si>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</si>
  <si>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</si>
  <si>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</si>
  <si>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</si>
  <si>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</si>
  <si>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</si>
  <si>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</si>
  <si>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</si>
  <si>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</si>
  <si>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</si>
  <si>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</si>
  <si>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</si>
  <si>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</si>
  <si>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</si>
  <si>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</si>
  <si>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</si>
  <si>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</si>
  <si>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</si>
  <si>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</si>
  <si>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</si>
  <si>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</si>
  <si>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</si>
  <si>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</si>
  <si>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</si>
  <si>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</si>
  <si>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</si>
  <si>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</si>
  <si>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</si>
  <si>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</si>
  <si>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</si>
  <si>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</si>
  <si>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</si>
  <si>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</si>
  <si>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</si>
  <si>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</si>
  <si>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</si>
  <si>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</si>
  <si>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</si>
  <si>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</si>
  <si>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</si>
  <si>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</si>
  <si>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</si>
  <si>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</si>
  <si>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</si>
  <si>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</si>
  <si>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</si>
  <si>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</si>
  <si>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</si>
  <si>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</si>
  <si>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</si>
  <si>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</si>
  <si>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</si>
  <si>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</si>
  <si>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</si>
  <si>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</si>
  <si>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</si>
  <si>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</si>
  <si>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</si>
  <si>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</si>
  <si>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</si>
  <si>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</si>
  <si>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</si>
  <si>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</si>
  <si>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</si>
  <si>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</si>
  <si>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</si>
  <si>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</si>
  <si>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</si>
  <si>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</si>
  <si>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</si>
  <si>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</si>
  <si>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</si>
  <si>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</si>
  <si>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</si>
  <si>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</si>
  <si>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</si>
  <si>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</si>
  <si>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</si>
  <si>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</si>
  <si>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</si>
  <si>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</si>
  <si>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</si>
  <si>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</si>
  <si>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</si>
  <si>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</si>
  <si>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</si>
  <si>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</si>
  <si>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</si>
  <si>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</si>
  <si>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</si>
  <si>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</si>
  <si>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</si>
  <si>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</si>
  <si>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</si>
  <si>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</si>
  <si>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</si>
  <si>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</si>
  <si>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</si>
  <si>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</si>
  <si>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</si>
  <si>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</si>
  <si>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</si>
  <si>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</si>
  <si>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</si>
  <si>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</si>
  <si>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</si>
  <si>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</si>
  <si>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</si>
  <si>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</si>
  <si>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</si>
  <si>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</si>
  <si>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</si>
  <si>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</si>
  <si>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</si>
  <si>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</si>
  <si>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</si>
  <si>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</si>
  <si>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</si>
  <si>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</si>
  <si>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</si>
  <si>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</si>
  <si>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</si>
  <si>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</si>
  <si>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</si>
  <si>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</si>
  <si>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</si>
  <si>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</si>
  <si>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</si>
  <si>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</si>
  <si>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</si>
  <si>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</si>
  <si>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</si>
  <si>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</si>
  <si>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</si>
  <si>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</si>
  <si>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</si>
  <si>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</si>
  <si>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</si>
  <si>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</si>
  <si>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</si>
  <si>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</si>
  <si>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</si>
  <si>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</si>
  <si>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</si>
  <si>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</si>
  <si>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</si>
  <si>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</si>
  <si>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</si>
  <si>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</si>
  <si>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</si>
  <si>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</si>
  <si>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</si>
  <si>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</si>
  <si>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</si>
  <si>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</si>
  <si>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</si>
  <si>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</si>
  <si>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</si>
  <si>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</si>
  <si>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</si>
  <si>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</si>
  <si>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</si>
  <si>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</si>
  <si>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</si>
  <si>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</si>
  <si>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</si>
  <si>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</si>
  <si>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</si>
  <si>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</si>
  <si>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</si>
  <si>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</si>
  <si>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</si>
  <si>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</si>
  <si>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</si>
  <si>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</si>
  <si>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</si>
  <si>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</si>
  <si>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</si>
  <si>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</si>
  <si>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</si>
  <si>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</si>
  <si>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</si>
  <si>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</si>
  <si>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</si>
  <si>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</si>
  <si>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</si>
  <si>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</si>
  <si>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</si>
  <si>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</si>
  <si>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</si>
  <si>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</si>
  <si>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</si>
  <si>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</si>
  <si>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</si>
  <si>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</si>
  <si>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</si>
  <si>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</si>
  <si>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</si>
  <si>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</si>
  <si>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</si>
  <si>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</si>
  <si>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</si>
  <si>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</si>
  <si>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</si>
  <si>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</si>
  <si>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</si>
  <si>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</si>
  <si>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</si>
  <si>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</si>
  <si>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</si>
  <si>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</si>
  <si>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</si>
  <si>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</si>
  <si>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</si>
  <si>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</si>
  <si>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</si>
  <si>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</si>
  <si>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</si>
  <si>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</si>
  <si>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</si>
  <si>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</si>
  <si>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</si>
  <si>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</si>
  <si>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</si>
  <si>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</si>
  <si>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</si>
  <si>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</si>
  <si>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</si>
  <si>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</si>
  <si>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</si>
  <si>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</si>
  <si>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</si>
  <si>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</si>
  <si>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</si>
  <si>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</si>
  <si>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</si>
  <si>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</si>
  <si>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</si>
  <si>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</si>
  <si>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</si>
  <si>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</si>
  <si>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</si>
  <si>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</si>
  <si>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</si>
  <si>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</si>
  <si>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</si>
  <si>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</si>
  <si>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</si>
  <si>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</si>
  <si>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</si>
  <si>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</si>
  <si>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</si>
  <si>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</si>
  <si>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</si>
  <si>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</si>
  <si>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</si>
  <si>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</si>
  <si>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</si>
  <si>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</si>
  <si>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</si>
  <si>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</si>
  <si>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</si>
  <si>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</si>
  <si>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</si>
  <si>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</si>
  <si>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</si>
  <si>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</si>
  <si>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</si>
  <si>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</si>
  <si>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</si>
  <si>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</si>
  <si>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</si>
  <si>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</si>
  <si>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</si>
  <si>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</si>
  <si>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</si>
  <si>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</si>
  <si>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</si>
  <si>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</si>
  <si>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</si>
  <si>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</si>
  <si>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</si>
  <si>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</si>
  <si>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</si>
  <si>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</si>
  <si>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</si>
  <si>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</si>
  <si>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</si>
  <si>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</si>
  <si>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</si>
  <si>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</si>
  <si>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</si>
  <si>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</si>
  <si>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</si>
  <si>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</si>
  <si>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</si>
  <si>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</si>
  <si>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</si>
  <si>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</si>
  <si>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</si>
  <si>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</si>
  <si>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</si>
  <si>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</si>
  <si>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</si>
  <si>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</si>
  <si>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</si>
  <si>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</si>
  <si>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</si>
  <si>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</si>
  <si>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</si>
  <si>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</si>
  <si>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</si>
  <si>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</si>
  <si>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</si>
  <si>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</si>
  <si>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</si>
  <si>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</si>
  <si>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</si>
  <si>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</si>
  <si>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</si>
  <si>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</si>
  <si>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</si>
  <si>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</si>
  <si>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</si>
  <si>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</si>
  <si>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</si>
  <si>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</si>
  <si>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</si>
  <si>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</si>
  <si>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</si>
  <si>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</si>
  <si>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</si>
  <si>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</si>
  <si>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</si>
  <si>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</si>
  <si>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</si>
  <si>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</si>
  <si>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</si>
  <si>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</si>
  <si>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</si>
  <si>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</si>
  <si>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</si>
  <si>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</si>
  <si>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</si>
  <si>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</si>
  <si>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</si>
  <si>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</si>
  <si>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</si>
  <si>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</si>
  <si>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</si>
  <si>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</si>
  <si>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</si>
  <si>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</si>
  <si>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</si>
  <si>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</si>
  <si>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</si>
  <si>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</si>
  <si>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</si>
  <si>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</si>
  <si>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</si>
  <si>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</si>
  <si>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</si>
  <si>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</si>
  <si>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</si>
  <si>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</si>
  <si>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</si>
  <si>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</si>
  <si>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</si>
  <si>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</si>
  <si>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</si>
  <si>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</si>
  <si>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</si>
  <si>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</si>
  <si>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</si>
  <si>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</si>
  <si>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</si>
  <si>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</si>
  <si>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</si>
  <si>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</si>
  <si>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</si>
  <si>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</si>
  <si>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</si>
  <si>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</si>
  <si>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</si>
  <si>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</si>
  <si>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</si>
  <si>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</si>
  <si>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</si>
  <si>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</si>
  <si>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</si>
  <si>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</si>
  <si>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</si>
  <si>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</si>
  <si>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</si>
  <si>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</si>
  <si>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</si>
  <si>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</si>
  <si>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</si>
  <si>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</si>
  <si>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</si>
  <si>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</si>
  <si>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</si>
  <si>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</si>
  <si>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</si>
  <si>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</si>
  <si>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</si>
  <si>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</si>
  <si>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</si>
  <si>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</si>
  <si>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</si>
  <si>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</si>
  <si>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</si>
  <si>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</si>
  <si>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</si>
  <si>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</si>
  <si>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</si>
  <si>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</si>
  <si>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</si>
  <si>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</si>
  <si>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</si>
  <si>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</si>
  <si>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</si>
  <si>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</si>
  <si>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</si>
  <si>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</si>
  <si>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</si>
  <si>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</si>
  <si>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</si>
  <si>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</si>
  <si>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</si>
  <si>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</si>
  <si>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</si>
  <si>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</si>
  <si>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</si>
  <si>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</si>
  <si>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</si>
  <si>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</si>
  <si>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</si>
  <si>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</si>
  <si>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</si>
  <si>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</si>
  <si>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</si>
  <si>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</si>
  <si>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</si>
  <si>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</si>
  <si>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</si>
  <si>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</si>
  <si>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</si>
  <si>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</si>
  <si>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</si>
  <si>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</si>
  <si>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</si>
  <si>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</si>
  <si>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</si>
  <si>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</si>
  <si>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</si>
  <si>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</si>
  <si>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</si>
  <si>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</si>
  <si>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</si>
  <si>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</si>
  <si>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</si>
  <si>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</si>
  <si>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</si>
  <si>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</si>
  <si>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</si>
  <si>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</si>
  <si>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</si>
  <si>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</si>
  <si>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</si>
  <si>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</si>
  <si>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</si>
  <si>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</si>
  <si>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</si>
  <si>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</si>
  <si>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</si>
  <si>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</si>
  <si>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</si>
  <si>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</si>
  <si>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</si>
  <si>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</si>
  <si>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</si>
  <si>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</si>
  <si>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</si>
  <si>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</si>
  <si>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</si>
  <si>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</si>
  <si>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</si>
  <si>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</si>
  <si>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</si>
  <si>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</si>
  <si>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</si>
  <si>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</si>
  <si>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</si>
  <si>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</si>
  <si>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</si>
  <si>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</si>
  <si>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</si>
  <si>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</si>
  <si>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</si>
  <si>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</si>
  <si>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</si>
  <si>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</si>
  <si>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</si>
  <si>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</si>
  <si>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</si>
  <si>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</si>
  <si>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</si>
  <si>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</si>
  <si>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</si>
  <si>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</si>
  <si>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</si>
  <si>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</si>
  <si>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</si>
  <si>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</si>
  <si>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</si>
  <si>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</si>
  <si>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</si>
  <si>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</si>
  <si>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</si>
  <si>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</si>
  <si>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</si>
  <si>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</si>
  <si>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</si>
  <si>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</si>
  <si>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</si>
  <si>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</si>
  <si>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</si>
  <si>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</si>
  <si>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</si>
  <si>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</si>
  <si>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</si>
  <si>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</si>
  <si>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</si>
  <si>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</si>
  <si>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</si>
  <si>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</si>
  <si>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</si>
  <si>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</si>
  <si>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</si>
  <si>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</si>
  <si>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</si>
  <si>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</si>
  <si>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</si>
  <si>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</si>
  <si>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</si>
  <si>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</si>
  <si>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</si>
  <si>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</si>
  <si>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</si>
  <si>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</si>
  <si>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</si>
  <si>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</si>
  <si>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</si>
  <si>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</si>
  <si>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</si>
  <si>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</si>
  <si>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</si>
  <si>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</si>
  <si>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</si>
  <si>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</si>
  <si>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</si>
  <si>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</si>
  <si>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</si>
  <si>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</si>
  <si>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</si>
  <si>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</si>
  <si>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</si>
  <si>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</si>
  <si>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</si>
  <si>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</si>
  <si>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</si>
  <si>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</si>
  <si>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</si>
  <si>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</si>
  <si>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</si>
  <si>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</si>
  <si>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</si>
  <si>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</si>
  <si>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</si>
  <si>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</si>
  <si>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</si>
  <si>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</si>
  <si>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</si>
  <si>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</si>
  <si>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</si>
  <si>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</si>
  <si>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</si>
  <si>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</si>
  <si>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</si>
  <si>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</si>
  <si>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</si>
  <si>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</si>
  <si>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</si>
  <si>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</si>
  <si>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</si>
  <si>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</si>
  <si>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</si>
  <si>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</si>
  <si>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</si>
  <si>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</si>
  <si>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</si>
  <si>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</si>
  <si>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</si>
  <si>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</si>
  <si>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</si>
  <si>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</si>
  <si>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</si>
  <si>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</si>
  <si>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</si>
  <si>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</si>
  <si>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</si>
  <si>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</si>
  <si>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</si>
  <si>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</si>
  <si>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</si>
  <si>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</si>
  <si>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</si>
  <si>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</si>
  <si>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</si>
  <si>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</si>
  <si>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</si>
  <si>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</si>
  <si>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</si>
  <si>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</si>
  <si>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</si>
  <si>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</si>
  <si>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</si>
  <si>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</si>
  <si>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</si>
  <si>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</si>
  <si>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</si>
  <si>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</si>
  <si>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</si>
  <si>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</si>
  <si>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</si>
  <si>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</si>
  <si>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</si>
  <si>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</si>
  <si>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</si>
  <si>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</si>
  <si>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</si>
  <si>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</si>
  <si>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</si>
  <si>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</si>
  <si>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</si>
  <si>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</si>
  <si>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</si>
  <si>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</si>
  <si>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</si>
  <si>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</si>
  <si>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</si>
  <si>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</si>
  <si>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</si>
  <si>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</si>
  <si>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</si>
  <si>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</si>
  <si>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</si>
  <si>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</si>
  <si>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</si>
  <si>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</si>
  <si>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</si>
  <si>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</si>
  <si>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</si>
  <si>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</si>
  <si>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</si>
  <si>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</si>
  <si>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</si>
  <si>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</si>
  <si>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</si>
  <si>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</si>
  <si>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</si>
  <si>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</si>
  <si>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</si>
  <si>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</si>
  <si>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</si>
  <si>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</si>
  <si>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</si>
  <si>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</si>
  <si>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</si>
  <si>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</si>
  <si>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</si>
  <si>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</si>
  <si>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</si>
  <si>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</si>
  <si>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</si>
  <si>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</si>
  <si>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</si>
  <si>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</si>
  <si>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</si>
  <si>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</si>
  <si>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</si>
  <si>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</si>
  <si>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</si>
  <si>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</si>
  <si>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</si>
  <si>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</si>
  <si>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</si>
  <si>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</si>
  <si>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</si>
  <si>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</si>
  <si>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</si>
  <si>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</si>
  <si>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</si>
  <si>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</si>
  <si>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</si>
  <si>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</si>
  <si>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</si>
  <si>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</si>
  <si>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</si>
  <si>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</si>
  <si>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</si>
  <si>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</si>
  <si>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</si>
  <si>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</si>
  <si>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</si>
  <si>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</si>
  <si>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</si>
  <si>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</si>
  <si>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</si>
  <si>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</si>
  <si>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</si>
  <si>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</si>
  <si>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</si>
  <si>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</si>
  <si>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</si>
  <si>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</si>
  <si>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</si>
  <si>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</si>
  <si>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</si>
  <si>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</si>
  <si>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</si>
  <si>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</si>
  <si>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</si>
  <si>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</si>
  <si>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</si>
  <si>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</si>
  <si>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</si>
  <si>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</si>
  <si>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</si>
  <si>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</si>
  <si>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</si>
  <si>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</si>
  <si>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</si>
  <si>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</si>
  <si>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</si>
  <si>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</si>
  <si>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</si>
  <si>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</si>
  <si>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</si>
  <si>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</si>
  <si>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</si>
  <si>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</si>
  <si>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</si>
  <si>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</si>
  <si>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</si>
  <si>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</si>
  <si>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</si>
  <si>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</si>
  <si>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</si>
  <si>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</si>
  <si>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</si>
  <si>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</si>
  <si>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</si>
  <si>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</si>
  <si>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</si>
  <si>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</si>
  <si>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</si>
  <si>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</si>
  <si>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</si>
  <si>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</si>
  <si>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</si>
  <si>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</si>
  <si>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</si>
  <si>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</si>
  <si>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</si>
  <si>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</si>
  <si>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</si>
  <si>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</si>
  <si>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</si>
  <si>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</si>
  <si>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</si>
  <si>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</si>
  <si>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</si>
  <si>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</si>
  <si>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</si>
  <si>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</si>
  <si>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</si>
  <si>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</si>
  <si>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</si>
  <si>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</si>
  <si>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</si>
  <si>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</si>
  <si>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</si>
  <si>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</si>
  <si>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</si>
  <si>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</si>
  <si>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</si>
  <si>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</si>
  <si>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</si>
  <si>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</si>
  <si>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</si>
  <si>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</si>
  <si>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</si>
  <si>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</si>
  <si>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</si>
  <si>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</si>
  <si>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</si>
  <si>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</si>
  <si>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</si>
  <si>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</si>
  <si>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</si>
  <si>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</si>
  <si>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</si>
  <si>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</si>
  <si>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</si>
  <si>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</si>
  <si>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</si>
  <si>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</si>
  <si>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</si>
  <si>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</si>
  <si>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</si>
  <si>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</si>
  <si>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</si>
  <si>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</si>
  <si>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</si>
  <si>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</si>
  <si>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</si>
  <si>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</si>
  <si>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</si>
  <si>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</si>
  <si>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</si>
  <si>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</si>
  <si>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</si>
  <si>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</si>
  <si>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</si>
  <si>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</si>
  <si>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</si>
  <si>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</si>
  <si>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</si>
  <si>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</si>
  <si>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</si>
  <si>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</si>
  <si>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</si>
  <si>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</si>
  <si>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</si>
  <si>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</si>
  <si>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</si>
  <si>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</si>
  <si>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</si>
  <si>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</si>
  <si>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</si>
  <si>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</si>
  <si>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</si>
  <si>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</si>
  <si>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</si>
  <si>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</si>
  <si>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</si>
  <si>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</si>
  <si>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</si>
  <si>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</si>
  <si>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</si>
  <si>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</si>
  <si>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</si>
  <si>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</si>
  <si>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</si>
  <si>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</si>
  <si>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</si>
  <si>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</si>
  <si>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</si>
  <si>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</si>
  <si>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</si>
  <si>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</si>
  <si>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</si>
  <si>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</si>
  <si>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</si>
  <si>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</si>
  <si>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</si>
  <si>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</si>
  <si>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</si>
  <si>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</si>
  <si>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</si>
  <si>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</si>
  <si>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</si>
  <si>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</si>
  <si>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</si>
  <si>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</si>
  <si>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</si>
  <si>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</si>
  <si>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</si>
  <si>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</si>
  <si>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</si>
  <si>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</si>
  <si>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</si>
  <si>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</si>
  <si>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</si>
  <si>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</si>
  <si>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</si>
  <si>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</si>
  <si>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</si>
  <si>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</si>
  <si>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</si>
  <si>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</si>
  <si>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</si>
  <si>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</si>
  <si>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</si>
  <si>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</si>
  <si>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</si>
  <si>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</si>
  <si>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</si>
  <si>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</si>
  <si>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</si>
  <si>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</si>
  <si>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</si>
  <si>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</si>
  <si>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</si>
  <si>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</si>
  <si>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</si>
  <si>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</si>
  <si>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</si>
  <si>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</si>
  <si>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</si>
  <si>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</si>
  <si>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</si>
  <si>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</si>
  <si>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</si>
  <si>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</si>
  <si>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</si>
  <si>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</si>
  <si>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</si>
  <si>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</si>
  <si>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</si>
  <si>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</si>
  <si>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</si>
  <si>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</si>
  <si>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</si>
  <si>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</si>
  <si>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</si>
  <si>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</si>
  <si>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</si>
  <si>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</si>
  <si>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</si>
  <si>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</si>
  <si>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</si>
  <si>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</si>
  <si>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</si>
  <si>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</si>
  <si>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</si>
  <si>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</si>
  <si>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</si>
  <si>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</si>
  <si>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</si>
  <si>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</si>
  <si>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</si>
  <si>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</si>
  <si>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</si>
  <si>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</si>
  <si>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</si>
  <si>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</si>
  <si>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</si>
  <si>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</si>
  <si>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</si>
  <si>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</si>
  <si>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</si>
  <si>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</si>
  <si>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</si>
  <si>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</si>
  <si>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</si>
  <si>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</si>
  <si>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</si>
  <si>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</si>
  <si>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</si>
  <si>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</si>
  <si>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</si>
  <si>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</si>
  <si>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</si>
  <si>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</si>
  <si>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</si>
  <si>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</si>
  <si>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</si>
  <si>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</si>
  <si>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</si>
  <si>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</si>
  <si>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</si>
  <si>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</si>
  <si>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</si>
  <si>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</si>
  <si>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</si>
  <si>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</si>
  <si>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</si>
  <si>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</si>
  <si>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</si>
  <si>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</si>
  <si>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</si>
  <si>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</si>
  <si>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</si>
  <si>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</si>
  <si>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</si>
  <si>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</si>
  <si>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</si>
  <si>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</si>
  <si>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</si>
  <si>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</si>
  <si>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</si>
  <si>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</si>
  <si>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</si>
  <si>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</si>
  <si>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</si>
  <si>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</si>
  <si>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</si>
  <si>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</si>
  <si>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</si>
  <si>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</si>
  <si>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</si>
  <si>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</si>
  <si>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</si>
  <si>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</si>
  <si>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</si>
  <si>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</si>
  <si>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</si>
  <si>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</si>
  <si>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</si>
  <si>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</si>
  <si>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</si>
  <si>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</si>
  <si>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</si>
  <si>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</si>
  <si>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</si>
  <si>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</si>
  <si>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</si>
  <si>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</si>
  <si>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</si>
  <si>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</si>
  <si>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</si>
  <si>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</si>
  <si>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</si>
  <si>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</si>
  <si>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</si>
  <si>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</si>
  <si>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</si>
  <si>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</si>
  <si>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</si>
  <si>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</si>
  <si>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</si>
  <si>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</si>
  <si>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</si>
  <si>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</si>
  <si>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</si>
  <si>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</si>
  <si>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</si>
  <si>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</si>
  <si>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</si>
  <si>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</si>
  <si>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</si>
  <si>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</si>
  <si>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</si>
  <si>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</si>
  <si>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</si>
  <si>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</si>
  <si>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</si>
  <si>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</si>
  <si>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</si>
  <si>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</si>
  <si>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</si>
  <si>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</si>
  <si>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</si>
  <si>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</si>
  <si>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</si>
  <si>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</si>
  <si>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</si>
  <si>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</si>
  <si>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</si>
  <si>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</si>
  <si>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</si>
  <si>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</si>
  <si>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</si>
  <si>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</si>
  <si>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</si>
  <si>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</si>
  <si>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</si>
  <si>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</si>
  <si>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</si>
  <si>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</si>
  <si>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</si>
  <si>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</si>
  <si>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</si>
  <si>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</si>
  <si>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</si>
  <si>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</si>
  <si>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</si>
  <si>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</si>
  <si>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</si>
  <si>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</si>
  <si>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</si>
  <si>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</si>
  <si>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</si>
  <si>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</si>
  <si>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</si>
  <si>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</si>
  <si>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</si>
  <si>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</si>
  <si>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</si>
  <si>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</si>
  <si>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</si>
  <si>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</si>
  <si>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</si>
  <si>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</si>
  <si>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</si>
  <si>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</si>
  <si>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</si>
  <si>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</si>
  <si>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</si>
  <si>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</si>
  <si>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</si>
  <si>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</si>
  <si>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</si>
  <si>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</si>
  <si>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</si>
  <si>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</si>
  <si>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</si>
  <si>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</si>
  <si>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</si>
  <si>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</si>
  <si>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</si>
  <si>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</si>
  <si>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</si>
  <si>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</si>
  <si>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</si>
  <si>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</si>
  <si>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</si>
  <si>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</si>
  <si>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</si>
  <si>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</si>
  <si>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</si>
  <si>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</si>
  <si>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</si>
  <si>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</si>
  <si>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</si>
  <si>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</si>
  <si>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</si>
  <si>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</si>
  <si>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</si>
  <si>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</si>
  <si>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</si>
  <si>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</si>
  <si>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</si>
  <si>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</si>
  <si>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</si>
  <si>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</si>
  <si>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</si>
  <si>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</si>
  <si>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</si>
  <si>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</si>
  <si>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</si>
  <si>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</si>
  <si>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</si>
  <si>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</si>
  <si>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</si>
  <si>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</si>
  <si>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</si>
  <si>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</si>
  <si>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</si>
  <si>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</si>
  <si>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</si>
  <si>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</si>
  <si>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</si>
  <si>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</si>
  <si>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</si>
  <si>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</si>
  <si>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</si>
  <si>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</si>
  <si>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</si>
  <si>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</si>
  <si>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</si>
  <si>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</si>
  <si>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</si>
  <si>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</si>
  <si>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</si>
  <si>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</si>
  <si>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</si>
  <si>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</si>
  <si>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</si>
  <si>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</si>
  <si>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</si>
  <si>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</si>
  <si>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</si>
  <si>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</si>
  <si>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</si>
  <si>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</si>
  <si>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</si>
  <si>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</si>
  <si>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</si>
  <si>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</si>
  <si>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</si>
  <si>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</si>
  <si>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</si>
  <si>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</si>
  <si>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</si>
  <si>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</si>
  <si>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</si>
  <si>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</si>
  <si>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</si>
  <si>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</si>
  <si>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</si>
  <si>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</si>
  <si>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</si>
  <si>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</si>
  <si>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</si>
  <si>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</si>
  <si>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</si>
  <si>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</si>
  <si>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</si>
  <si>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</si>
  <si>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</si>
  <si>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</si>
  <si>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</si>
  <si>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</si>
  <si>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</si>
  <si>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</si>
  <si>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</si>
  <si>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</si>
  <si>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</si>
  <si>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</si>
  <si>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</si>
  <si>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</si>
  <si>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</si>
  <si>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</si>
  <si>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</si>
  <si>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</si>
  <si>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</si>
  <si>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</si>
  <si>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</si>
  <si>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</si>
  <si>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</si>
  <si>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</si>
  <si>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</si>
  <si>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</si>
  <si>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</si>
  <si>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</si>
  <si>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</si>
  <si>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</si>
  <si>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</si>
  <si>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</si>
  <si>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</si>
  <si>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</si>
  <si>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</si>
  <si>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</si>
  <si>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</si>
  <si>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</si>
  <si>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</si>
  <si>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</si>
  <si>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</si>
  <si>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</si>
  <si>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</si>
  <si>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</si>
  <si>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</si>
  <si>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</si>
  <si>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</si>
  <si>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</si>
  <si>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</si>
  <si>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</si>
  <si>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</si>
  <si>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</si>
  <si>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</si>
  <si>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</si>
  <si>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</si>
  <si>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</si>
  <si>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</si>
  <si>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</si>
  <si>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</si>
  <si>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</si>
  <si>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</si>
  <si>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</si>
  <si>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</si>
  <si>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</si>
  <si>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</si>
  <si>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</si>
  <si>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</si>
  <si>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</si>
  <si>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</si>
  <si>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</si>
  <si>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</si>
  <si>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</si>
  <si>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</si>
  <si>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</si>
  <si>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</si>
  <si>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</si>
  <si>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</si>
  <si>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</si>
  <si>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</si>
  <si>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</si>
  <si>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</si>
  <si>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</si>
  <si>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</si>
  <si>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</si>
  <si>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</si>
  <si>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</si>
  <si>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</si>
  <si>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</si>
  <si>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</si>
  <si>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</si>
  <si>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</si>
  <si>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</si>
  <si>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</si>
  <si>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</si>
  <si>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</si>
  <si>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</si>
  <si>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</si>
  <si>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</si>
  <si>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</si>
  <si>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</si>
  <si>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</si>
  <si>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</si>
  <si>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</si>
  <si>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</si>
  <si>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</si>
  <si>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</si>
  <si>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</si>
  <si>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</si>
  <si>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</si>
  <si>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</si>
  <si>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</si>
  <si>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</si>
  <si>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</si>
  <si>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</si>
  <si>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</si>
  <si>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</si>
  <si>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</si>
  <si>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</si>
  <si>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</si>
  <si>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</si>
  <si>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</si>
  <si>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</si>
  <si>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</si>
  <si>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</si>
  <si>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</si>
  <si>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</si>
  <si>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</si>
  <si>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</si>
  <si>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</si>
  <si>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</si>
  <si>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</si>
  <si>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</si>
  <si>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</si>
  <si>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</si>
  <si>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</si>
  <si>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</si>
  <si>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</si>
  <si>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</si>
  <si>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</si>
  <si>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</si>
  <si>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</si>
  <si>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</si>
  <si>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</si>
  <si>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</si>
  <si>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</si>
  <si>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</si>
  <si>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</si>
  <si>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</si>
  <si>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</si>
  <si>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</si>
  <si>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</si>
  <si>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</si>
  <si>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</si>
  <si>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</si>
  <si>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</si>
  <si>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</si>
  <si>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</si>
  <si>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</si>
  <si>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</si>
  <si>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</si>
  <si>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</si>
  <si>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</si>
  <si>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</si>
  <si>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</si>
  <si>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</si>
  <si>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</si>
  <si>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</si>
  <si>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</si>
  <si>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</si>
  <si>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</si>
  <si>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</si>
  <si>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</si>
  <si>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</si>
  <si>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</si>
  <si>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</si>
  <si>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</si>
  <si>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</si>
  <si>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</si>
  <si>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</si>
  <si>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</si>
  <si>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</si>
  <si>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</si>
  <si>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</si>
  <si>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</si>
  <si>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</si>
  <si>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</si>
  <si>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</si>
  <si>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</si>
  <si>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</si>
  <si>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</si>
  <si>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</si>
  <si>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</si>
  <si>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</si>
  <si>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</si>
  <si>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</si>
  <si>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</si>
  <si>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</si>
  <si>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</si>
  <si>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</si>
  <si>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</si>
  <si>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</si>
  <si>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</si>
  <si>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</si>
  <si>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</si>
  <si>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</si>
  <si>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</si>
  <si>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</si>
  <si>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</si>
  <si>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</si>
  <si>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</si>
  <si>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</si>
  <si>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</si>
  <si>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</si>
  <si>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</si>
  <si>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</si>
  <si>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</si>
  <si>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</si>
  <si>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</si>
  <si>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</si>
  <si>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</si>
  <si>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</si>
  <si>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</si>
  <si>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</si>
  <si>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</si>
  <si>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</si>
  <si>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</si>
  <si>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</si>
  <si>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</si>
  <si>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</si>
  <si>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</si>
  <si>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</si>
  <si>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</si>
  <si>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</si>
  <si>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</si>
  <si>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</si>
  <si>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</si>
  <si>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</si>
  <si>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</si>
  <si>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</si>
  <si>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</si>
  <si>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</si>
  <si>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</si>
  <si>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</si>
  <si>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</si>
  <si>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</si>
  <si>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</si>
  <si>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</si>
  <si>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</si>
  <si>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</si>
  <si>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</si>
  <si>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</si>
  <si>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</si>
  <si>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</si>
  <si>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</si>
  <si>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</si>
  <si>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</si>
  <si>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</si>
  <si>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</si>
  <si>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</si>
  <si>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</si>
  <si>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</si>
  <si>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</si>
  <si>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</si>
  <si>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</si>
  <si>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</si>
  <si>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</si>
  <si>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</si>
  <si>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</si>
  <si>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</si>
  <si>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</si>
  <si>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</si>
  <si>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</si>
  <si>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</si>
  <si>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</si>
  <si>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</si>
  <si>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</si>
  <si>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</si>
  <si>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</si>
  <si>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</si>
  <si>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</si>
  <si>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</si>
  <si>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</si>
  <si>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</si>
  <si>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</si>
  <si>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</si>
  <si>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</si>
  <si>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</si>
  <si>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</si>
  <si>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</si>
  <si>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</si>
  <si>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</si>
  <si>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</si>
  <si>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</si>
  <si>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</si>
  <si>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</si>
  <si>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</si>
  <si>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</si>
  <si>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</si>
  <si>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</si>
  <si>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</si>
  <si>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</si>
  <si>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</si>
  <si>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</si>
  <si>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</si>
  <si>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</si>
  <si>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</si>
  <si>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</si>
  <si>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</si>
  <si>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</si>
  <si>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</si>
  <si>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</si>
  <si>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</si>
  <si>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</si>
  <si>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</si>
  <si>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</si>
  <si>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</si>
  <si>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</si>
  <si>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</si>
  <si>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</si>
  <si>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</si>
  <si>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</si>
  <si>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</si>
  <si>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</si>
  <si>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</si>
  <si>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</si>
  <si>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</si>
  <si>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</si>
  <si>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</si>
  <si>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</si>
  <si>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</si>
  <si>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</si>
  <si>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</si>
  <si>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</si>
  <si>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</si>
  <si>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</si>
  <si>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</si>
  <si>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</si>
  <si>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</si>
  <si>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</si>
  <si>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</si>
  <si>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</si>
  <si>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</si>
  <si>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</si>
  <si>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</si>
  <si>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</si>
  <si>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</si>
  <si>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</si>
  <si>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</si>
  <si>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</si>
  <si>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</si>
  <si>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</si>
  <si>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</si>
  <si>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</si>
  <si>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</si>
  <si>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</si>
  <si>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</si>
  <si>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</si>
  <si>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</si>
  <si>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</si>
  <si>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</si>
  <si>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</si>
  <si>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</si>
  <si>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</si>
  <si>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</si>
  <si>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</si>
  <si>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</si>
  <si>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</si>
  <si>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</si>
  <si>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</si>
  <si>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</si>
  <si>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</si>
  <si>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</si>
  <si>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</si>
  <si>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</si>
  <si>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</si>
  <si>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</si>
  <si>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</si>
  <si>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</si>
  <si>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</si>
  <si>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</si>
  <si>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</si>
  <si>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</si>
  <si>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</si>
  <si>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</si>
  <si>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</si>
  <si>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</si>
  <si>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</si>
  <si>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</si>
  <si>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</si>
  <si>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</si>
  <si>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</si>
  <si>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</si>
  <si>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</si>
  <si>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</si>
  <si>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</si>
  <si>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</si>
  <si>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</si>
  <si>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</si>
  <si>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</si>
  <si>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</si>
  <si>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</si>
  <si>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</si>
  <si>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</si>
  <si>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</si>
  <si>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</si>
  <si>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</si>
  <si>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</si>
  <si>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</si>
  <si>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</si>
  <si>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</si>
  <si>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</si>
  <si>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</si>
  <si>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</si>
  <si>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</si>
  <si>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</si>
  <si>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</si>
  <si>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</si>
  <si>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</si>
  <si>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</si>
  <si>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</si>
  <si>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</si>
  <si>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</si>
  <si>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</si>
  <si>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</si>
  <si>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</si>
  <si>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</si>
  <si>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</si>
  <si>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</si>
  <si>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</si>
  <si>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</si>
  <si>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</si>
  <si>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</si>
  <si>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</si>
  <si>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</si>
  <si>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</si>
  <si>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</si>
  <si>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</si>
  <si>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</si>
  <si>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</si>
  <si>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</si>
  <si>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</si>
  <si>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</si>
  <si>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</si>
  <si>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</si>
  <si>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</si>
  <si>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</si>
  <si>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</si>
  <si>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</si>
  <si>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</si>
  <si>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</si>
  <si>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</si>
  <si>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</si>
  <si>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</si>
  <si>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</si>
  <si>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</si>
  <si>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</si>
  <si>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</si>
  <si>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</si>
  <si>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</si>
  <si>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</si>
  <si>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</si>
  <si>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</si>
  <si>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</si>
  <si>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</si>
  <si>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</si>
  <si>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</si>
  <si>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</si>
  <si>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</si>
  <si>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</si>
  <si>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</si>
  <si>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</si>
  <si>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</si>
  <si>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</si>
  <si>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</si>
  <si>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</si>
  <si>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</si>
  <si>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</si>
  <si>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</si>
  <si>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</si>
  <si>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</si>
  <si>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</si>
  <si>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</si>
  <si>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</si>
  <si>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</si>
  <si>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</si>
  <si>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</si>
  <si>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</si>
  <si>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</si>
  <si>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</si>
  <si>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</si>
  <si>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</si>
  <si>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</si>
  <si>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</si>
  <si>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</si>
  <si>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</si>
  <si>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</si>
  <si>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</si>
  <si>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</si>
  <si>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</si>
  <si>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</si>
  <si>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</si>
  <si>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</si>
  <si>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</si>
  <si>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</si>
  <si>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</si>
  <si>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</si>
  <si>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</si>
  <si>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</si>
  <si>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</si>
  <si>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</si>
  <si>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</si>
  <si>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</si>
  <si>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</si>
  <si>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</si>
  <si>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</si>
  <si>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</si>
  <si>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</si>
  <si>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</si>
  <si>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</si>
  <si>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</si>
  <si>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</si>
  <si>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</si>
  <si>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</si>
  <si>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</si>
  <si>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</si>
  <si>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</si>
  <si>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</si>
  <si>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</si>
  <si>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</si>
  <si>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</si>
  <si>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</si>
  <si>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</si>
  <si>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</si>
  <si>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</si>
  <si>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</si>
  <si>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</si>
  <si>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</si>
  <si>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</si>
  <si>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</si>
  <si>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</si>
  <si>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</si>
  <si>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</si>
  <si>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</si>
  <si>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</si>
  <si>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</si>
  <si>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</si>
  <si>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</si>
  <si>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</si>
  <si>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</si>
  <si>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</si>
  <si>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</si>
  <si>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</si>
  <si>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</si>
  <si>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</si>
  <si>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</si>
  <si>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</si>
  <si>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</si>
  <si>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</si>
  <si>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</si>
  <si>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</si>
  <si>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</si>
  <si>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</si>
  <si>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</si>
  <si>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</si>
  <si>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</si>
  <si>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</si>
  <si>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</si>
  <si>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</si>
  <si>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</si>
  <si>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</si>
  <si>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</si>
  <si>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</si>
  <si>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</si>
  <si>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</si>
  <si>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</si>
  <si>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</si>
  <si>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</si>
  <si>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</si>
  <si>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</si>
  <si>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</si>
  <si>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</si>
  <si>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</si>
  <si>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</si>
  <si>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</si>
  <si>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</si>
  <si>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</si>
  <si>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</si>
  <si>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</si>
  <si>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</si>
  <si>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</si>
  <si>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</si>
  <si>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</si>
  <si>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</si>
  <si>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</si>
  <si>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</si>
  <si>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</si>
  <si>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</si>
  <si>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</si>
  <si>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</si>
  <si>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</si>
  <si>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</si>
  <si>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</si>
  <si>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</si>
  <si>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</si>
  <si>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</si>
  <si>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</si>
  <si>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</si>
  <si>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</si>
  <si>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</si>
  <si>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</si>
  <si>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</si>
  <si>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</si>
  <si>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</si>
  <si>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</si>
  <si>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</si>
  <si>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</si>
  <si>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</si>
  <si>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</si>
  <si>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</si>
  <si>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</si>
  <si>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</si>
  <si>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</si>
  <si>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</si>
  <si>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</si>
  <si>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</si>
  <si>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</si>
  <si>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</si>
  <si>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</si>
  <si>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</si>
  <si>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</si>
  <si>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</si>
  <si>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</si>
  <si>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</si>
  <si>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</si>
  <si>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</si>
  <si>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</si>
  <si>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</si>
  <si>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</si>
  <si>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</si>
  <si>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</si>
  <si>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</si>
  <si>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</si>
  <si>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</si>
  <si>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</si>
  <si>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</si>
  <si>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</si>
  <si>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</si>
  <si>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</si>
  <si>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</si>
  <si>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</si>
  <si>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</si>
  <si>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</si>
  <si>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</si>
  <si>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</si>
  <si>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</si>
  <si>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</si>
  <si>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</si>
  <si>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</si>
  <si>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</si>
  <si>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</si>
  <si>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</si>
  <si>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</si>
  <si>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</si>
  <si>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</si>
  <si>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</si>
  <si>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</si>
  <si>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</si>
  <si>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</si>
  <si>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</si>
  <si>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</si>
  <si>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</si>
  <si>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</si>
  <si>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</si>
  <si>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</si>
  <si>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</si>
  <si>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</si>
  <si>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</si>
  <si>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</si>
  <si>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</si>
  <si>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</si>
  <si>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</si>
  <si>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</si>
  <si>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</si>
  <si>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</si>
  <si>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</si>
  <si>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</si>
  <si>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</si>
  <si>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</si>
  <si>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</si>
  <si>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</si>
  <si>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</si>
  <si>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</si>
  <si>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</si>
  <si>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</si>
  <si>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</si>
  <si>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</si>
  <si>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</si>
  <si>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</si>
  <si>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</si>
  <si>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</si>
  <si>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</si>
  <si>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</si>
  <si>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</si>
  <si>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</si>
  <si>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</si>
  <si>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</si>
  <si>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</si>
  <si>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</si>
  <si>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</si>
  <si>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</si>
  <si>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</si>
  <si>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</si>
  <si>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</si>
  <si>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</si>
  <si>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</si>
  <si>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</si>
  <si>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</si>
  <si>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</si>
  <si>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</si>
  <si>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</si>
  <si>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</si>
  <si>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</si>
  <si>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</si>
  <si>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</si>
  <si>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</si>
  <si>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</si>
  <si>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</si>
  <si>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</si>
  <si>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</si>
  <si>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</si>
  <si>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</si>
  <si>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</si>
  <si>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</si>
  <si>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</si>
  <si>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</si>
  <si>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</si>
  <si>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</si>
  <si>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</si>
  <si>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</si>
  <si>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</si>
  <si>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</si>
  <si>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</si>
  <si>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</si>
  <si>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</si>
  <si>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</si>
  <si>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</si>
  <si>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</si>
  <si>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</si>
  <si>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</si>
  <si>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</si>
  <si>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</si>
  <si>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</si>
  <si>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</si>
  <si>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</si>
  <si>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</si>
  <si>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</si>
  <si>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</si>
  <si>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</si>
  <si>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</si>
  <si>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</si>
  <si>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</si>
  <si>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</si>
  <si>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</si>
  <si>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</si>
  <si>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</si>
  <si>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</si>
  <si>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</si>
  <si>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</si>
  <si>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</si>
  <si>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</si>
  <si>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</si>
  <si>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</si>
  <si>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</si>
  <si>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</si>
  <si>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</si>
  <si>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</si>
  <si>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</si>
  <si>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</si>
  <si>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</si>
  <si>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</si>
  <si>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</si>
  <si>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</si>
  <si>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</si>
  <si>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</si>
  <si>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</si>
  <si>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</si>
  <si>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</si>
  <si>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</si>
  <si>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</si>
  <si>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</si>
  <si>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</si>
  <si>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</si>
  <si>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</si>
  <si>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</si>
  <si>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</si>
  <si>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</si>
  <si>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</si>
  <si>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</si>
  <si>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</si>
  <si>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</si>
  <si>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</si>
  <si>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</si>
  <si>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</si>
  <si>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</si>
  <si>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</si>
  <si>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</si>
  <si>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</si>
  <si>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</si>
  <si>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</si>
  <si>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</si>
  <si>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</si>
  <si>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</si>
  <si>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</si>
  <si>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</si>
  <si>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</si>
  <si>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</si>
  <si>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</si>
  <si>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</si>
  <si>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</si>
  <si>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</si>
  <si>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</si>
  <si>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</si>
  <si>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</si>
  <si>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</si>
  <si>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</si>
  <si>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</si>
  <si>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</si>
  <si>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</si>
  <si>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</si>
  <si>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</si>
  <si>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</si>
  <si>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</si>
  <si>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</si>
  <si>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</si>
  <si>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</si>
  <si>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</si>
  <si>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</si>
  <si>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</si>
  <si>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</si>
  <si>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</si>
  <si>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</si>
  <si>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</si>
  <si>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</si>
  <si>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</si>
  <si>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</si>
  <si>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</si>
  <si>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</si>
  <si>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</si>
  <si>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</si>
  <si>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</si>
  <si>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</si>
  <si>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</si>
  <si>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</si>
  <si>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</si>
  <si>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</si>
  <si>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</si>
  <si>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</si>
  <si>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</si>
  <si>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</si>
  <si>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</si>
  <si>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</si>
  <si>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</si>
  <si>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</si>
  <si>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</si>
  <si>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</si>
  <si>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</si>
  <si>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</si>
  <si>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</si>
  <si>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</si>
  <si>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</si>
  <si>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</si>
  <si>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</si>
  <si>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</si>
  <si>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</si>
  <si>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</si>
  <si>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</si>
  <si>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</si>
  <si>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</si>
  <si>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</si>
  <si>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</si>
  <si>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</si>
  <si>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</si>
  <si>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</si>
  <si>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</si>
  <si>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</si>
  <si>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</si>
  <si>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</si>
  <si>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</si>
  <si>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</si>
  <si>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</si>
  <si>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</si>
  <si>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</si>
  <si>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</si>
  <si>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</si>
  <si>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</si>
  <si>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</si>
  <si>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</si>
  <si>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</si>
  <si>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</si>
  <si>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</si>
  <si>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</si>
  <si>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</si>
  <si>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</si>
  <si>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</si>
  <si>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</si>
  <si>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</si>
  <si>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</si>
  <si>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</si>
  <si>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</si>
  <si>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</si>
  <si>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</si>
  <si>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</si>
  <si>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</si>
  <si>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</si>
  <si>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</si>
  <si>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</si>
  <si>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</si>
  <si>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</si>
  <si>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</si>
  <si>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</si>
  <si>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</si>
  <si>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</si>
  <si>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</si>
  <si>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</si>
  <si>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</si>
  <si>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</si>
  <si>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</si>
  <si>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</si>
  <si>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</si>
  <si>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</si>
  <si>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</si>
  <si>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</si>
  <si>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</si>
  <si>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</si>
  <si>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</si>
  <si>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</si>
  <si>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</si>
  <si>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</si>
  <si>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</si>
  <si>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</si>
  <si>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</si>
  <si>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</si>
  <si>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</si>
  <si>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</si>
  <si>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</si>
  <si>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</si>
  <si>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</si>
  <si>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</si>
  <si>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</si>
  <si>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</si>
  <si>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</si>
  <si>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</si>
  <si>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</si>
  <si>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</si>
  <si>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</si>
  <si>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</si>
  <si>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</si>
  <si>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</si>
  <si>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</si>
  <si>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</si>
  <si>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</si>
  <si>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</si>
  <si>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</si>
  <si>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</si>
  <si>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</si>
  <si>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</si>
  <si>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</si>
  <si>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</si>
  <si>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</si>
  <si>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</si>
  <si>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</si>
  <si>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</si>
  <si>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</si>
  <si>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</si>
  <si>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</si>
  <si>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</si>
  <si>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</si>
  <si>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</si>
  <si>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</si>
  <si>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</si>
  <si>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</si>
  <si>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</si>
  <si>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</si>
  <si>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</si>
  <si>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</si>
  <si>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</si>
  <si>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</si>
  <si>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</si>
  <si>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</si>
  <si>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</si>
  <si>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</si>
  <si>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</si>
  <si>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</si>
  <si>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</si>
  <si>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</si>
  <si>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</si>
  <si>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</si>
  <si>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</si>
  <si>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</si>
  <si>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</si>
  <si>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</si>
  <si>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</si>
  <si>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</si>
  <si>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</si>
  <si>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</si>
  <si>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</si>
  <si>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</si>
  <si>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</si>
  <si>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</si>
  <si>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</si>
  <si>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</si>
  <si>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</si>
  <si>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</si>
  <si>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</si>
  <si>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</si>
  <si>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</si>
  <si>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</si>
  <si>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</si>
  <si>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</si>
  <si>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</si>
  <si>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</si>
  <si>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</si>
  <si>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</si>
  <si>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</si>
  <si>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</si>
  <si>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</si>
  <si>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</si>
  <si>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</si>
  <si>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</si>
  <si>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</si>
  <si>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</si>
  <si>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</si>
  <si>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</si>
  <si>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</si>
  <si>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</si>
  <si>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</si>
  <si>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</si>
  <si>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</si>
  <si>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</si>
  <si>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</si>
  <si>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</si>
  <si>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</si>
  <si>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</si>
  <si>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</si>
  <si>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</si>
  <si>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</si>
  <si>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</si>
  <si>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</si>
  <si>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</si>
  <si>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</si>
  <si>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</si>
  <si>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</si>
  <si>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</si>
  <si>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</si>
  <si>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</si>
  <si>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</si>
  <si>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</si>
  <si>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</si>
  <si>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</si>
  <si>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</si>
  <si>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</si>
  <si>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</si>
  <si>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</si>
  <si>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</si>
  <si>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</si>
  <si>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</si>
  <si>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</si>
  <si>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</si>
  <si>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</si>
  <si>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</si>
  <si>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</si>
  <si>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</si>
  <si>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</si>
  <si>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</si>
  <si>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</si>
  <si>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</si>
  <si>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</si>
  <si>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</si>
  <si>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</si>
  <si>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</si>
  <si>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</si>
  <si>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</si>
  <si>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</si>
  <si>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</si>
  <si>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</si>
  <si>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</si>
  <si>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</si>
  <si>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</si>
  <si>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</si>
  <si>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</si>
  <si>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</si>
  <si>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</si>
  <si>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</si>
  <si>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</si>
  <si>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</si>
  <si>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</si>
  <si>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</si>
  <si>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</si>
  <si>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</si>
  <si>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</si>
  <si>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</si>
  <si>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</si>
  <si>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</si>
  <si>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</si>
  <si>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</si>
  <si>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</si>
  <si>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</si>
  <si>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</si>
  <si>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</si>
  <si>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</si>
  <si>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</si>
  <si>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</si>
  <si>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</si>
  <si>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</si>
  <si>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</si>
  <si>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</si>
  <si>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</si>
  <si>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</si>
  <si>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</si>
  <si>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</si>
  <si>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</si>
  <si>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</si>
  <si>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</si>
  <si>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</si>
  <si>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</si>
  <si>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</si>
  <si>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</si>
  <si>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</si>
  <si>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</si>
  <si>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</si>
  <si>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</si>
  <si>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</si>
  <si>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</si>
  <si>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</si>
  <si>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</si>
  <si>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</si>
  <si>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</si>
  <si>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</si>
  <si>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</si>
  <si>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</si>
  <si>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</si>
  <si>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</si>
  <si>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</si>
  <si>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</si>
  <si>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</si>
  <si>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</si>
  <si>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</si>
  <si>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</si>
  <si>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</si>
  <si>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</si>
  <si>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</si>
  <si>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</si>
  <si>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</si>
  <si>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</si>
  <si>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</si>
  <si>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</si>
  <si>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</si>
  <si>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</si>
  <si>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</si>
  <si>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</si>
  <si>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</si>
  <si>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</si>
  <si>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</si>
  <si>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</si>
  <si>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</si>
  <si>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</si>
  <si>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</si>
  <si>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</si>
  <si>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</si>
  <si>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</si>
  <si>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</si>
  <si>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</si>
  <si>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</si>
  <si>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</si>
  <si>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</si>
  <si>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</si>
  <si>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</si>
  <si>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</si>
  <si>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</si>
  <si>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</si>
  <si>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</si>
  <si>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</si>
  <si>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</si>
  <si>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</si>
  <si>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</si>
  <si>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</si>
  <si>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</si>
  <si>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</si>
  <si>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</si>
  <si>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</si>
  <si>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</si>
  <si>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</si>
  <si>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</si>
  <si>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</si>
  <si>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</si>
  <si>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</si>
  <si>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</si>
  <si>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</si>
  <si>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</si>
  <si>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</si>
  <si>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</si>
  <si>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</si>
  <si>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</si>
  <si>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</si>
  <si>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</si>
  <si>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</si>
  <si>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</si>
  <si>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</si>
  <si>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</si>
  <si>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</si>
  <si>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</si>
  <si>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</si>
  <si>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</si>
  <si>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</si>
  <si>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</si>
  <si>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</si>
  <si>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</si>
  <si>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</si>
  <si>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</si>
  <si>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</si>
  <si>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</si>
  <si>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</si>
  <si>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</si>
  <si>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</si>
  <si>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</si>
  <si>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</si>
  <si>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</si>
  <si>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</si>
  <si>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</si>
  <si>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</si>
  <si>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</si>
  <si>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</si>
  <si>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</si>
  <si>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</si>
  <si>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</si>
  <si>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</si>
  <si>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</si>
  <si>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</si>
  <si>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</si>
  <si>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</si>
  <si>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</si>
  <si>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</si>
  <si>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</si>
  <si>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</si>
  <si>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</si>
  <si>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</si>
  <si>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</si>
  <si>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</si>
  <si>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</si>
  <si>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</si>
  <si>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</si>
  <si>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</si>
  <si>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</si>
  <si>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</si>
  <si>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</si>
  <si>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</si>
  <si>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</si>
  <si>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</si>
  <si>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</si>
  <si>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</si>
  <si>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</si>
  <si>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</si>
  <si>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</si>
  <si>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</si>
  <si>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</si>
  <si>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</si>
  <si>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</si>
  <si>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</si>
  <si>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</si>
  <si>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</si>
  <si>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</si>
  <si>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</si>
  <si>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</si>
  <si>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</si>
  <si>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</si>
  <si>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</si>
  <si>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</si>
  <si>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</si>
  <si>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</si>
  <si>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</si>
  <si>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</si>
  <si>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</si>
  <si>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</si>
  <si>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</si>
  <si>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</si>
  <si>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</si>
  <si>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</si>
  <si>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</si>
  <si>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</si>
  <si>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</si>
  <si>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</si>
  <si>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</si>
  <si>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</si>
  <si>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</si>
  <si>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</si>
  <si>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</si>
  <si>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</si>
  <si>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</si>
  <si>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</si>
  <si>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</si>
  <si>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</si>
  <si>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</si>
  <si>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</si>
  <si>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</si>
  <si>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</si>
  <si>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</si>
  <si>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</si>
  <si>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</si>
  <si>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</si>
  <si>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</si>
  <si>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</si>
  <si>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</si>
  <si>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</si>
  <si>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</si>
  <si>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</si>
  <si>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</si>
  <si>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</si>
  <si>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</si>
  <si>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</si>
  <si>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</si>
  <si>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</si>
  <si>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</si>
  <si>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</si>
  <si>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</si>
  <si>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</si>
  <si>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</si>
  <si>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</si>
  <si>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</si>
  <si>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</si>
  <si>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</si>
  <si>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</si>
  <si>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</si>
  <si>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</si>
  <si>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</si>
  <si>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</si>
  <si>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</si>
  <si>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</si>
  <si>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</si>
  <si>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</si>
  <si>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</si>
  <si>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</si>
  <si>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</si>
  <si>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</si>
  <si>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</si>
  <si>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</si>
  <si>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</si>
  <si>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</si>
  <si>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</si>
  <si>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</si>
  <si>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</si>
  <si>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</si>
  <si>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</si>
  <si>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</si>
  <si>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</si>
  <si>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</si>
  <si>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</si>
  <si>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</si>
  <si>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</si>
  <si>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</si>
  <si>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</si>
  <si>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</si>
  <si>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</si>
  <si>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</si>
  <si>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</si>
  <si>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</si>
  <si>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</si>
  <si>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</si>
  <si>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</si>
  <si>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</si>
  <si>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</si>
  <si>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</si>
  <si>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</si>
  <si>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</si>
  <si>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</si>
  <si>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</si>
  <si>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</si>
  <si>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</si>
  <si>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</si>
  <si>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</si>
  <si>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</si>
  <si>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</si>
  <si>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</si>
  <si>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</si>
  <si>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</si>
  <si>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</si>
  <si>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</si>
  <si>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</si>
  <si>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</si>
  <si>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</si>
  <si>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</si>
  <si>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</si>
  <si>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</si>
  <si>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</si>
  <si>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</si>
  <si>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</si>
  <si>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</si>
  <si>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</si>
  <si>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</si>
  <si>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</si>
  <si>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</si>
  <si>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</si>
  <si>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</si>
  <si>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</si>
  <si>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</si>
  <si>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</si>
  <si>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</si>
  <si>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</si>
  <si>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</si>
  <si>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</si>
  <si>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</si>
  <si>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</si>
  <si>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</si>
  <si>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</si>
  <si>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</si>
  <si>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</si>
  <si>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</si>
  <si>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</si>
  <si>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</si>
  <si>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</si>
  <si>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</si>
  <si>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</si>
  <si>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</si>
  <si>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</si>
  <si>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</si>
  <si>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</si>
  <si>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</si>
  <si>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</si>
  <si>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</si>
  <si>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</si>
  <si>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</si>
  <si>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</si>
  <si>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</si>
  <si>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</si>
  <si>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</si>
  <si>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</si>
  <si>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</si>
  <si>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</si>
  <si>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</si>
  <si>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</si>
  <si>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</si>
  <si>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</si>
  <si>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</si>
  <si>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</si>
  <si>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</si>
  <si>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</si>
  <si>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</si>
  <si>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</si>
  <si>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</si>
  <si>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</si>
  <si>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</si>
  <si>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</si>
  <si>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</si>
  <si>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</si>
  <si>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</si>
  <si>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</si>
  <si>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</si>
  <si>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</si>
  <si>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</si>
  <si>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</si>
  <si>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</si>
  <si>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</si>
  <si>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</si>
  <si>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</si>
  <si>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</si>
  <si>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</si>
  <si>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</si>
  <si>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</si>
  <si>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</si>
  <si>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</si>
  <si>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</si>
  <si>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</si>
  <si>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</si>
  <si>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</si>
  <si>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</si>
  <si>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</si>
  <si>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</si>
  <si>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</si>
  <si>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</si>
  <si>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</si>
  <si>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</si>
  <si>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</si>
  <si>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</si>
  <si>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</si>
  <si>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</si>
  <si>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</si>
  <si>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</si>
  <si>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</si>
  <si>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</si>
  <si>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</si>
  <si>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</si>
  <si>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</si>
  <si>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</si>
  <si>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</si>
  <si>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</si>
  <si>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</si>
  <si>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</si>
  <si>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</si>
  <si>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</si>
  <si>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</si>
  <si>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</si>
  <si>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</si>
  <si>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</si>
  <si>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</si>
  <si>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</si>
  <si>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</si>
  <si>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</si>
  <si>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</si>
  <si>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</si>
  <si>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</si>
  <si>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</si>
  <si>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</si>
  <si>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</si>
  <si>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</si>
  <si>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</si>
  <si>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</si>
  <si>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</si>
  <si>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</si>
  <si>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</si>
  <si>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</si>
  <si>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</si>
  <si>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</si>
  <si>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</si>
  <si>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</si>
  <si>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</si>
  <si>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</si>
  <si>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</si>
  <si>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</si>
  <si>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</si>
  <si>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</si>
  <si>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</si>
  <si>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</si>
  <si>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</si>
  <si>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</si>
  <si>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</si>
  <si>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</si>
  <si>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</si>
  <si>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</si>
  <si>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</si>
  <si>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</si>
  <si>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</si>
  <si>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</si>
  <si>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</si>
  <si>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</si>
  <si>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</si>
  <si>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</si>
  <si>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</si>
  <si>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</si>
  <si>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</si>
  <si>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</si>
  <si>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</si>
  <si>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</si>
  <si>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</si>
  <si>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</si>
  <si>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</si>
  <si>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</si>
  <si>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</si>
  <si>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</si>
  <si>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</si>
  <si>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</si>
  <si>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</si>
  <si>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</si>
  <si>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</si>
  <si>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</si>
  <si>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</si>
  <si>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</si>
  <si>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</si>
  <si>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</si>
  <si>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</si>
  <si>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</si>
  <si>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</si>
  <si>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</si>
  <si>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</si>
  <si>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</si>
  <si>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</si>
  <si>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</si>
  <si>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</si>
  <si>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</si>
  <si>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</si>
  <si>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</si>
  <si>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</si>
  <si>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</si>
  <si>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</si>
  <si>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</si>
  <si>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</si>
  <si>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</si>
  <si>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</si>
  <si>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</si>
  <si>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</si>
  <si>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</si>
  <si>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</si>
  <si>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</si>
  <si>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</si>
  <si>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</si>
  <si>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</si>
  <si>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</si>
  <si>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</si>
  <si>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</si>
  <si>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</si>
  <si>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</si>
  <si>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</si>
  <si>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</si>
  <si>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</si>
  <si>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</si>
  <si>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</si>
  <si>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</si>
  <si>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</si>
  <si>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</si>
  <si>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</si>
  <si>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</si>
  <si>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</si>
  <si>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</si>
  <si>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</si>
  <si>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</si>
  <si>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</si>
  <si>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</si>
  <si>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</si>
  <si>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</si>
  <si>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</si>
  <si>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</si>
  <si>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</si>
  <si>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</si>
  <si>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</si>
  <si>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</si>
  <si>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</si>
  <si>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</si>
  <si>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</si>
  <si>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</si>
  <si>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</si>
  <si>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</si>
  <si>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</si>
  <si>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</si>
  <si>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</si>
  <si>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</si>
  <si>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</si>
  <si>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</si>
  <si>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</si>
  <si>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</si>
  <si>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</si>
  <si>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</si>
  <si>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</si>
  <si>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</si>
  <si>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</si>
  <si>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</si>
  <si>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</si>
  <si>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</si>
  <si>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</si>
  <si>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</si>
  <si>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</si>
  <si>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</si>
  <si>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</si>
  <si>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</si>
  <si>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</si>
  <si>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</si>
  <si>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</si>
  <si>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</si>
  <si>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</si>
  <si>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</si>
  <si>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</si>
  <si>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</si>
  <si>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</si>
  <si>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</si>
  <si>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</si>
  <si>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</si>
  <si>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</si>
  <si>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</si>
  <si>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</si>
  <si>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</si>
  <si>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</si>
  <si>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</si>
  <si>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</si>
  <si>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</si>
  <si>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</si>
  <si>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</si>
  <si>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</si>
  <si>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</si>
  <si>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</si>
  <si>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</si>
  <si>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</si>
  <si>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</si>
  <si>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</si>
  <si>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</si>
  <si>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</si>
  <si>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</si>
  <si>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</si>
  <si>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</si>
  <si>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</si>
  <si>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</si>
  <si>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</si>
  <si>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</si>
  <si>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</si>
  <si>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</si>
  <si>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</si>
  <si>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</si>
  <si>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</si>
  <si>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</si>
  <si>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</si>
  <si>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</si>
  <si>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</si>
  <si>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</si>
  <si>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</si>
  <si>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</si>
  <si>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</si>
  <si>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</si>
  <si>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</si>
  <si>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</si>
  <si>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</si>
  <si>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</si>
  <si>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</si>
  <si>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</si>
  <si>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</si>
  <si>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</si>
  <si>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</si>
  <si>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</si>
  <si>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</si>
  <si>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</si>
  <si>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</si>
  <si>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</si>
  <si>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</si>
  <si>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</si>
  <si>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</si>
  <si>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</si>
  <si>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</si>
  <si>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</si>
  <si>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</si>
  <si>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</si>
  <si>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</si>
  <si>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</si>
  <si>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</si>
  <si>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</si>
  <si>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</si>
  <si>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</si>
  <si>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</si>
  <si>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</si>
  <si>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</si>
  <si>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</si>
  <si>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</si>
  <si>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</si>
  <si>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</si>
  <si>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</si>
  <si>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</si>
  <si>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</si>
  <si>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</si>
  <si>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</si>
  <si>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</si>
  <si>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</si>
  <si>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</si>
  <si>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</si>
  <si>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</si>
  <si>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</si>
  <si>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</si>
  <si>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</si>
  <si>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</si>
  <si>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</si>
  <si>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</si>
  <si>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</si>
  <si>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</si>
  <si>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</si>
  <si>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</si>
  <si>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</si>
  <si>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</si>
  <si>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</si>
  <si>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</si>
  <si>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</si>
  <si>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</si>
  <si>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</si>
  <si>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</si>
  <si>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</si>
  <si>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</si>
  <si>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</si>
  <si>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</si>
  <si>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</si>
  <si>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</si>
  <si>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</si>
  <si>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</si>
  <si>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</si>
  <si>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</si>
  <si>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</si>
  <si>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</si>
  <si>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</si>
  <si>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</si>
  <si>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</si>
  <si>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</si>
  <si>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</si>
  <si>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</si>
  <si>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</si>
  <si>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</si>
  <si>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</si>
  <si>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</si>
  <si>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</si>
  <si>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</si>
  <si>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</si>
  <si>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</si>
  <si>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</si>
  <si>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</si>
  <si>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</si>
  <si>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</si>
  <si>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</si>
  <si>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</si>
  <si>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</si>
  <si>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</si>
  <si>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</si>
  <si>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</si>
  <si>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</si>
  <si>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</si>
  <si>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</si>
  <si>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</si>
  <si>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</si>
  <si>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</si>
  <si>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</si>
  <si>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</si>
  <si>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</si>
  <si>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</si>
  <si>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</si>
  <si>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</si>
  <si>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</si>
  <si>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</si>
  <si>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</si>
  <si>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</si>
  <si>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</si>
  <si>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</si>
  <si>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</si>
  <si>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</si>
  <si>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</si>
  <si>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</si>
  <si>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</si>
  <si>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</si>
  <si>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</si>
  <si>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</si>
  <si>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</si>
  <si>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</si>
  <si>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</si>
  <si>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</si>
  <si>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</si>
  <si>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</si>
  <si>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</si>
  <si>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</si>
  <si>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</si>
  <si>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</si>
  <si>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</si>
  <si>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</si>
  <si>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</si>
  <si>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</si>
  <si>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</si>
  <si>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</si>
  <si>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</si>
  <si>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</si>
  <si>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</si>
  <si>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</si>
  <si>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</si>
  <si>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</si>
  <si>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</si>
  <si>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</si>
  <si>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</si>
  <si>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</si>
  <si>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</si>
  <si>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</si>
  <si>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</si>
  <si>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</si>
  <si>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</si>
  <si>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</si>
  <si>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</si>
  <si>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</si>
  <si>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</si>
  <si>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</si>
  <si>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</si>
  <si>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</si>
  <si>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</si>
  <si>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</si>
  <si>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</si>
  <si>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</si>
  <si>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</si>
  <si>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</si>
  <si>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</si>
  <si>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</si>
  <si>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</si>
  <si>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</si>
  <si>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</si>
  <si>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</si>
  <si>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</si>
  <si>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</si>
  <si>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</si>
  <si>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</si>
  <si>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</si>
  <si>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</si>
  <si>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</si>
  <si>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</si>
  <si>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</si>
  <si>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</si>
  <si>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</si>
  <si>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</si>
  <si>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</si>
  <si>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</si>
  <si>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</si>
  <si>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</si>
  <si>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</si>
  <si>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</si>
  <si>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</si>
  <si>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</si>
  <si>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</si>
  <si>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</si>
  <si>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</si>
  <si>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</si>
  <si>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</si>
  <si>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</si>
  <si>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</si>
  <si>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</si>
  <si>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</si>
  <si>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</si>
  <si>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</si>
  <si>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</si>
  <si>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</si>
  <si>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</si>
  <si>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</si>
  <si>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</si>
  <si>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</si>
  <si>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</si>
  <si>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</si>
  <si>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</si>
  <si>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</si>
  <si>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</si>
  <si>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</si>
  <si>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</si>
  <si>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</si>
  <si>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</si>
  <si>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</si>
  <si>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</si>
  <si>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</si>
  <si>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</si>
  <si>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</si>
  <si>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</si>
  <si>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</si>
  <si>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</si>
  <si>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</si>
  <si>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</si>
  <si>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</si>
  <si>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</si>
  <si>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</si>
  <si>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</si>
  <si>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</si>
  <si>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</si>
  <si>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</si>
  <si>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</si>
  <si>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</si>
  <si>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</si>
  <si>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</si>
  <si>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</si>
  <si>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</si>
  <si>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</si>
  <si>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</si>
  <si>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</si>
  <si>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</si>
  <si>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</si>
  <si>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</si>
  <si>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</si>
  <si>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</si>
  <si>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</si>
  <si>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</si>
  <si>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</si>
  <si>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</si>
  <si>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</si>
  <si>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</si>
  <si>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</si>
  <si>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</si>
  <si>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</si>
  <si>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</si>
  <si>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</si>
  <si>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</si>
  <si>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</si>
  <si>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</si>
  <si>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</si>
  <si>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</si>
  <si>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</si>
  <si>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</si>
  <si>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</si>
  <si>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</si>
  <si>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</si>
  <si>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</si>
  <si>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</si>
  <si>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</si>
  <si>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</si>
  <si>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</si>
  <si>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</si>
  <si>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</si>
  <si>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</si>
  <si>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</si>
  <si>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</si>
  <si>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</si>
  <si>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</si>
  <si>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</si>
  <si>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</si>
  <si>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</si>
  <si>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</si>
  <si>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</si>
  <si>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</si>
  <si>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</si>
  <si>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</si>
  <si>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</si>
  <si>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</si>
  <si>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</si>
  <si>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</si>
  <si>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</si>
  <si>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</si>
  <si>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</si>
  <si>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</si>
  <si>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</si>
  <si>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</si>
  <si>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</si>
  <si>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</si>
  <si>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</si>
  <si>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</si>
  <si>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</si>
  <si>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</si>
  <si>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</si>
  <si>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</si>
  <si>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</si>
  <si>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</si>
  <si>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</si>
  <si>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</si>
  <si>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</si>
  <si>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</si>
  <si>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</si>
  <si>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</si>
  <si>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</si>
  <si>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</si>
  <si>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</si>
  <si>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</si>
  <si>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</si>
  <si>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</si>
  <si>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</si>
  <si>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</si>
  <si>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</si>
  <si>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</si>
  <si>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</si>
  <si>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</si>
  <si>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</si>
  <si>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</si>
  <si>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</si>
  <si>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</si>
  <si>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</si>
  <si>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</si>
  <si>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</si>
  <si>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</si>
  <si>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</si>
  <si>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</si>
  <si>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</si>
  <si>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</si>
  <si>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</si>
  <si>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</si>
  <si>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</si>
  <si>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</si>
  <si>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</si>
  <si>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</si>
  <si>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</si>
  <si>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</si>
  <si>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</si>
  <si>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</si>
  <si>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</si>
  <si>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</si>
  <si>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</si>
  <si>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</si>
  <si>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</si>
  <si>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</si>
  <si>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</si>
  <si>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</si>
  <si>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</si>
  <si>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</si>
  <si>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</si>
  <si>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</si>
  <si>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</si>
  <si>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</si>
  <si>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</si>
  <si>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</si>
  <si>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</si>
  <si>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</si>
  <si>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</si>
  <si>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</si>
  <si>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</si>
  <si>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</si>
  <si>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</si>
  <si>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</si>
  <si>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</si>
  <si>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</si>
  <si>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</si>
  <si>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</si>
  <si>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</si>
  <si>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</si>
  <si>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</si>
  <si>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</si>
  <si>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</si>
  <si>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</si>
  <si>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</si>
  <si>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</si>
  <si>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</si>
  <si>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</si>
  <si>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</si>
  <si>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</si>
  <si>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</si>
  <si>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</si>
  <si>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</si>
  <si>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</si>
  <si>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</si>
  <si>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</si>
  <si>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</si>
  <si>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</si>
  <si>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</si>
  <si>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</si>
  <si>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</si>
  <si>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</si>
  <si>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</si>
  <si>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</si>
  <si>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</si>
  <si>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</si>
  <si>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</si>
  <si>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</si>
  <si>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</si>
  <si>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</si>
  <si>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</si>
  <si>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</si>
  <si>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</si>
  <si>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</si>
  <si>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</si>
  <si>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</si>
  <si>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</si>
  <si>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</si>
  <si>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</si>
  <si>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</si>
  <si>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</si>
  <si>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</si>
  <si>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</si>
  <si>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</si>
  <si>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</si>
  <si>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</si>
  <si>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</si>
  <si>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</si>
  <si>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</si>
  <si>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</si>
  <si>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</si>
  <si>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</si>
  <si>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</si>
  <si>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</si>
  <si>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</si>
  <si>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</si>
  <si>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</si>
  <si>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</si>
  <si>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</si>
  <si>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</si>
  <si>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</si>
  <si>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</si>
  <si>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</si>
  <si>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</si>
  <si>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</si>
  <si>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</si>
  <si>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</si>
  <si>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</si>
  <si>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</si>
  <si>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</si>
  <si>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</si>
  <si>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</si>
  <si>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</si>
  <si>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</si>
  <si>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</si>
  <si>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</si>
  <si>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</si>
  <si>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</si>
  <si>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</si>
  <si>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</si>
  <si>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</si>
  <si>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</si>
  <si>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</si>
  <si>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</si>
  <si>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</si>
  <si>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</si>
  <si>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</si>
  <si>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</si>
  <si>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</si>
  <si>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</si>
  <si>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</si>
  <si>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</si>
  <si>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</si>
  <si>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</si>
  <si>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</si>
  <si>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</si>
  <si>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</si>
  <si>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</si>
  <si>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</si>
  <si>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</si>
  <si>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</si>
  <si>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</si>
  <si>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</si>
  <si>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</si>
  <si>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</si>
  <si>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</si>
  <si>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</si>
  <si>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</si>
  <si>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</si>
  <si>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</si>
  <si>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</si>
  <si>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</si>
  <si>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</si>
  <si>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</si>
  <si>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</si>
  <si>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</si>
  <si>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</si>
  <si>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</si>
  <si>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</si>
  <si>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</si>
  <si>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</si>
  <si>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</si>
  <si>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</si>
  <si>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</si>
  <si>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</si>
  <si>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</si>
  <si>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</si>
  <si>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</si>
  <si>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</si>
  <si>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</si>
  <si>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</si>
  <si>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</si>
  <si>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</si>
  <si>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</si>
  <si>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</si>
  <si>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</si>
  <si>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</si>
  <si>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</si>
  <si>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</si>
  <si>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</si>
  <si>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</si>
  <si>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</si>
  <si>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</si>
  <si>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</si>
  <si>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</si>
  <si>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</si>
  <si>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</si>
  <si>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</si>
  <si>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</si>
  <si>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</si>
  <si>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</si>
  <si>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</si>
  <si>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</si>
  <si>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</si>
  <si>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</si>
  <si>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</si>
  <si>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</si>
  <si>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</si>
  <si>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</si>
  <si>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</si>
  <si>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</si>
  <si>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</si>
  <si>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</si>
  <si>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</si>
  <si>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</si>
  <si>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</si>
  <si>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</si>
  <si>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</si>
  <si>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</si>
  <si>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</si>
  <si>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</si>
  <si>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</si>
  <si>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</si>
  <si>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</si>
  <si>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</si>
  <si>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</si>
  <si>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</si>
  <si>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</si>
  <si>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</si>
  <si>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</si>
  <si>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</si>
  <si>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</si>
  <si>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</si>
  <si>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</si>
  <si>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</si>
  <si>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</si>
  <si>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</si>
  <si>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</si>
  <si>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</si>
  <si>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</si>
  <si>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</si>
  <si>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</si>
  <si>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</si>
  <si>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</si>
  <si>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</si>
  <si>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</si>
  <si>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</si>
  <si>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</si>
  <si>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</si>
  <si>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</si>
  <si>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</si>
  <si>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</si>
  <si>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</si>
  <si>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</si>
  <si>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</si>
  <si>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</si>
  <si>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</si>
  <si>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</si>
  <si>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</si>
  <si>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</si>
  <si>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</si>
  <si>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</si>
  <si>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</si>
  <si>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</si>
  <si>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</si>
  <si>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</si>
  <si>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</si>
  <si>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</si>
  <si>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</si>
  <si>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</si>
  <si>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</si>
  <si>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</si>
  <si>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</si>
  <si>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</si>
  <si>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</si>
  <si>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</si>
  <si>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</si>
  <si>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</si>
  <si>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</si>
  <si>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</si>
  <si>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</si>
  <si>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</si>
  <si>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</si>
  <si>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</si>
  <si>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</si>
  <si>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</si>
  <si>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</si>
  <si>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</si>
  <si>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</si>
  <si>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</si>
  <si>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</si>
  <si>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</si>
  <si>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</si>
  <si>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</si>
  <si>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</si>
  <si>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</si>
  <si>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</si>
  <si>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</si>
  <si>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</si>
  <si>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</si>
  <si>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</si>
  <si>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</si>
  <si>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</si>
  <si>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</si>
  <si>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</si>
  <si>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</si>
  <si>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</si>
  <si>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</si>
  <si>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</si>
  <si>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</si>
  <si>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</si>
  <si>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</si>
  <si>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</si>
  <si>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</si>
  <si>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</si>
  <si>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</si>
  <si>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</si>
  <si>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</si>
  <si>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</si>
  <si>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</si>
  <si>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</si>
  <si>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</si>
  <si>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</si>
  <si>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</si>
  <si>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</si>
  <si>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</si>
  <si>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</si>
  <si>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</si>
  <si>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</si>
  <si>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</si>
  <si>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</si>
  <si>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</si>
  <si>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</si>
  <si>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</si>
  <si>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</si>
  <si>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</si>
  <si>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</si>
  <si>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</si>
  <si>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</si>
  <si>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</si>
  <si>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</si>
  <si>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</si>
  <si>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</si>
  <si>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</si>
  <si>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</si>
  <si>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</si>
  <si>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</si>
  <si>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</si>
  <si>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</si>
  <si>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</si>
  <si>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</si>
  <si>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</si>
  <si>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</si>
  <si>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</si>
  <si>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</si>
  <si>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</si>
  <si>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</si>
  <si>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</si>
  <si>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</si>
  <si>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</si>
  <si>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</si>
  <si>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</si>
  <si>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</si>
  <si>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</si>
  <si>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</si>
  <si>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</si>
  <si>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</si>
  <si>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</si>
  <si>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</si>
  <si>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</si>
  <si>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</si>
  <si>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</si>
  <si>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</si>
  <si>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</si>
  <si>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</si>
  <si>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</si>
  <si>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</si>
  <si>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</si>
  <si>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</si>
  <si>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</si>
  <si>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</si>
  <si>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</si>
  <si>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</si>
  <si>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</si>
  <si>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</si>
  <si>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</si>
  <si>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</si>
  <si>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</si>
  <si>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</si>
  <si>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</si>
  <si>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</si>
  <si>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</si>
  <si>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</si>
  <si>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</si>
  <si>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</si>
  <si>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</si>
  <si>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</si>
  <si>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</si>
  <si>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</si>
  <si>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</si>
  <si>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</si>
  <si>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</si>
  <si>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</si>
  <si>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</si>
  <si>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</si>
  <si>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</si>
  <si>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</si>
  <si>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</si>
  <si>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</si>
  <si>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</si>
  <si>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</si>
  <si>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</si>
  <si>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</si>
  <si>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</si>
  <si>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</si>
  <si>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</si>
  <si>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</si>
  <si>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</si>
  <si>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</si>
  <si>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</si>
  <si>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</si>
  <si>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</si>
  <si>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</si>
  <si>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</si>
  <si>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</si>
  <si>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</si>
  <si>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</si>
  <si>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</si>
  <si>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</si>
  <si>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</si>
  <si>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</si>
  <si>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</si>
  <si>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</si>
  <si>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</si>
  <si>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</si>
  <si>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</si>
  <si>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</si>
  <si>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</si>
  <si>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</si>
  <si>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</si>
  <si>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</si>
  <si>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</si>
  <si>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</si>
  <si>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</si>
  <si>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</si>
  <si>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</si>
  <si>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</si>
  <si>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</si>
  <si>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</si>
  <si>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</si>
  <si>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</si>
  <si>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</si>
  <si>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</si>
  <si>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</si>
  <si>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</si>
  <si>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</si>
  <si>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</si>
  <si>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</si>
  <si>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</si>
  <si>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</si>
  <si>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</si>
  <si>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</si>
  <si>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</si>
  <si>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</si>
  <si>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</si>
  <si>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</si>
  <si>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</si>
  <si>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</si>
  <si>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</si>
  <si>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</si>
  <si>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</si>
  <si>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</si>
  <si>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</si>
  <si>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</si>
  <si>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</si>
  <si>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</si>
  <si>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</si>
  <si>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</si>
  <si>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</si>
  <si>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</si>
  <si>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</si>
  <si>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</si>
  <si>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</si>
  <si>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</si>
  <si>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</si>
  <si>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</si>
  <si>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</si>
  <si>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</si>
  <si>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</si>
  <si>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</si>
  <si>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</si>
  <si>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</si>
  <si>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</si>
  <si>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</si>
  <si>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</si>
  <si>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</si>
  <si>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</si>
  <si>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</si>
  <si>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</si>
  <si>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</si>
  <si>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</si>
  <si>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</si>
  <si>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</si>
  <si>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</si>
  <si>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</si>
  <si>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</si>
  <si>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</si>
  <si>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</si>
  <si>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</si>
  <si>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</si>
  <si>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</si>
  <si>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</si>
  <si>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</si>
  <si>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</si>
  <si>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</si>
  <si>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</si>
  <si>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</si>
  <si>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</si>
  <si>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</si>
  <si>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</si>
  <si>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</si>
  <si>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</si>
  <si>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</si>
  <si>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</si>
  <si>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</si>
  <si>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</si>
  <si>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</si>
  <si>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</si>
  <si>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</si>
  <si>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</si>
  <si>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</si>
  <si>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</si>
  <si>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</si>
  <si>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</si>
  <si>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</si>
  <si>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</si>
  <si>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</si>
  <si>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</si>
  <si>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</si>
  <si>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</si>
  <si>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</si>
  <si>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</si>
  <si>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</si>
  <si>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</si>
  <si>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</si>
  <si>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</si>
  <si>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</si>
  <si>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</si>
  <si>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</si>
  <si>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</si>
  <si>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</si>
  <si>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</si>
  <si>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</si>
  <si>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</si>
  <si>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</si>
  <si>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</si>
  <si>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</si>
  <si>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</si>
  <si>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</si>
  <si>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</si>
  <si>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</si>
  <si>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</si>
  <si>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</si>
  <si>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</si>
  <si>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</si>
  <si>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</si>
  <si>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</si>
  <si>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</si>
  <si>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</si>
  <si>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</si>
  <si>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</si>
  <si>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</si>
  <si>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</si>
  <si>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</si>
  <si>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</si>
  <si>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</si>
  <si>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</si>
  <si>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</si>
  <si>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</si>
  <si>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</si>
  <si>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</si>
  <si>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</si>
  <si>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</si>
  <si>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</si>
  <si>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</si>
  <si>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</si>
  <si>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</si>
  <si>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</si>
  <si>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</si>
  <si>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</si>
  <si>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</si>
  <si>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</si>
  <si>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</si>
  <si>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</si>
  <si>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</si>
  <si>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</si>
  <si>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</si>
  <si>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</si>
  <si>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</si>
  <si>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</si>
  <si>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</si>
  <si>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</si>
  <si>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</si>
  <si>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</si>
  <si>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</si>
  <si>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</si>
  <si>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</si>
  <si>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</si>
  <si>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</si>
  <si>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</si>
  <si>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</si>
  <si>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</si>
  <si>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</si>
  <si>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</si>
  <si>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</si>
  <si>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</si>
  <si>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</si>
  <si>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</si>
  <si>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</si>
  <si>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</si>
  <si>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</si>
  <si>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</si>
  <si>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</si>
  <si>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</si>
  <si>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</si>
  <si>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</si>
  <si>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</si>
  <si>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</si>
  <si>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</si>
  <si>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</si>
  <si>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</si>
  <si>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</si>
  <si>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</si>
  <si>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</si>
  <si>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</si>
  <si>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</si>
  <si>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</si>
  <si>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</si>
  <si>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</si>
  <si>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</si>
  <si>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</si>
  <si>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</si>
  <si>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</si>
  <si>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</si>
  <si>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</si>
  <si>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</si>
  <si>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</si>
  <si>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</si>
  <si>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</si>
  <si>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</si>
  <si>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</si>
  <si>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</si>
  <si>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</si>
  <si>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</si>
  <si>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</si>
  <si>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</si>
  <si>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</si>
  <si>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</si>
  <si>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</si>
  <si>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</si>
  <si>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</si>
  <si>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</si>
  <si>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</si>
  <si>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</si>
  <si>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</si>
  <si>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</si>
  <si>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</si>
  <si>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</si>
  <si>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</si>
  <si>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</si>
  <si>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</si>
  <si>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</si>
  <si>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</si>
  <si>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</si>
  <si>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</si>
  <si>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</si>
  <si>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</si>
  <si>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</si>
  <si>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</si>
  <si>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</si>
  <si>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</si>
  <si>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</si>
  <si>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</si>
  <si>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</si>
  <si>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</si>
  <si>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</si>
  <si>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</si>
  <si>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</si>
  <si>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</si>
  <si>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</si>
  <si>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</si>
  <si>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</si>
  <si>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</si>
  <si>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</si>
  <si>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</si>
  <si>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</si>
  <si>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</si>
  <si>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</si>
  <si>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</si>
  <si>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</si>
  <si>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</si>
  <si>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</si>
  <si>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</si>
  <si>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</si>
  <si>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</si>
  <si>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</si>
  <si>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</si>
  <si>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</si>
  <si>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</si>
  <si>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</si>
  <si>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</si>
  <si>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</si>
  <si>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</si>
  <si>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</si>
  <si>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</si>
  <si>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</si>
  <si>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</si>
  <si>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</si>
  <si>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</si>
  <si>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</si>
  <si>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</si>
  <si>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</si>
  <si>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</si>
  <si>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</si>
  <si>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</si>
  <si>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</si>
  <si>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</si>
  <si>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</si>
  <si>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</si>
  <si>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</si>
  <si>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</si>
  <si>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</si>
  <si>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</si>
  <si>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</si>
  <si>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</si>
  <si>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</si>
  <si>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</si>
  <si>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</si>
  <si>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</si>
  <si>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</si>
  <si>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</si>
  <si>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</si>
  <si>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</si>
  <si>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</si>
  <si>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</si>
  <si>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</si>
  <si>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</si>
  <si>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</si>
  <si>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</si>
  <si>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</si>
  <si>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</si>
  <si>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</si>
  <si>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</si>
  <si>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</si>
  <si>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</si>
  <si>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</si>
  <si>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</si>
  <si>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</si>
  <si>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</si>
  <si>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</si>
  <si>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</si>
  <si>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</si>
  <si>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</si>
  <si>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</si>
  <si>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</si>
  <si>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</si>
  <si>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</si>
  <si>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</si>
  <si>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</si>
  <si>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</si>
  <si>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</si>
  <si>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</si>
  <si>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</si>
  <si>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</si>
  <si>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</si>
  <si>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</si>
  <si>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</si>
  <si>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</si>
  <si>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</si>
  <si>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</si>
  <si>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</si>
  <si>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</si>
  <si>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</si>
  <si>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</si>
  <si>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</si>
  <si>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</si>
  <si>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</si>
  <si>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</si>
  <si>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</si>
  <si>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</si>
  <si>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</si>
  <si>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</si>
  <si>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</si>
  <si>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</si>
  <si>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</si>
  <si>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</si>
  <si>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</si>
  <si>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</si>
  <si>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</si>
  <si>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</si>
  <si>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</si>
  <si>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</si>
  <si>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</si>
  <si>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</si>
  <si>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</si>
  <si>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</si>
  <si>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</si>
  <si>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</si>
  <si>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</si>
  <si>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</si>
  <si>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</si>
  <si>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</si>
  <si>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</si>
  <si>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</si>
  <si>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</si>
  <si>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</si>
  <si>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</si>
  <si>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</si>
  <si>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</si>
  <si>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</si>
  <si>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</si>
  <si>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</si>
  <si>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</si>
  <si>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</si>
  <si>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</si>
  <si>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</si>
  <si>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</si>
  <si>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</si>
  <si>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</si>
  <si>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</si>
  <si>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</si>
  <si>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</si>
  <si>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</si>
  <si>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</si>
  <si>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</si>
  <si>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</si>
  <si>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</si>
  <si>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</si>
  <si>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</si>
  <si>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</si>
  <si>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</si>
  <si>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</si>
  <si>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</si>
  <si>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</si>
  <si>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</si>
  <si>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</si>
  <si>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</si>
  <si>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</si>
  <si>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</si>
  <si>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</si>
  <si>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</si>
  <si>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</si>
  <si>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</si>
  <si>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</si>
  <si>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</si>
  <si>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</si>
  <si>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</si>
  <si>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</si>
  <si>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</si>
  <si>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</si>
  <si>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</si>
  <si>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</si>
  <si>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</si>
  <si>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</si>
  <si>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</si>
  <si>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</si>
  <si>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</si>
  <si>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</si>
  <si>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</si>
  <si>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</si>
  <si>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</si>
  <si>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</si>
  <si>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</si>
  <si>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</si>
  <si>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</si>
  <si>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</si>
  <si>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</si>
  <si>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</si>
  <si>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</si>
  <si>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</si>
  <si>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</si>
  <si>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</si>
  <si>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</si>
  <si>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</si>
  <si>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</si>
  <si>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</si>
  <si>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</si>
  <si>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</si>
  <si>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</si>
  <si>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</si>
  <si>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</si>
  <si>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</si>
  <si>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</si>
  <si>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</si>
  <si>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</si>
  <si>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</si>
  <si>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</si>
  <si>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</si>
  <si>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</si>
  <si>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</si>
  <si>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</si>
  <si>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</si>
  <si>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</si>
  <si>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</si>
  <si>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</si>
  <si>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</si>
  <si>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</si>
  <si>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</si>
  <si>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</si>
  <si>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</si>
  <si>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</si>
  <si>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</si>
  <si>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</si>
  <si>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</si>
  <si>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</si>
  <si>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</si>
  <si>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</si>
  <si>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</si>
  <si>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</si>
  <si>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</si>
  <si>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</si>
  <si>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</si>
  <si>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</si>
  <si>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</si>
  <si>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</si>
  <si>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</si>
  <si>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</si>
  <si>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</si>
  <si>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</si>
  <si>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</si>
  <si>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</si>
  <si>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</si>
  <si>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</si>
  <si>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</si>
  <si>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</si>
  <si>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</si>
  <si>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</si>
  <si>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</si>
  <si>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</si>
  <si>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</si>
  <si>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</si>
  <si>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</si>
  <si>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</si>
  <si>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</si>
  <si>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</si>
  <si>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</si>
  <si>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</si>
  <si>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</si>
  <si>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</si>
  <si>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</si>
  <si>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</si>
  <si>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</si>
  <si>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</si>
  <si>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</si>
  <si>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</si>
  <si>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</si>
  <si>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</si>
  <si>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</si>
  <si>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</si>
  <si>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</si>
  <si>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</si>
  <si>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</si>
  <si>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</si>
  <si>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</si>
  <si>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</si>
  <si>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</si>
  <si>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</si>
  <si>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</si>
  <si>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</si>
  <si>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</si>
  <si>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</si>
  <si>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</si>
  <si>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</si>
  <si>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</si>
  <si>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</si>
  <si>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</si>
  <si>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</si>
  <si>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</si>
  <si>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</si>
  <si>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</si>
  <si>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</si>
  <si>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</si>
  <si>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</si>
  <si>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</si>
  <si>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</si>
  <si>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</si>
  <si>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</si>
  <si>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</si>
  <si>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</si>
  <si>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</si>
  <si>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</si>
  <si>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</si>
  <si>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</si>
  <si>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</si>
  <si>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</si>
  <si>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</si>
  <si>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</si>
  <si>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</si>
  <si>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</si>
  <si>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</si>
  <si>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</si>
  <si>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</si>
  <si>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</si>
  <si>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</si>
  <si>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</si>
  <si>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</si>
  <si>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</si>
  <si>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</si>
  <si>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</si>
  <si>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</si>
  <si>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</si>
  <si>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</si>
  <si>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</si>
  <si>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</si>
  <si>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</si>
  <si>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</si>
  <si>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</si>
  <si>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</si>
  <si>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</si>
  <si>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</si>
  <si>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</si>
  <si>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</si>
  <si>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</si>
  <si>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</si>
  <si>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</si>
  <si>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</si>
  <si>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</si>
  <si>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</si>
  <si>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</si>
  <si>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</si>
  <si>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</si>
  <si>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</si>
  <si>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</si>
  <si>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</si>
  <si>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</si>
  <si>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</si>
  <si>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</si>
  <si>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</si>
  <si>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</si>
  <si>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</si>
  <si>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</si>
  <si>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</si>
  <si>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</si>
  <si>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</si>
  <si>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</si>
  <si>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</si>
  <si>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</si>
  <si>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</si>
  <si>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</si>
  <si>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</si>
  <si>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</si>
  <si>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</si>
  <si>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</si>
  <si>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</si>
  <si>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</si>
  <si>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</si>
  <si>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</si>
  <si>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</si>
  <si>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</si>
  <si>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</si>
  <si>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</si>
  <si>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</si>
  <si>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</si>
  <si>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</si>
  <si>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</si>
  <si>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</si>
  <si>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</si>
  <si>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</si>
  <si>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</si>
  <si>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</si>
  <si>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</si>
  <si>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</si>
  <si>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</si>
  <si>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</si>
  <si>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</si>
  <si>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</si>
  <si>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</si>
  <si>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</si>
  <si>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</si>
  <si>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</si>
  <si>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</si>
  <si>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</si>
  <si>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</si>
  <si>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</si>
  <si>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</si>
  <si>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</si>
  <si>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</si>
  <si>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</si>
  <si>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</si>
  <si>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</si>
  <si>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</si>
  <si>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</si>
  <si>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</si>
  <si>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</si>
  <si>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</si>
  <si>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</si>
  <si>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</si>
  <si>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</si>
  <si>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</si>
  <si>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</si>
  <si>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</si>
  <si>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</si>
  <si>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</si>
  <si>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</si>
  <si>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</si>
  <si>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</si>
  <si>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</si>
  <si>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</si>
  <si>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</si>
  <si>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</si>
  <si>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</si>
  <si>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</si>
  <si>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</si>
  <si>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</si>
  <si>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</si>
  <si>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</si>
  <si>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</si>
  <si>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</si>
  <si>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</si>
  <si>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</si>
  <si>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</si>
  <si>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</si>
  <si>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</si>
  <si>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</si>
  <si>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</si>
  <si>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</si>
  <si>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</si>
  <si>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</si>
  <si>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</si>
  <si>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</si>
  <si>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</si>
  <si>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</si>
  <si>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</si>
  <si>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</si>
  <si>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</si>
  <si>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</si>
  <si>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</si>
  <si>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</si>
  <si>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</si>
  <si>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</si>
  <si>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</si>
  <si>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</si>
  <si>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</si>
  <si>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</si>
  <si>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</si>
  <si>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</si>
  <si>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</si>
  <si>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</si>
  <si>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</si>
  <si>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</si>
  <si>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</si>
  <si>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</si>
  <si>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</si>
  <si>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</si>
  <si>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</si>
  <si>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</si>
  <si>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</si>
  <si>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</si>
  <si>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</si>
  <si>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</si>
  <si>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</si>
  <si>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</si>
  <si>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</si>
  <si>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</si>
  <si>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</si>
  <si>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</si>
  <si>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</si>
  <si>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</si>
  <si>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</si>
  <si>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</si>
  <si>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</si>
  <si>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</si>
  <si>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</si>
  <si>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</si>
  <si>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</si>
  <si>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</si>
  <si>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</si>
  <si>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</si>
  <si>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</si>
  <si>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</si>
  <si>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</si>
  <si>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</si>
  <si>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</si>
  <si>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</si>
  <si>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</si>
  <si>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</si>
  <si>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</si>
  <si>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</si>
  <si>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</si>
  <si>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</si>
  <si>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</si>
  <si>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</si>
  <si>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</si>
  <si>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</si>
  <si>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</si>
  <si>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</si>
  <si>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</si>
  <si>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</si>
  <si>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</si>
  <si>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</si>
  <si>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</si>
  <si>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</si>
  <si>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</si>
  <si>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</si>
  <si>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</si>
  <si>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</si>
  <si>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</si>
  <si>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</si>
  <si>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</si>
  <si>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</si>
  <si>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</si>
  <si>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</si>
  <si>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</si>
  <si>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</si>
  <si>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</si>
  <si>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</si>
  <si>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</si>
  <si>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</si>
  <si>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</si>
  <si>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</si>
  <si>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</si>
  <si>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</si>
  <si>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</si>
  <si>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</si>
  <si>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</si>
  <si>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</si>
  <si>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</si>
  <si>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</si>
  <si>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</si>
  <si>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</si>
  <si>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</si>
  <si>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</si>
  <si>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</si>
  <si>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</si>
  <si>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</si>
  <si>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</si>
  <si>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</si>
  <si>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</si>
  <si>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</si>
  <si>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</si>
  <si>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</si>
  <si>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</si>
  <si>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</si>
  <si>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</si>
  <si>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</si>
  <si>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</si>
  <si>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</si>
  <si>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</si>
  <si>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</si>
  <si>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</si>
  <si>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</si>
  <si>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</si>
  <si>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</si>
  <si>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</si>
  <si>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</si>
  <si>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</si>
  <si>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</si>
  <si>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</si>
  <si>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</si>
  <si>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</si>
  <si>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</si>
  <si>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</si>
  <si>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</si>
  <si>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</si>
  <si>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</si>
  <si>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</si>
  <si>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</si>
  <si>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</si>
  <si>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</si>
  <si>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</si>
  <si>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</si>
  <si>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</si>
  <si>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</si>
  <si>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</si>
  <si>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</si>
  <si>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</si>
  <si>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</si>
  <si>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</si>
  <si>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</si>
  <si>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</si>
  <si>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</si>
  <si>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</si>
  <si>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</si>
  <si>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</si>
  <si>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</si>
  <si>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</si>
  <si>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</si>
  <si>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</si>
  <si>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</si>
  <si>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</si>
  <si>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</si>
  <si>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</si>
  <si>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</si>
  <si>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</si>
  <si>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</si>
  <si>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</si>
  <si>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</si>
  <si>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</si>
  <si>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</si>
  <si>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</si>
  <si>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</si>
  <si>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</si>
  <si>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</si>
  <si>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</si>
  <si>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</si>
  <si>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</si>
  <si>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</si>
  <si>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</si>
  <si>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</si>
  <si>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</si>
  <si>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</si>
  <si>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</si>
  <si>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</si>
  <si>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</si>
  <si>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</si>
  <si>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</si>
  <si>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</si>
  <si>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</si>
  <si>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</si>
  <si>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</si>
  <si>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</si>
  <si>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</si>
  <si>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</si>
  <si>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</si>
  <si>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</si>
  <si>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</si>
  <si>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</si>
  <si>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</si>
  <si>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</si>
  <si>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</si>
  <si>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</si>
  <si>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</si>
  <si>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</si>
  <si>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</si>
  <si>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</si>
  <si>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</si>
  <si>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</si>
  <si>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</si>
  <si>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</si>
  <si>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</si>
  <si>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</si>
  <si>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</si>
  <si>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</si>
  <si>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</si>
  <si>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</si>
  <si>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</si>
  <si>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</si>
  <si>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</si>
  <si>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</si>
  <si>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</si>
  <si>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</si>
  <si>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</si>
  <si>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</si>
  <si>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</si>
  <si>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</si>
  <si>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</si>
  <si>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</si>
  <si>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</si>
  <si>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</si>
  <si>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</si>
  <si>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</si>
  <si>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</si>
  <si>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</si>
  <si>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</si>
  <si>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</si>
  <si>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</si>
  <si>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</si>
  <si>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</si>
  <si>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</si>
  <si>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</si>
  <si>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</si>
  <si>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</si>
  <si>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</si>
  <si>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</si>
  <si>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</si>
  <si>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</si>
  <si>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</si>
  <si>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</si>
  <si>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</si>
  <si>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</si>
  <si>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</si>
  <si>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</si>
  <si>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</si>
  <si>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</si>
  <si>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</si>
  <si>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</si>
  <si>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</si>
  <si>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</si>
  <si>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</si>
  <si>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</si>
  <si>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</si>
  <si>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</si>
  <si>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</si>
  <si>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</si>
  <si>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</si>
  <si>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</si>
  <si>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</si>
  <si>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</si>
  <si>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</si>
  <si>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</si>
  <si>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</si>
  <si>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</si>
  <si>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</si>
  <si>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</si>
  <si>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</si>
  <si>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</si>
  <si>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</si>
  <si>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</si>
  <si>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</si>
  <si>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</si>
  <si>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</si>
  <si>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</si>
  <si>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</si>
  <si>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</si>
  <si>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</si>
  <si>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</si>
  <si>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</si>
  <si>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</si>
  <si>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</si>
  <si>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</si>
  <si>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</si>
  <si>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</si>
  <si>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</si>
  <si>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</si>
  <si>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</si>
  <si>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</si>
  <si>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</si>
  <si>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</si>
  <si>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</si>
  <si>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</si>
  <si>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</si>
  <si>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</si>
  <si>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</si>
  <si>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</si>
  <si>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</si>
  <si>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</si>
  <si>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</si>
  <si>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</si>
  <si>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</si>
  <si>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</si>
  <si>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</si>
  <si>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</si>
  <si>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</si>
  <si>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</si>
  <si>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</si>
  <si>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</si>
  <si>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</si>
  <si>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</si>
  <si>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</si>
  <si>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</si>
  <si>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</si>
  <si>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</si>
  <si>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</si>
  <si>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</si>
  <si>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</si>
  <si>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</si>
  <si>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</si>
  <si>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</si>
  <si>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</si>
  <si>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</si>
  <si>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</si>
  <si>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</si>
  <si>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</si>
  <si>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</si>
  <si>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</si>
  <si>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</si>
  <si>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</si>
  <si>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</si>
  <si>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</si>
  <si>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</si>
  <si>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</si>
  <si>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</si>
  <si>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</si>
  <si>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</si>
  <si>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</si>
  <si>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</si>
  <si>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</si>
  <si>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</si>
  <si>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</si>
  <si>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</si>
  <si>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</si>
  <si>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</si>
  <si>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</si>
  <si>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</si>
  <si>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</si>
  <si>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</si>
  <si>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</si>
  <si>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</si>
  <si>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</si>
  <si>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</si>
  <si>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</si>
  <si>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</si>
  <si>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</si>
  <si>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</si>
  <si>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</si>
  <si>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</si>
  <si>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</si>
  <si>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</si>
  <si>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</si>
  <si>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</si>
  <si>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</si>
  <si>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</si>
  <si>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</si>
  <si>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</si>
  <si>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</si>
  <si>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</si>
  <si>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</si>
  <si>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</si>
  <si>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</si>
  <si>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</si>
  <si>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</si>
  <si>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</si>
  <si>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</si>
  <si>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</si>
  <si>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</si>
  <si>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</si>
  <si>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</si>
  <si>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</si>
  <si>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</si>
  <si>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</si>
  <si>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</si>
  <si>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</si>
  <si>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</si>
  <si>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</si>
  <si>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</si>
  <si>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</si>
  <si>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</si>
  <si>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</si>
  <si>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</si>
  <si>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</si>
  <si>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</si>
  <si>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</si>
  <si>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</si>
  <si>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</si>
  <si>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</si>
  <si>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</si>
  <si>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</si>
  <si>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</si>
  <si>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</si>
  <si>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</si>
  <si>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</si>
  <si>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</si>
  <si>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</si>
  <si>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</si>
  <si>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</si>
  <si>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</si>
  <si>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</si>
  <si>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</si>
  <si>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</si>
  <si>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</si>
  <si>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</si>
  <si>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</si>
  <si>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</si>
  <si>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</si>
  <si>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</si>
  <si>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</si>
  <si>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</si>
  <si>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</si>
  <si>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</si>
  <si>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</si>
  <si>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</si>
  <si>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</si>
  <si>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</si>
  <si>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</si>
  <si>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</si>
  <si>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</si>
  <si>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</si>
  <si>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</si>
  <si>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</si>
  <si>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</si>
  <si>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</si>
  <si>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</si>
  <si>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</si>
  <si>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</si>
  <si>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</si>
  <si>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</si>
  <si>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</si>
  <si>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</si>
  <si>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</si>
  <si>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</si>
  <si>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</si>
  <si>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</si>
  <si>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</si>
  <si>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</si>
  <si>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</si>
  <si>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</si>
  <si>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</si>
  <si>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</si>
  <si>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</si>
  <si>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</si>
  <si>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</si>
  <si>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</si>
  <si>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</si>
  <si>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</si>
  <si>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</si>
  <si>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</si>
  <si>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</si>
  <si>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</si>
  <si>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</si>
  <si>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</si>
  <si>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</si>
  <si>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</si>
  <si>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</si>
  <si>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</si>
  <si>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</si>
  <si>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</si>
  <si>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</si>
  <si>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</si>
  <si>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</si>
  <si>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</si>
  <si>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</si>
  <si>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</si>
  <si>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</si>
  <si>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</si>
  <si>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</si>
  <si>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</si>
  <si>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</si>
  <si>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</si>
  <si>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</si>
  <si>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</si>
  <si>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</si>
  <si>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</si>
  <si>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</si>
  <si>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</si>
  <si>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</si>
  <si>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</si>
  <si>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</si>
  <si>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</si>
  <si>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</si>
  <si>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</si>
  <si>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</si>
  <si>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</si>
  <si>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</si>
  <si>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</si>
  <si>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</si>
  <si>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</si>
  <si>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</si>
  <si>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</si>
  <si>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</si>
  <si>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</si>
  <si>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</si>
  <si>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</si>
  <si>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</si>
  <si>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</si>
  <si>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</si>
  <si>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</si>
  <si>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</si>
  <si>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</si>
  <si>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</si>
  <si>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</si>
  <si>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</si>
  <si>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</si>
  <si>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</si>
  <si>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</si>
  <si>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</si>
  <si>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</si>
  <si>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</si>
  <si>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</si>
  <si>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</si>
  <si>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</si>
  <si>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</si>
  <si>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</si>
  <si>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</si>
  <si>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</si>
  <si>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</si>
  <si>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</si>
  <si>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</si>
  <si>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</si>
  <si>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</si>
  <si>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</si>
  <si>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</si>
  <si>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</si>
  <si>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</si>
  <si>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</si>
  <si>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</si>
  <si>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</si>
  <si>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</si>
  <si>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</si>
  <si>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</si>
  <si>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</si>
  <si>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</si>
  <si>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</si>
  <si>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</si>
  <si>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</si>
  <si>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</si>
  <si>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</si>
  <si>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</si>
  <si>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</si>
  <si>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</si>
  <si>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</si>
  <si>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</si>
  <si>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</si>
  <si>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</si>
  <si>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</si>
  <si>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</si>
  <si>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</si>
  <si>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</si>
  <si>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</si>
  <si>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</si>
  <si>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</si>
  <si>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</si>
  <si>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</si>
  <si>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</si>
  <si>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</si>
  <si>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</si>
  <si>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</si>
  <si>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</si>
  <si>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</si>
  <si>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</si>
  <si>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</si>
  <si>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</si>
  <si>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</si>
  <si>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</si>
  <si>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</si>
  <si>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</si>
  <si>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</si>
  <si>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</si>
  <si>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</si>
  <si>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</si>
  <si>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</si>
  <si>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</si>
  <si>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</si>
  <si>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</si>
  <si>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</si>
  <si>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</si>
  <si>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</si>
  <si>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</si>
  <si>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</si>
  <si>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</si>
  <si>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</si>
  <si>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</si>
  <si>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</si>
  <si>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</si>
  <si>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</si>
  <si>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</si>
  <si>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</si>
  <si>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</si>
  <si>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</si>
  <si>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</si>
  <si>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</si>
  <si>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</si>
  <si>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</si>
  <si>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</si>
  <si>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</si>
  <si>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</si>
  <si>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</si>
  <si>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</si>
  <si>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</si>
  <si>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</si>
  <si>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</si>
  <si>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</si>
  <si>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</si>
  <si>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</si>
  <si>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</si>
  <si>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</si>
  <si>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</si>
  <si>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</si>
  <si>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</si>
  <si>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</si>
  <si>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</si>
  <si>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</si>
  <si>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</si>
  <si>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</si>
  <si>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</si>
  <si>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</si>
  <si>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</si>
  <si>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</si>
  <si>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</si>
  <si>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</si>
  <si>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</si>
  <si>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</si>
  <si>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</si>
  <si>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</si>
  <si>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</si>
  <si>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</si>
  <si>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</si>
  <si>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</si>
  <si>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</si>
  <si>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</si>
  <si>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</si>
  <si>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</si>
  <si>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</si>
  <si>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</si>
  <si>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</si>
  <si>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</si>
  <si>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</si>
  <si>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</si>
  <si>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</si>
  <si>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</si>
  <si>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</si>
  <si>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</si>
  <si>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</si>
  <si>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</si>
  <si>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</si>
  <si>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</si>
  <si>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</si>
  <si>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</si>
  <si>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</si>
  <si>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</si>
  <si>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</si>
  <si>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</si>
  <si>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</si>
  <si>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</si>
  <si>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</si>
  <si>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</si>
  <si>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</si>
  <si>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</si>
  <si>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</si>
  <si>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</si>
  <si>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</si>
  <si>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</si>
  <si>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</si>
  <si>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</si>
  <si>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</si>
  <si>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</si>
  <si>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</si>
  <si>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</si>
  <si>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</si>
  <si>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</si>
  <si>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</si>
  <si>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</si>
  <si>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</si>
  <si>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</si>
  <si>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</si>
  <si>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</si>
  <si>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</si>
  <si>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</si>
  <si>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</si>
  <si>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</si>
  <si>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</si>
  <si>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</si>
  <si>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</si>
  <si>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</si>
  <si>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</si>
  <si>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</si>
  <si>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</si>
  <si>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</si>
  <si>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</si>
  <si>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</si>
  <si>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</si>
  <si>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</si>
  <si>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</si>
  <si>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</si>
  <si>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</si>
  <si>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</si>
  <si>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</si>
  <si>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</si>
  <si>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</si>
  <si>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</si>
  <si>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</si>
  <si>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</si>
  <si>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</si>
  <si>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</si>
  <si>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</si>
  <si>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</si>
  <si>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</si>
  <si>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</si>
  <si>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</si>
  <si>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</si>
  <si>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</si>
  <si>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</si>
  <si>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</si>
  <si>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</si>
  <si>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</si>
  <si>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</si>
  <si>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</si>
  <si>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</si>
  <si>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</si>
  <si>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</si>
  <si>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</si>
  <si>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</si>
  <si>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</si>
  <si>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</si>
  <si>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</si>
  <si>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</si>
  <si>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</si>
  <si>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</si>
  <si>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</si>
  <si>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</si>
  <si>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</si>
  <si>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</si>
  <si>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</si>
  <si>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</si>
  <si>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</si>
  <si>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</si>
  <si>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</si>
  <si>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</si>
  <si>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</si>
  <si>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</si>
  <si>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</si>
  <si>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</si>
  <si>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</si>
  <si>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</si>
  <si>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</si>
  <si>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</si>
  <si>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</si>
  <si>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</si>
  <si>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</si>
  <si>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</si>
  <si>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</si>
  <si>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</si>
  <si>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</si>
  <si>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</si>
  <si>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</si>
  <si>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</si>
  <si>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</si>
  <si>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</si>
  <si>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</si>
  <si>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</si>
  <si>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</si>
  <si>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</si>
  <si>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</si>
  <si>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</si>
  <si>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</si>
  <si>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</si>
  <si>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</si>
  <si>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</si>
  <si>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</si>
  <si>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</si>
  <si>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</si>
  <si>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</si>
  <si>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</si>
  <si>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</si>
  <si>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</si>
  <si>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</si>
  <si>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</si>
  <si>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</si>
  <si>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</si>
  <si>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</si>
  <si>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</si>
  <si>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</si>
  <si>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</si>
  <si>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</si>
  <si>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</si>
  <si>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</si>
  <si>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</si>
  <si>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</si>
  <si>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</si>
  <si>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</si>
  <si>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</si>
  <si>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</si>
  <si>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</si>
  <si>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</si>
  <si>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</si>
  <si>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</si>
  <si>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</si>
  <si>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</si>
  <si>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</si>
  <si>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</si>
  <si>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</si>
  <si>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</si>
  <si>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</si>
  <si>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</si>
  <si>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</si>
  <si>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</si>
  <si>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</si>
  <si>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</si>
  <si>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</si>
  <si>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</si>
  <si>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</si>
  <si>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</si>
  <si>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</si>
  <si>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</si>
  <si>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</si>
  <si>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</si>
  <si>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</si>
  <si>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</si>
  <si>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</si>
  <si>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</si>
  <si>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</si>
  <si>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</si>
  <si>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</si>
  <si>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</si>
  <si>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</si>
  <si>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</si>
  <si>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</si>
  <si>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</si>
  <si>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</si>
  <si>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</si>
  <si>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</si>
  <si>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</si>
  <si>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</si>
  <si>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</si>
  <si>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</si>
  <si>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</si>
  <si>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</si>
  <si>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</si>
  <si>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</si>
  <si>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</si>
  <si>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</si>
  <si>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</si>
  <si>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</si>
  <si>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</si>
  <si>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</si>
  <si>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</si>
  <si>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</si>
  <si>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</si>
  <si>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</si>
  <si>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</si>
  <si>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</si>
  <si>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</si>
  <si>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</si>
  <si>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</si>
  <si>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</si>
  <si>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</si>
  <si>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</si>
  <si>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</si>
  <si>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</si>
  <si>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</si>
  <si>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</si>
  <si>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</si>
  <si>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</si>
  <si>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</si>
  <si>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</si>
  <si>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</si>
  <si>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</si>
  <si>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</si>
  <si>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</si>
  <si>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</si>
  <si>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</si>
  <si>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</si>
  <si>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</si>
  <si>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</si>
  <si>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</si>
  <si>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</si>
  <si>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</si>
  <si>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</si>
  <si>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</si>
  <si>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</si>
  <si>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</si>
  <si>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</si>
  <si>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</si>
  <si>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</si>
  <si>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</si>
  <si>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</si>
  <si>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</si>
  <si>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</si>
  <si>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</si>
  <si>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</si>
  <si>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</si>
  <si>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</si>
  <si>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</si>
  <si>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</si>
  <si>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</si>
  <si>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</si>
  <si>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</si>
  <si>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</si>
  <si>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</si>
  <si>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</si>
  <si>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</si>
  <si>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</si>
  <si>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</si>
  <si>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</si>
  <si>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</si>
  <si>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</si>
  <si>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</si>
  <si>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</si>
  <si>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</si>
  <si>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</si>
  <si>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</si>
  <si>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</si>
  <si>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</si>
  <si>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</si>
  <si>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</si>
  <si>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</si>
  <si>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</si>
  <si>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</si>
  <si>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</si>
  <si>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</si>
  <si>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</si>
  <si>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</si>
  <si>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</si>
  <si>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</si>
  <si>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</si>
  <si>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</si>
  <si>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</si>
  <si>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</si>
  <si>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</si>
  <si>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</si>
  <si>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</si>
  <si>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</si>
  <si>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</si>
  <si>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</si>
  <si>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</si>
  <si>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</si>
  <si>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</si>
  <si>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</si>
  <si>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</si>
  <si>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</si>
  <si>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</si>
  <si>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</si>
  <si>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</si>
  <si>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</si>
  <si>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</si>
  <si>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</si>
  <si>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</si>
  <si>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</si>
  <si>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</si>
  <si>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</si>
  <si>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</si>
  <si>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</si>
  <si>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</si>
  <si>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</si>
  <si>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</si>
  <si>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</si>
  <si>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</si>
  <si>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</si>
  <si>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</si>
  <si>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</si>
  <si>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</si>
  <si>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</si>
  <si>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</si>
  <si>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</si>
  <si>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</si>
  <si>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</si>
  <si>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</si>
  <si>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</si>
  <si>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</si>
  <si>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</si>
  <si>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</si>
  <si>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</si>
  <si>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</si>
  <si>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</si>
  <si>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</si>
  <si>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</si>
  <si>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</si>
  <si>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</si>
  <si>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</si>
  <si>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</si>
  <si>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</si>
  <si>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</si>
  <si>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</si>
  <si>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</si>
  <si>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</si>
  <si>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</si>
  <si>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</si>
  <si>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</si>
  <si>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</si>
  <si>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</si>
  <si>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</si>
  <si>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</si>
  <si>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</si>
  <si>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</si>
  <si>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</si>
  <si>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</si>
  <si>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</si>
  <si>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</si>
  <si>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</si>
  <si>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</si>
  <si>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</si>
  <si>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</si>
  <si>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</si>
  <si>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</si>
  <si>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</si>
  <si>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</si>
  <si>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</si>
  <si>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</si>
  <si>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</si>
  <si>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</si>
  <si>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</si>
  <si>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</si>
  <si>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</si>
  <si>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</si>
  <si>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</si>
  <si>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</si>
  <si>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</si>
  <si>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</si>
  <si>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</si>
  <si>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</si>
  <si>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</si>
  <si>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</si>
  <si>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</si>
  <si>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</si>
  <si>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</si>
  <si>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</si>
  <si>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</si>
  <si>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</si>
  <si>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</si>
  <si>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</si>
  <si>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</si>
  <si>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</si>
  <si>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</si>
  <si>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</si>
  <si>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</si>
  <si>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</si>
  <si>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</si>
  <si>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</si>
  <si>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</si>
  <si>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</si>
  <si>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</si>
  <si>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</si>
  <si>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</si>
  <si>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</si>
  <si>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</si>
  <si>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</si>
  <si>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</si>
  <si>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</si>
  <si>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</si>
  <si>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</si>
  <si>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</si>
  <si>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</si>
  <si>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</si>
  <si>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</si>
  <si>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</si>
  <si>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</si>
  <si>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</si>
  <si>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</si>
  <si>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</si>
  <si>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</si>
  <si>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</si>
  <si>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</si>
  <si>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</si>
  <si>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</si>
  <si>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</si>
  <si>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</si>
  <si>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</si>
  <si>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</si>
  <si>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</si>
  <si>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</si>
  <si>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</si>
  <si>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</si>
  <si>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</si>
  <si>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</si>
  <si>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</si>
  <si>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</si>
  <si>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</si>
  <si>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</si>
  <si>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</si>
  <si>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</si>
  <si>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</si>
  <si>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</si>
  <si>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</si>
  <si>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</si>
  <si>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</si>
  <si>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</si>
  <si>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</si>
  <si>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</si>
  <si>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</si>
  <si>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</si>
  <si>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</si>
  <si>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</si>
  <si>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</si>
  <si>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</si>
  <si>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</si>
  <si>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</si>
  <si>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</si>
  <si>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</si>
  <si>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</si>
  <si>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</si>
  <si>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</si>
  <si>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</si>
  <si>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</si>
  <si>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</si>
  <si>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</si>
  <si>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</si>
  <si>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</si>
  <si>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</si>
  <si>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</si>
  <si>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</si>
  <si>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</si>
  <si>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</si>
  <si>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</si>
  <si>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</si>
  <si>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</si>
  <si>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</si>
  <si>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</si>
  <si>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</si>
  <si>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</si>
  <si>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</si>
  <si>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</si>
  <si>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</si>
  <si>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</si>
  <si>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</si>
  <si>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</si>
  <si>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</si>
  <si>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</si>
  <si>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</si>
  <si>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</si>
  <si>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</si>
  <si>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</si>
  <si>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</si>
  <si>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</si>
  <si>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</si>
  <si>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</si>
  <si>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</si>
  <si>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</si>
  <si>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</si>
  <si>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</si>
  <si>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</si>
  <si>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</si>
  <si>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</si>
  <si>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</si>
  <si>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</si>
  <si>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</si>
  <si>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</si>
  <si>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</si>
  <si>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</si>
  <si>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</si>
  <si>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</si>
  <si>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</si>
  <si>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</si>
  <si>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</si>
  <si>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</si>
  <si>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</si>
  <si>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</si>
  <si>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</si>
  <si>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</si>
  <si>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</si>
  <si>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</si>
  <si>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</si>
  <si>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</si>
  <si>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</si>
  <si>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</si>
  <si>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</si>
  <si>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</si>
  <si>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</si>
  <si>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</si>
  <si>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</si>
  <si>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</si>
  <si>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</si>
  <si>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</si>
  <si>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</si>
  <si>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</si>
  <si>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</si>
  <si>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</si>
  <si>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</si>
  <si>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</si>
  <si>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</si>
  <si>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</si>
  <si>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</si>
  <si>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</si>
  <si>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</si>
  <si>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</si>
  <si>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</si>
  <si>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</si>
  <si>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</si>
  <si>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</si>
  <si>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</si>
  <si>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</si>
  <si>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</si>
  <si>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</si>
  <si>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</si>
  <si>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</si>
  <si>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</si>
  <si>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</si>
  <si>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</si>
  <si>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</si>
  <si>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</si>
  <si>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</si>
  <si>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</si>
  <si>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</si>
  <si>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</si>
  <si>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</si>
  <si>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</si>
  <si>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</si>
  <si>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</si>
  <si>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</si>
  <si>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</si>
  <si>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</si>
  <si>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</si>
  <si>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</si>
  <si>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</si>
  <si>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</si>
  <si>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</si>
  <si>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</si>
  <si>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</si>
  <si>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</si>
  <si>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</si>
  <si>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</si>
  <si>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</si>
  <si>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</si>
  <si>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</si>
  <si>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</si>
  <si>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</si>
  <si>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</si>
  <si>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</si>
  <si>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</si>
  <si>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</si>
  <si>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</si>
  <si>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</si>
  <si>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</si>
  <si>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</si>
  <si>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</si>
  <si>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</si>
  <si>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</si>
  <si>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</si>
  <si>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</si>
  <si>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</si>
  <si>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</si>
  <si>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</si>
  <si>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</si>
  <si>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</si>
  <si>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</si>
  <si>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</si>
  <si>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</si>
  <si>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</si>
  <si>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</si>
  <si>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</si>
  <si>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</si>
  <si>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</si>
  <si>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</si>
  <si>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</si>
  <si>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</si>
  <si>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</si>
  <si>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</si>
  <si>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</si>
  <si>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</si>
  <si>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</si>
  <si>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</si>
  <si>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</si>
  <si>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</si>
  <si>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</si>
  <si>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</si>
  <si>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</si>
  <si>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</si>
  <si>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</si>
  <si>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</si>
  <si>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</si>
  <si>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</si>
  <si>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</si>
  <si>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</si>
  <si>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</si>
  <si>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</si>
  <si>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</si>
  <si>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</si>
  <si>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</si>
  <si>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</si>
  <si>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</si>
  <si>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</si>
  <si>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</si>
  <si>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</si>
  <si>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</si>
  <si>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</si>
  <si>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</si>
  <si>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</si>
  <si>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</si>
  <si>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</si>
  <si>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</si>
  <si>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</si>
  <si>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</si>
  <si>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</si>
  <si>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</si>
  <si>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</si>
  <si>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</si>
  <si>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</si>
  <si>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</si>
  <si>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</si>
  <si>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</si>
  <si>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</si>
  <si>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</si>
  <si>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</si>
  <si>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</si>
  <si>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</si>
  <si>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</si>
  <si>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</si>
  <si>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</si>
  <si>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</si>
  <si>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</si>
  <si>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</si>
  <si>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</si>
  <si>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</si>
  <si>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</si>
  <si>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</si>
  <si>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</si>
  <si>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</si>
  <si>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</si>
  <si>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</si>
  <si>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</si>
  <si>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</si>
  <si>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</si>
  <si>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</si>
  <si>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</si>
  <si>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</si>
  <si>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</si>
  <si>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</si>
  <si>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</si>
  <si>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</si>
  <si>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</si>
  <si>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</si>
  <si>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</si>
  <si>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</si>
  <si>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</si>
  <si>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</si>
  <si>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</si>
  <si>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</si>
  <si>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</si>
  <si>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</si>
  <si>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</si>
  <si>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</si>
  <si>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</si>
  <si>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</si>
  <si>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</si>
  <si>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</si>
  <si>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</si>
  <si>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</si>
  <si>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</si>
  <si>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</si>
  <si>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</si>
  <si>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</si>
  <si>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</si>
  <si>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</si>
  <si>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</si>
  <si>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</si>
  <si>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</si>
  <si>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</si>
  <si>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</si>
  <si>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</si>
  <si>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</si>
  <si>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</si>
  <si>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</si>
  <si>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</si>
  <si>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</si>
  <si>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</si>
  <si>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</si>
  <si>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</si>
  <si>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</si>
  <si>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</si>
  <si>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</si>
  <si>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</si>
  <si>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</si>
  <si>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</si>
  <si>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</si>
  <si>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</si>
  <si>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</si>
  <si>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</si>
  <si>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</si>
  <si>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</si>
  <si>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</si>
  <si>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</si>
  <si>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</si>
  <si>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</si>
  <si>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</si>
  <si>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</si>
  <si>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</si>
  <si>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</si>
  <si>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</si>
  <si>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</si>
  <si>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</si>
  <si>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</si>
  <si>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</si>
  <si>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</si>
  <si>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</si>
  <si>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</si>
  <si>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</si>
  <si>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</si>
  <si>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</si>
  <si>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</si>
  <si>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</si>
  <si>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</si>
  <si>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</si>
  <si>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</si>
  <si>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</si>
  <si>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</si>
  <si>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</si>
  <si>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</si>
  <si>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</si>
  <si>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</si>
  <si>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</si>
  <si>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</si>
  <si>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</si>
  <si>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</si>
  <si>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</si>
  <si>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</si>
  <si>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</si>
  <si>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</si>
  <si>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</si>
  <si>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</si>
  <si>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</si>
  <si>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</si>
  <si>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</si>
  <si>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</si>
  <si>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</si>
  <si>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</si>
  <si>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</si>
  <si>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</si>
  <si>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</si>
  <si>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</si>
  <si>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</si>
  <si>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</si>
  <si>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</si>
  <si>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</si>
  <si>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</si>
  <si>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</si>
  <si>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</si>
  <si>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</si>
  <si>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</si>
  <si>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</si>
  <si>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</si>
  <si>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</si>
  <si>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</si>
  <si>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</si>
  <si>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</si>
  <si>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</si>
  <si>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</si>
  <si>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</si>
  <si>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</si>
  <si>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</si>
  <si>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</si>
  <si>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</si>
  <si>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</si>
  <si>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</si>
  <si>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</si>
  <si>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</si>
  <si>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</si>
  <si>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</si>
  <si>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</si>
  <si>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</si>
  <si>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</si>
  <si>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</si>
  <si>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</si>
  <si>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</si>
  <si>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</si>
  <si>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</si>
  <si>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</si>
  <si>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</si>
  <si>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</si>
  <si>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</si>
  <si>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</si>
  <si>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</si>
  <si>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</si>
  <si>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</si>
  <si>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</si>
  <si>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</si>
  <si>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</si>
  <si>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</si>
  <si>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</si>
  <si>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</si>
  <si>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</si>
  <si>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</si>
  <si>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</si>
  <si>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</si>
  <si>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</si>
  <si>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</si>
  <si>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</si>
  <si>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</si>
  <si>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</si>
  <si>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</si>
  <si>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</si>
  <si>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</si>
  <si>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</si>
  <si>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</si>
  <si>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</si>
  <si>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</si>
  <si>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</si>
  <si>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</si>
  <si>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</si>
  <si>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</si>
  <si>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</si>
  <si>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</si>
  <si>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</si>
  <si>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</si>
  <si>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</si>
  <si>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</si>
  <si>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</si>
  <si>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</si>
  <si>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</si>
  <si>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</si>
  <si>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</si>
  <si>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</si>
  <si>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</si>
  <si>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</si>
  <si>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</si>
  <si>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</si>
  <si>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</si>
  <si>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</si>
  <si>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</si>
  <si>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</si>
  <si>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</si>
  <si>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</si>
  <si>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</si>
  <si>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</si>
  <si>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</si>
  <si>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</si>
  <si>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</si>
  <si>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</si>
  <si>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</si>
  <si>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</si>
  <si>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</si>
  <si>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</si>
  <si>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</si>
  <si>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</si>
  <si>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</si>
  <si>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</si>
  <si>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</si>
  <si>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</si>
  <si>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</si>
  <si>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</si>
  <si>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</si>
  <si>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</si>
  <si>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</si>
  <si>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</si>
  <si>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</si>
  <si>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</si>
  <si>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</si>
  <si>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</si>
  <si>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</si>
  <si>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</si>
  <si>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</si>
  <si>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</si>
  <si>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</si>
  <si>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</si>
  <si>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</si>
  <si>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</si>
  <si>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</si>
  <si>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</si>
  <si>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</si>
  <si>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</si>
  <si>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</si>
  <si>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</si>
  <si>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</si>
  <si>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</si>
  <si>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</si>
  <si>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</si>
  <si>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</si>
  <si>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</si>
  <si>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</si>
  <si>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</si>
  <si>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</si>
  <si>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</si>
  <si>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</si>
  <si>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</si>
  <si>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</si>
  <si>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</si>
  <si>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</si>
  <si>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</si>
  <si>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</si>
  <si>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</si>
  <si>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</si>
  <si>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</si>
  <si>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</si>
  <si>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</si>
  <si>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</si>
  <si>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</si>
  <si>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</si>
  <si>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</si>
  <si>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</si>
  <si>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</si>
  <si>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</si>
  <si>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</si>
  <si>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</si>
  <si>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</si>
  <si>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</si>
  <si>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</si>
  <si>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</si>
  <si>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</si>
  <si>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</si>
  <si>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</si>
  <si>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</si>
  <si>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</si>
  <si>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</si>
  <si>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</si>
  <si>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</si>
  <si>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</si>
  <si>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</si>
  <si>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</si>
  <si>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</si>
  <si>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</si>
  <si>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</si>
  <si>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</si>
  <si>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</si>
  <si>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</si>
  <si>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</si>
  <si>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</si>
  <si>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</si>
  <si>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</si>
  <si>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</si>
  <si>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</si>
  <si>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</si>
  <si>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</si>
  <si>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</si>
  <si>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</si>
  <si>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</si>
  <si>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</si>
  <si>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</si>
  <si>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</si>
  <si>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</si>
  <si>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</si>
  <si>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</si>
  <si>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</si>
  <si>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</si>
  <si>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</si>
  <si>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</si>
  <si>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</si>
  <si>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</si>
  <si>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</si>
  <si>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</si>
  <si>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</si>
  <si>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</si>
  <si>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</si>
  <si>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</si>
  <si>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</si>
  <si>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</si>
  <si>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</si>
  <si>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</si>
  <si>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</si>
  <si>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</si>
  <si>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</si>
  <si>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</si>
  <si>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</si>
  <si>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</si>
  <si>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</si>
  <si>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</si>
  <si>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</si>
  <si>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</si>
  <si>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</si>
  <si>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</si>
  <si>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</si>
  <si>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</si>
  <si>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</si>
  <si>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</si>
  <si>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</si>
  <si>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</si>
  <si>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</si>
  <si>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</si>
  <si>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</si>
  <si>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</si>
  <si>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</si>
  <si>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</si>
  <si>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</si>
  <si>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</si>
  <si>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</si>
  <si>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</si>
  <si>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</si>
  <si>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</si>
  <si>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</si>
  <si>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</si>
  <si>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</si>
  <si>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</si>
  <si>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</si>
  <si>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</si>
  <si>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</si>
  <si>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</si>
  <si>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</si>
  <si>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</si>
  <si>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</si>
  <si>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</si>
  <si>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</si>
  <si>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</si>
  <si>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</si>
  <si>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</si>
  <si>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</si>
  <si>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</si>
  <si>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</si>
  <si>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</si>
  <si>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</si>
  <si>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</si>
  <si>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</si>
  <si>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</si>
  <si>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</si>
  <si>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</si>
  <si>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</si>
  <si>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</si>
  <si>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</si>
  <si>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</si>
  <si>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</si>
  <si>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</si>
  <si>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</si>
  <si>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</si>
  <si>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</si>
  <si>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</si>
  <si>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</si>
  <si>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</si>
  <si>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</si>
  <si>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</si>
  <si>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</si>
  <si>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</si>
  <si>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</si>
  <si>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</si>
  <si>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</si>
  <si>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</si>
  <si>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</si>
  <si>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</si>
  <si>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</si>
  <si>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</si>
  <si>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</si>
  <si>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</si>
  <si>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</si>
  <si>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</si>
  <si>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</si>
  <si>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</si>
  <si>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</si>
  <si>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</si>
  <si>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</si>
  <si>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</si>
  <si>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</si>
  <si>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</si>
  <si>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</si>
  <si>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</si>
  <si>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</si>
  <si>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</si>
  <si>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</si>
  <si>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</si>
  <si>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</si>
  <si>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</si>
  <si>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</si>
  <si>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</si>
  <si>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</si>
  <si>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</si>
  <si>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</si>
  <si>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</si>
  <si>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</si>
  <si>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</si>
  <si>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</si>
  <si>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</si>
  <si>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</si>
  <si>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</si>
  <si>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</si>
  <si>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</si>
  <si>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</si>
  <si>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</si>
  <si>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</si>
  <si>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</si>
  <si>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</si>
  <si>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</si>
  <si>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</si>
  <si>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</si>
  <si>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</si>
  <si>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</si>
  <si>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</si>
  <si>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</si>
  <si>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</si>
  <si>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</si>
  <si>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</si>
  <si>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</si>
  <si>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</si>
  <si>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</si>
  <si>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</si>
  <si>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</si>
  <si>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</si>
  <si>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</si>
  <si>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</si>
  <si>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</si>
  <si>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</si>
  <si>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</si>
  <si>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</si>
  <si>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</si>
  <si>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</si>
  <si>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</si>
  <si>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</si>
  <si>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</si>
  <si>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</si>
  <si>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</si>
  <si>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</si>
  <si>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</si>
  <si>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</si>
  <si>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</si>
  <si>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</si>
  <si>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</si>
  <si>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</si>
  <si>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</si>
  <si>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</si>
  <si>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</si>
  <si>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</si>
  <si>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</si>
  <si>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</si>
  <si>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</si>
  <si>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</si>
  <si>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</si>
  <si>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</si>
  <si>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</si>
  <si>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</si>
  <si>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</si>
  <si>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</si>
  <si>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</si>
  <si>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</si>
  <si>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</si>
  <si>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</si>
  <si>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</si>
  <si>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</si>
  <si>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</si>
  <si>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</si>
  <si>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</si>
  <si>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</si>
  <si>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</si>
  <si>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</si>
  <si>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</si>
  <si>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</si>
  <si>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</si>
  <si>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</si>
  <si>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</si>
  <si>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</si>
  <si>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</si>
  <si>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</si>
  <si>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</si>
  <si>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</si>
  <si>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</si>
  <si>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</si>
  <si>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</si>
  <si>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</si>
  <si>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</si>
  <si>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</si>
  <si>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</si>
  <si>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</si>
  <si>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</si>
  <si>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</si>
  <si>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</si>
  <si>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</si>
  <si>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</si>
  <si>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</si>
  <si>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</si>
  <si>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</si>
  <si>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</si>
  <si>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</si>
  <si>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</si>
  <si>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</si>
  <si>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</si>
  <si>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</si>
  <si>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</si>
  <si>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</si>
  <si>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</si>
  <si>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</si>
  <si>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</si>
  <si>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</si>
  <si>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</si>
  <si>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</si>
  <si>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</si>
  <si>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</si>
  <si>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</si>
  <si>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</si>
  <si>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</si>
  <si>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</si>
  <si>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</si>
  <si>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</si>
  <si>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</si>
  <si>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</si>
  <si>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</si>
  <si>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</si>
  <si>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</si>
  <si>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</si>
  <si>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</si>
  <si>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</si>
  <si>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</si>
  <si>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</si>
  <si>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</si>
  <si>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</si>
  <si>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</si>
  <si>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</si>
  <si>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</si>
  <si>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</si>
  <si>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</si>
  <si>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</si>
  <si>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</si>
  <si>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</si>
  <si>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</si>
  <si>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</si>
  <si>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</si>
  <si>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</si>
  <si>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</si>
  <si>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</si>
  <si>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</si>
  <si>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</si>
  <si>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</si>
  <si>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</si>
  <si>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</si>
  <si>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</si>
  <si>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</si>
  <si>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</si>
  <si>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</si>
  <si>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</si>
  <si>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</si>
  <si>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</si>
  <si>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</si>
  <si>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</si>
  <si>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</si>
  <si>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</si>
  <si>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</si>
  <si>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</si>
  <si>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</si>
  <si>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</si>
  <si>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</si>
  <si>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</si>
  <si>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</si>
  <si>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</si>
  <si>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</si>
  <si>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</si>
  <si>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</si>
  <si>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</si>
  <si>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</si>
  <si>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</si>
  <si>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</si>
  <si>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</si>
  <si>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</si>
  <si>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</si>
  <si>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</si>
  <si>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</si>
  <si>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</si>
  <si>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</si>
  <si>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</si>
  <si>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</si>
  <si>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</si>
  <si>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</si>
  <si>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</si>
  <si>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</si>
  <si>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</si>
  <si>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</si>
  <si>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</si>
  <si>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</si>
  <si>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</si>
  <si>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</si>
  <si>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</si>
  <si>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</si>
  <si>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</si>
  <si>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</si>
  <si>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</si>
  <si>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</si>
  <si>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</si>
  <si>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</si>
  <si>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</si>
  <si>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</si>
  <si>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</si>
  <si>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</si>
  <si>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</si>
  <si>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</si>
  <si>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</si>
  <si>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</si>
  <si>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</si>
  <si>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</si>
  <si>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</si>
  <si>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</si>
  <si>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</si>
  <si>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</si>
  <si>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</si>
  <si>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</si>
  <si>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</si>
  <si>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</si>
  <si>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</si>
  <si>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</si>
  <si>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</si>
  <si>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</si>
  <si>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</si>
  <si>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</si>
  <si>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</si>
  <si>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</si>
  <si>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</si>
  <si>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</si>
  <si>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</si>
  <si>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</si>
  <si>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</si>
  <si>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</si>
  <si>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</si>
  <si>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</si>
  <si>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</si>
  <si>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</si>
  <si>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</si>
  <si>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</si>
  <si>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</si>
  <si>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</si>
  <si>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</si>
  <si>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</si>
  <si>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</si>
  <si>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</si>
  <si>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</si>
  <si>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</si>
  <si>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</si>
  <si>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</si>
  <si>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</si>
  <si>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</si>
  <si>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</si>
  <si>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</si>
  <si>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</si>
  <si>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</si>
  <si>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</si>
  <si>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</si>
  <si>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</si>
  <si>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</si>
  <si>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</si>
  <si>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</si>
  <si>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</si>
  <si>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</si>
  <si>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</si>
  <si>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</si>
  <si>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</si>
  <si>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</si>
  <si>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</si>
  <si>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</si>
  <si>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</si>
  <si>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</si>
  <si>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</si>
  <si>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</si>
  <si>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</si>
  <si>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</si>
  <si>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</si>
  <si>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</si>
  <si>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</si>
  <si>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</si>
  <si>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</si>
  <si>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</si>
  <si>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</si>
  <si>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</si>
  <si>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</si>
  <si>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</si>
  <si>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</si>
  <si>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</si>
  <si>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</si>
  <si>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</si>
  <si>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</si>
  <si>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</si>
  <si>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</si>
  <si>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</si>
  <si>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</si>
  <si>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</si>
  <si>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</si>
  <si>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</si>
  <si>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</si>
  <si>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</si>
  <si>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</si>
  <si>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</si>
  <si>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</si>
  <si>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</si>
  <si>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</si>
  <si>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</si>
  <si>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</si>
  <si>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</si>
  <si>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</si>
  <si>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</si>
  <si>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</si>
  <si>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</si>
  <si>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</si>
  <si>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</si>
  <si>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</si>
  <si>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</si>
  <si>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</si>
  <si>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</si>
  <si>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</si>
  <si>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</si>
  <si>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</si>
  <si>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</si>
  <si>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</si>
  <si>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</si>
  <si>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</si>
  <si>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</si>
  <si>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</si>
  <si>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</si>
  <si>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</si>
  <si>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</si>
  <si>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</si>
  <si>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</si>
  <si>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</si>
  <si>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</si>
  <si>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</si>
  <si>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</si>
  <si>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</si>
  <si>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</si>
  <si>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</si>
  <si>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</si>
  <si>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</si>
  <si>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</si>
  <si>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</si>
  <si>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</si>
  <si>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</si>
  <si>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</si>
  <si>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</si>
  <si>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</si>
  <si>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</si>
  <si>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</si>
  <si>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</si>
  <si>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</si>
  <si>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</si>
  <si>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</si>
  <si>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</si>
  <si>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</si>
  <si>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</si>
  <si>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</si>
  <si>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</si>
  <si>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</si>
  <si>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</si>
  <si>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</si>
  <si>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</si>
  <si>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</si>
  <si>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</si>
  <si>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</si>
  <si>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</si>
  <si>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</si>
  <si>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</si>
  <si>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</si>
  <si>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</si>
  <si>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</si>
  <si>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</si>
  <si>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</si>
  <si>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</si>
  <si>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</si>
  <si>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</si>
  <si>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</si>
  <si>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</si>
  <si>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</si>
  <si>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</si>
  <si>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</si>
  <si>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</si>
  <si>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</si>
  <si>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</si>
  <si>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</si>
  <si>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</si>
  <si>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</si>
  <si>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</si>
  <si>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</si>
  <si>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</si>
  <si>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</si>
  <si>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</si>
  <si>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</si>
  <si>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</si>
  <si>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</si>
  <si>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</si>
  <si>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</si>
  <si>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</si>
  <si>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</si>
  <si>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</si>
  <si>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</si>
  <si>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</si>
  <si>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</si>
  <si>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</si>
  <si>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</si>
  <si>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</si>
  <si>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</si>
  <si>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</si>
  <si>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</si>
  <si>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</si>
  <si>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</si>
  <si>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</si>
  <si>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</si>
  <si>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</si>
  <si>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</si>
  <si>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</si>
  <si>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</si>
  <si>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</si>
  <si>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</si>
  <si>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</si>
  <si>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</si>
  <si>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</si>
  <si>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</si>
  <si>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</si>
  <si>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</si>
  <si>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</si>
  <si>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</si>
  <si>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</si>
  <si>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</si>
  <si>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</si>
  <si>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</si>
  <si>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</si>
  <si>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</si>
  <si>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</si>
  <si>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</si>
  <si>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</si>
  <si>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</si>
  <si>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</si>
  <si>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</si>
  <si>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</si>
  <si>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</si>
  <si>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</si>
  <si>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</si>
  <si>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</si>
  <si>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</si>
  <si>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</si>
  <si>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</si>
  <si>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</si>
  <si>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</si>
  <si>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</si>
  <si>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</si>
  <si>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</si>
  <si>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</si>
  <si>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</si>
  <si>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</si>
  <si>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</si>
  <si>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</si>
  <si>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</si>
  <si>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</si>
  <si>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</si>
  <si>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</si>
  <si>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</si>
  <si>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</si>
  <si>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</si>
  <si>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</si>
  <si>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</si>
  <si>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</si>
  <si>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</si>
  <si>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</si>
  <si>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</si>
  <si>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</si>
  <si>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</si>
  <si>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</si>
  <si>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</si>
  <si>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</si>
  <si>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</si>
  <si>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</si>
  <si>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</si>
  <si>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</si>
  <si>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</si>
  <si>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</si>
  <si>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</si>
  <si>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</si>
  <si>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</si>
  <si>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</si>
  <si>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</si>
  <si>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</si>
  <si>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</si>
  <si>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</si>
  <si>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</si>
  <si>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</si>
  <si>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</si>
  <si>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</si>
  <si>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</si>
  <si>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</si>
  <si>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</si>
  <si>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</si>
  <si>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</si>
  <si>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</si>
  <si>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</si>
  <si>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</si>
  <si>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</si>
  <si>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</si>
  <si>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</si>
  <si>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</si>
  <si>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</si>
  <si>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</si>
  <si>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</si>
  <si>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</si>
  <si>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</si>
  <si>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</si>
  <si>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</si>
  <si>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</si>
  <si>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</si>
  <si>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</si>
  <si>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</si>
  <si>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</si>
  <si>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</si>
  <si>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</si>
  <si>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</si>
  <si>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</si>
  <si>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</si>
  <si>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</si>
  <si>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</si>
  <si>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</si>
  <si>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</si>
  <si>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</si>
  <si>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</si>
  <si>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</si>
  <si>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</si>
  <si>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</si>
  <si>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</si>
  <si>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</si>
  <si>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</si>
  <si>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</si>
  <si>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</si>
  <si>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</si>
  <si>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</si>
  <si>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</si>
  <si>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</si>
  <si>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</si>
  <si>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</si>
  <si>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</si>
  <si>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</si>
  <si>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</si>
  <si>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</si>
  <si>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</si>
  <si>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</si>
  <si>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</si>
  <si>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</si>
  <si>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</si>
  <si>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</si>
  <si>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</si>
  <si>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</si>
  <si>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</si>
  <si>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</si>
  <si>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</si>
  <si>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</si>
  <si>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</si>
  <si>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</si>
  <si>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</si>
  <si>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</si>
  <si>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</si>
  <si>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</si>
  <si>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</si>
  <si>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</si>
  <si>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</si>
  <si>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</si>
  <si>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</si>
  <si>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</si>
  <si>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</si>
  <si>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</si>
  <si>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</si>
  <si>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</si>
  <si>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</si>
  <si>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</si>
  <si>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</si>
  <si>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</si>
  <si>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</si>
  <si>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</si>
  <si>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</si>
  <si>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</si>
  <si>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</si>
  <si>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</si>
  <si>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</si>
  <si>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</si>
  <si>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</si>
  <si>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</si>
  <si>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</si>
  <si>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</si>
  <si>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</si>
  <si>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</si>
  <si>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</si>
  <si>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</si>
  <si>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</si>
  <si>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</si>
  <si>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</si>
  <si>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</si>
  <si>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</si>
  <si>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</si>
  <si>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</si>
  <si>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</si>
  <si>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</si>
  <si>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</si>
  <si>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</si>
  <si>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</si>
  <si>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</si>
  <si>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</si>
  <si>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</si>
  <si>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</si>
  <si>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</si>
  <si>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</si>
  <si>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</si>
  <si>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</si>
  <si>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</si>
  <si>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</si>
  <si>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</si>
  <si>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</si>
  <si>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</si>
  <si>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</si>
  <si>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</si>
  <si>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</si>
  <si>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</si>
  <si>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</si>
  <si>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</si>
  <si>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</si>
  <si>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</si>
  <si>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</si>
  <si>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</si>
  <si>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</si>
  <si>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</si>
  <si>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</si>
  <si>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</si>
  <si>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</si>
  <si>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</si>
  <si>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</si>
  <si>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</si>
  <si>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</si>
  <si>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</si>
  <si>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</si>
  <si>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</si>
  <si>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</si>
  <si>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</si>
  <si>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</si>
  <si>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</si>
  <si>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</si>
  <si>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</si>
  <si>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</si>
  <si>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</si>
  <si>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</si>
  <si>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</si>
  <si>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</si>
  <si>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</si>
  <si>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</si>
  <si>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</si>
  <si>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</si>
  <si>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</si>
  <si>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</si>
  <si>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</si>
  <si>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</si>
  <si>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</si>
  <si>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</si>
  <si>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</si>
  <si>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</si>
  <si>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</si>
  <si>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</si>
  <si>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</si>
  <si>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</si>
  <si>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</si>
  <si>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</si>
  <si>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</si>
  <si>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</si>
  <si>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</si>
  <si>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</si>
  <si>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</si>
  <si>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</si>
  <si>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</si>
  <si>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</si>
  <si>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</si>
  <si>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</si>
  <si>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</si>
  <si>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</si>
  <si>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</si>
  <si>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</si>
  <si>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</si>
  <si>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</si>
  <si>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</si>
  <si>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</si>
  <si>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</si>
  <si>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</si>
  <si>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</si>
  <si>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</si>
  <si>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</si>
  <si>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</si>
  <si>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</si>
  <si>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</si>
  <si>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</si>
  <si>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</si>
  <si>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</si>
  <si>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</si>
  <si>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</si>
  <si>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</si>
  <si>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</si>
  <si>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</si>
  <si>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</si>
  <si>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</si>
  <si>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</si>
  <si>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</si>
  <si>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</si>
  <si>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</si>
  <si>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</si>
  <si>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</si>
  <si>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</si>
  <si>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</si>
  <si>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</si>
  <si>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</si>
  <si>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</si>
  <si>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</si>
  <si>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</si>
  <si>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</si>
  <si>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</si>
  <si>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</si>
  <si>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</si>
  <si>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</si>
  <si>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</si>
  <si>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</si>
  <si>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</si>
  <si>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</si>
  <si>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</si>
  <si>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</si>
  <si>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</si>
  <si>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</si>
  <si>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</si>
  <si>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</si>
  <si>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</si>
  <si>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</si>
  <si>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</si>
  <si>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</si>
  <si>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</si>
  <si>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</si>
  <si>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</si>
  <si>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</si>
  <si>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</si>
  <si>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</si>
  <si>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</si>
  <si>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</si>
  <si>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</si>
  <si>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</si>
  <si>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</si>
  <si>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</si>
  <si>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</si>
  <si>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</si>
  <si>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</si>
  <si>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</si>
  <si>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</si>
  <si>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</si>
  <si>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</si>
  <si>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</si>
  <si>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</si>
  <si>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</si>
  <si>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</si>
  <si>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</si>
  <si>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</si>
  <si>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</si>
  <si>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</si>
  <si>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</si>
  <si>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</si>
  <si>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</si>
  <si>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</si>
  <si>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</si>
  <si>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</si>
  <si>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</si>
  <si>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</si>
  <si>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</si>
  <si>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</si>
  <si>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</si>
  <si>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</si>
  <si>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</si>
  <si>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</si>
  <si>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</si>
  <si>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</si>
  <si>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</si>
  <si>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</si>
  <si>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</si>
  <si>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</si>
  <si>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</si>
  <si>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</si>
  <si>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</si>
  <si>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</si>
  <si>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</si>
  <si>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</si>
  <si>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</si>
  <si>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</si>
  <si>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</si>
  <si>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</si>
  <si>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</si>
  <si>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</si>
  <si>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</si>
  <si>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</si>
  <si>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</si>
  <si>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</si>
  <si>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</si>
  <si>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</si>
  <si>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</si>
  <si>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</si>
  <si>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</si>
  <si>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</si>
  <si>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</si>
  <si>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</si>
  <si>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</si>
  <si>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</si>
  <si>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</si>
  <si>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</si>
  <si>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</si>
  <si>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</si>
  <si>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</si>
  <si>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</si>
  <si>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</si>
  <si>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</si>
  <si>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</si>
  <si>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</si>
  <si>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</si>
  <si>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</si>
  <si>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</si>
  <si>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</si>
  <si>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</si>
  <si>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</si>
  <si>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</si>
  <si>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</si>
  <si>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</si>
  <si>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</si>
  <si>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</si>
  <si>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</si>
  <si>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</si>
  <si>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</si>
  <si>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</si>
  <si>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</si>
  <si>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</si>
  <si>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</si>
  <si>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</si>
  <si>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</si>
  <si>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</si>
  <si>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</si>
  <si>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</si>
  <si>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</si>
  <si>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</si>
  <si>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</si>
  <si>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</si>
  <si>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</si>
  <si>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</si>
  <si>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</si>
  <si>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</si>
  <si>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</si>
  <si>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</si>
  <si>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</si>
  <si>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</si>
  <si>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</si>
  <si>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</si>
  <si>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</si>
  <si>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</si>
  <si>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</si>
  <si>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</si>
  <si>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</si>
  <si>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</si>
  <si>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</si>
  <si>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</si>
  <si>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</si>
  <si>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</si>
  <si>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</si>
  <si>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</si>
  <si>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</si>
  <si>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</si>
  <si>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</si>
  <si>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</si>
  <si>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</si>
  <si>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</si>
  <si>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</si>
  <si>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</si>
  <si>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</si>
  <si>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</si>
  <si>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</si>
  <si>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</si>
  <si>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</si>
  <si>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</si>
  <si>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</si>
  <si>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</si>
  <si>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</si>
  <si>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</si>
  <si>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</si>
  <si>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</si>
  <si>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</si>
  <si>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</si>
  <si>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</si>
  <si>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</si>
  <si>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</si>
  <si>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</si>
  <si>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</si>
  <si>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</si>
  <si>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</si>
  <si>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</si>
  <si>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</si>
  <si>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</si>
  <si>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</si>
  <si>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</si>
  <si>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</si>
  <si>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</si>
  <si>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</si>
  <si>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</si>
  <si>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</si>
  <si>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</si>
  <si>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</si>
  <si>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</si>
  <si>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</si>
  <si>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</si>
  <si>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</si>
  <si>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</si>
  <si>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</si>
  <si>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</si>
  <si>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</si>
  <si>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</si>
  <si>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</si>
  <si>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</si>
  <si>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</si>
  <si>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</si>
  <si>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</si>
  <si>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</si>
  <si>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</si>
  <si>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</si>
  <si>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</si>
  <si>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</si>
  <si>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</si>
  <si>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</si>
  <si>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</si>
  <si>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</si>
  <si>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</si>
  <si>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</si>
  <si>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</si>
  <si>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</si>
  <si>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</si>
  <si>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</si>
  <si>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</si>
  <si>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</si>
  <si>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</si>
  <si>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</si>
  <si>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</si>
  <si>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</si>
  <si>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</si>
  <si>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</si>
  <si>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</si>
  <si>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</si>
  <si>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</si>
  <si>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</si>
  <si>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</si>
  <si>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</si>
  <si>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</si>
  <si>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</si>
  <si>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</si>
  <si>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</si>
  <si>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</si>
  <si>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</si>
  <si>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</si>
  <si>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</si>
  <si>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</si>
  <si>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</si>
  <si>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</si>
  <si>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</si>
  <si>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</si>
  <si>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</si>
  <si>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</si>
  <si>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</si>
  <si>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</si>
  <si>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</si>
  <si>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</si>
  <si>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</si>
  <si>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</si>
  <si>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</si>
  <si>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</si>
  <si>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</si>
  <si>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</si>
  <si>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</si>
  <si>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</si>
  <si>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</si>
  <si>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</si>
  <si>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</si>
  <si>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</si>
  <si>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</si>
  <si>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</si>
  <si>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</si>
  <si>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</si>
  <si>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</si>
  <si>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</si>
  <si>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</si>
  <si>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</si>
  <si>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</si>
  <si>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</si>
  <si>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</si>
  <si>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</si>
  <si>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</si>
  <si>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</si>
  <si>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</si>
  <si>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</si>
  <si>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</si>
  <si>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</si>
  <si>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</si>
  <si>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</si>
  <si>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</si>
  <si>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</si>
  <si>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</si>
  <si>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</si>
  <si>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</si>
  <si>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</si>
  <si>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</si>
  <si>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</si>
  <si>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</si>
  <si>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</si>
  <si>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</si>
  <si>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</si>
  <si>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</si>
  <si>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</si>
  <si>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</si>
  <si>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</si>
  <si>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</si>
  <si>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</si>
  <si>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</si>
  <si>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</si>
  <si>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</si>
  <si>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</si>
  <si>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</si>
  <si>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</si>
  <si>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</si>
  <si>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</si>
  <si>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</si>
  <si>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</si>
  <si>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</si>
  <si>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</si>
  <si>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</si>
  <si>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</si>
  <si>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</si>
  <si>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</si>
  <si>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</si>
  <si>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</si>
  <si>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</si>
  <si>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</si>
  <si>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</si>
  <si>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</si>
  <si>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</si>
  <si>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</si>
  <si>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</si>
  <si>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</si>
  <si>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</si>
  <si>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</si>
  <si>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</si>
  <si>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</si>
  <si>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</si>
  <si>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</si>
  <si>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</si>
  <si>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</si>
  <si>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</si>
  <si>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</si>
  <si>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</si>
  <si>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</si>
  <si>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</si>
  <si>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</si>
  <si>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</si>
  <si>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</si>
  <si>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</si>
  <si>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</si>
  <si>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</si>
  <si>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</si>
  <si>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</si>
  <si>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</si>
  <si>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</si>
  <si>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</si>
  <si>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</si>
  <si>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</si>
  <si>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</si>
  <si>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</si>
  <si>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</si>
  <si>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</si>
  <si>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</si>
  <si>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</si>
  <si>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</si>
  <si>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</si>
  <si>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</si>
  <si>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</si>
  <si>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</si>
  <si>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</si>
  <si>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</si>
  <si>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</si>
  <si>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</si>
  <si>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</si>
  <si>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</si>
  <si>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</si>
  <si>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</si>
  <si>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</si>
  <si>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</si>
  <si>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</si>
  <si>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</si>
  <si>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</si>
  <si>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</si>
  <si>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</si>
  <si>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</si>
  <si>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</si>
  <si>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</si>
  <si>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</si>
  <si>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</si>
  <si>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</si>
  <si>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</si>
  <si>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</si>
  <si>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</si>
  <si>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</si>
  <si>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</si>
  <si>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</si>
  <si>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</si>
  <si>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</si>
  <si>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</si>
  <si>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</si>
  <si>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</si>
  <si>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</si>
  <si>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</si>
  <si>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</si>
  <si>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</si>
  <si>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</si>
  <si>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</si>
  <si>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</si>
  <si>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</si>
  <si>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</si>
  <si>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</si>
  <si>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</si>
  <si>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</si>
  <si>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</si>
  <si>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</si>
  <si>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</si>
  <si>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</si>
  <si>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</si>
  <si>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</si>
  <si>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</si>
  <si>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</si>
  <si>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</si>
  <si>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</si>
  <si>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</si>
  <si>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</si>
  <si>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</si>
  <si>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</si>
  <si>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</si>
  <si>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</si>
  <si>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</si>
  <si>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</si>
  <si>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</si>
  <si>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</si>
  <si>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</si>
  <si>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</si>
  <si>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</si>
  <si>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</si>
  <si>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</si>
  <si>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</si>
  <si>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</si>
  <si>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</si>
  <si>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</si>
  <si>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</si>
  <si>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</si>
  <si>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</si>
  <si>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</si>
  <si>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</si>
  <si>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</si>
  <si>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</si>
  <si>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</si>
  <si>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</si>
  <si>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</si>
  <si>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</si>
  <si>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</si>
  <si>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</si>
  <si>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</si>
  <si>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</si>
  <si>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</si>
  <si>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</si>
  <si>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</si>
  <si>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</si>
  <si>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</si>
  <si>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</si>
  <si>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</si>
  <si>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</si>
  <si>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</si>
  <si>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</si>
  <si>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</si>
  <si>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</si>
  <si>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</si>
  <si>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</si>
  <si>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</si>
  <si>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</si>
  <si>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</si>
  <si>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</si>
  <si>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</si>
  <si>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</si>
  <si>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</si>
  <si>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</si>
  <si>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</si>
  <si>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</si>
  <si>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</si>
  <si>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</si>
  <si>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</si>
  <si>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</si>
  <si>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</si>
  <si>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</si>
  <si>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</si>
  <si>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</si>
  <si>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</si>
  <si>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</si>
  <si>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</si>
  <si>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</si>
  <si>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</si>
  <si>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</si>
  <si>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</si>
  <si>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</si>
  <si>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</si>
  <si>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</si>
  <si>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</si>
  <si>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</si>
  <si>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</si>
  <si>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</si>
  <si>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</si>
  <si>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</si>
  <si>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</si>
  <si>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</si>
  <si>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</si>
  <si>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</si>
  <si>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</si>
  <si>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</si>
  <si>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</si>
  <si>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</si>
  <si>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</si>
  <si>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</si>
  <si>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</si>
  <si>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</si>
  <si>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</si>
  <si>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</si>
  <si>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</si>
  <si>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</si>
  <si>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</si>
  <si>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</si>
  <si>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</si>
  <si>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</si>
  <si>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</si>
  <si>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</si>
  <si>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</si>
  <si>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</si>
  <si>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</si>
  <si>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</si>
  <si>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</si>
  <si>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</si>
  <si>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</si>
  <si>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</si>
  <si>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</si>
  <si>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</si>
  <si>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</si>
  <si>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</si>
  <si>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</si>
  <si>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</si>
  <si>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</si>
  <si>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</si>
  <si>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</si>
  <si>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</si>
  <si>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</si>
  <si>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</si>
  <si>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</si>
  <si>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</si>
  <si>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</si>
  <si>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</si>
  <si>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</si>
  <si>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</si>
  <si>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</si>
  <si>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</si>
  <si>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</si>
  <si>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</si>
  <si>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</si>
  <si>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</si>
  <si>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</si>
  <si>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</si>
  <si>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</si>
  <si>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</si>
  <si>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</si>
  <si>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</si>
  <si>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</si>
  <si>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</si>
  <si>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</si>
  <si>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</si>
  <si>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</si>
  <si>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</si>
  <si>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</si>
  <si>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</si>
  <si>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</si>
  <si>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</si>
  <si>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</si>
  <si>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</si>
  <si>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</si>
  <si>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</si>
  <si>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</si>
  <si>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</si>
  <si>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</si>
  <si>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</si>
  <si>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</si>
  <si>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</si>
  <si>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</si>
  <si>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</si>
  <si>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</si>
  <si>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</si>
  <si>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</si>
  <si>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</si>
  <si>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</si>
  <si>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</si>
  <si>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</si>
  <si>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</si>
  <si>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</si>
  <si>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</si>
  <si>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</si>
  <si>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</si>
  <si>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</si>
  <si>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</si>
  <si>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</si>
  <si>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</si>
  <si>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</si>
  <si>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</si>
  <si>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</si>
  <si>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</si>
  <si>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</si>
  <si>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</si>
  <si>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</si>
  <si>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</si>
  <si>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</si>
  <si>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</si>
  <si>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</si>
  <si>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</si>
  <si>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</si>
  <si>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</si>
  <si>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</si>
  <si>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</si>
  <si>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</si>
  <si>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</si>
  <si>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</si>
  <si>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</si>
  <si>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</si>
  <si>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</si>
  <si>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</si>
  <si>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</si>
  <si>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</si>
  <si>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</si>
  <si>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</si>
  <si>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</si>
  <si>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</si>
  <si>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</si>
  <si>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</si>
  <si>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</si>
  <si>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</si>
  <si>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</si>
  <si>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</si>
  <si>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</si>
  <si>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</si>
  <si>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</si>
  <si>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</si>
  <si>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</si>
  <si>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</si>
  <si>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</si>
  <si>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</si>
  <si>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</si>
  <si>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</si>
  <si>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</si>
  <si>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</si>
  <si>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</si>
  <si>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</si>
  <si>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</si>
  <si>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</si>
  <si>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</si>
  <si>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</si>
  <si>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</si>
  <si>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</si>
  <si>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</si>
  <si>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</si>
  <si>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</si>
  <si>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</si>
  <si>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</si>
  <si>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</si>
  <si>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</si>
  <si>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</si>
  <si>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</si>
  <si>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</si>
  <si>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</si>
  <si>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</si>
  <si>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</si>
  <si>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</si>
  <si>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</si>
  <si>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</si>
  <si>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</si>
  <si>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</si>
  <si>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</si>
  <si>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</si>
  <si>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</si>
  <si>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</si>
  <si>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</si>
  <si>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</si>
  <si>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</si>
  <si>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</si>
  <si>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</si>
  <si>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</si>
  <si>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</si>
  <si>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</si>
  <si>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</si>
  <si>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</si>
  <si>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</si>
  <si>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</si>
  <si>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</si>
  <si>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</si>
  <si>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</si>
  <si>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</si>
  <si>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</si>
  <si>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</si>
  <si>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</si>
  <si>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</si>
  <si>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</si>
  <si>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</si>
  <si>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</si>
  <si>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</si>
  <si>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</si>
  <si>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</si>
  <si>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</si>
  <si>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</si>
  <si>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</si>
  <si>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</si>
  <si>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</si>
  <si>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</si>
  <si>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</si>
  <si>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</si>
  <si>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</si>
  <si>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</si>
  <si>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</si>
  <si>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</si>
  <si>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</si>
  <si>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</si>
  <si>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</si>
  <si>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</si>
  <si>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</si>
  <si>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</si>
  <si>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</si>
  <si>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</si>
  <si>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</si>
  <si>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</si>
  <si>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</si>
  <si>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</si>
  <si>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</si>
  <si>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</si>
  <si>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</si>
  <si>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</si>
  <si>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</si>
  <si>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</si>
  <si>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</si>
  <si>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</si>
  <si>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</si>
  <si>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</si>
  <si>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</si>
  <si>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</si>
  <si>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</si>
  <si>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</si>
  <si>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</si>
  <si>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</si>
  <si>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</si>
  <si>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</si>
  <si>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</si>
  <si>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</si>
  <si>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</si>
  <si>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</si>
  <si>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</si>
  <si>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</si>
  <si>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</si>
  <si>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</si>
  <si>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</si>
  <si>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</si>
  <si>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</si>
  <si>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</si>
  <si>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</si>
  <si>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</si>
  <si>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</si>
  <si>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</si>
  <si>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</si>
  <si>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</si>
  <si>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</si>
  <si>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</si>
  <si>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</si>
  <si>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</si>
  <si>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</si>
  <si>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</si>
  <si>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</si>
  <si>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</si>
  <si>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</si>
  <si>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</si>
  <si>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</si>
  <si>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</si>
  <si>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</si>
  <si>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</si>
  <si>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</si>
  <si>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</si>
  <si>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</si>
  <si>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</si>
  <si>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</si>
  <si>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</si>
  <si>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</si>
  <si>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</si>
  <si>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</si>
  <si>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</si>
  <si>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</si>
  <si>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</si>
  <si>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</si>
  <si>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</si>
  <si>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</si>
  <si>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</si>
  <si>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</si>
  <si>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</si>
  <si>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</si>
  <si>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</si>
  <si>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</si>
  <si>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</si>
  <si>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</si>
  <si>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</si>
  <si>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</si>
  <si>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</si>
  <si>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</si>
  <si>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</si>
  <si>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</si>
  <si>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</si>
  <si>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</si>
  <si>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</si>
  <si>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</si>
  <si>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</si>
  <si>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</si>
  <si>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</si>
  <si>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</si>
  <si>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</si>
  <si>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</si>
  <si>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</si>
  <si>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</si>
  <si>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</si>
  <si>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</si>
  <si>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</si>
  <si>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</si>
  <si>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</si>
  <si>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</si>
  <si>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</si>
  <si>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</si>
  <si>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</si>
  <si>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</si>
  <si>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</si>
  <si>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</si>
  <si>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</si>
  <si>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</si>
  <si>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</si>
  <si>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</si>
  <si>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</si>
  <si>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</si>
  <si>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</si>
  <si>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</si>
  <si>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</si>
  <si>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</si>
  <si>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</si>
  <si>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</si>
  <si>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</si>
  <si>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</si>
  <si>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</si>
  <si>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</si>
  <si>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</si>
  <si>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</si>
  <si>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</si>
  <si>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</si>
  <si>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</si>
  <si>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</si>
  <si>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</si>
  <si>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</si>
  <si>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</si>
  <si>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</si>
  <si>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</si>
  <si>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</si>
  <si>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</si>
  <si>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</si>
  <si>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</si>
  <si>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</si>
  <si>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</si>
  <si>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</si>
  <si>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</si>
  <si>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</si>
  <si>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</si>
  <si>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</si>
  <si>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</si>
  <si>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</si>
  <si>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</si>
  <si>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</si>
  <si>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</si>
  <si>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</si>
  <si>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</si>
  <si>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</si>
  <si>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</si>
  <si>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</si>
  <si>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</si>
  <si>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</si>
  <si>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</si>
  <si>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</si>
  <si>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</si>
  <si>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</si>
  <si>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</si>
  <si>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</si>
  <si>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</si>
  <si>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</si>
  <si>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</si>
  <si>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</si>
  <si>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</si>
  <si>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</si>
  <si>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</si>
  <si>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</si>
  <si>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</si>
  <si>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</si>
  <si>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</si>
  <si>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</si>
  <si>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</si>
  <si>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</si>
  <si>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</si>
  <si>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</si>
  <si>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</si>
  <si>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</si>
  <si>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</si>
  <si>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</si>
  <si>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</si>
  <si>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</si>
  <si>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</si>
  <si>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</si>
  <si>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</si>
  <si>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</si>
  <si>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</si>
  <si>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</si>
  <si>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</si>
  <si>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</si>
  <si>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</si>
  <si>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</si>
  <si>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</si>
  <si>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</si>
  <si>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</si>
  <si>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</si>
  <si>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</si>
  <si>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</si>
  <si>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</si>
  <si>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</si>
  <si>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</si>
  <si>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</si>
  <si>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</si>
  <si>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</si>
  <si>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</si>
  <si>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</si>
  <si>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</si>
  <si>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</si>
  <si>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</si>
  <si>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</si>
  <si>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</si>
  <si>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</si>
  <si>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</si>
  <si>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</si>
  <si>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</si>
  <si>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</si>
  <si>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</si>
  <si>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</si>
  <si>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</si>
  <si>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</si>
  <si>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</si>
  <si>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</si>
  <si>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</si>
  <si>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</si>
  <si>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</si>
  <si>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</si>
  <si>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</si>
  <si>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</si>
  <si>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</si>
  <si>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</si>
  <si>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</si>
  <si>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</si>
  <si>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</si>
  <si>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</si>
  <si>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</si>
  <si>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</si>
  <si>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</si>
  <si>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</si>
  <si>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</si>
  <si>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</si>
  <si>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</si>
  <si>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</si>
  <si>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</si>
  <si>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</si>
  <si>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</si>
  <si>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</si>
  <si>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</si>
  <si>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</si>
  <si>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</si>
  <si>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</si>
  <si>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</si>
  <si>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</si>
  <si>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</si>
  <si>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</si>
  <si>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</si>
  <si>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</si>
  <si>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</si>
  <si>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</si>
  <si>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</si>
  <si>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</si>
  <si>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</si>
  <si>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</si>
  <si>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</si>
  <si>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</si>
  <si>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</si>
  <si>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</si>
  <si>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</si>
  <si>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</si>
  <si>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</si>
  <si>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</si>
  <si>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</si>
  <si>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</si>
  <si>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</si>
  <si>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</si>
  <si>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</si>
  <si>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</si>
  <si>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</si>
  <si>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</si>
  <si>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</si>
  <si>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</si>
  <si>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</si>
  <si>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</si>
  <si>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</si>
  <si>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</si>
  <si>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</si>
  <si>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</si>
  <si>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</si>
  <si>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</si>
  <si>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</si>
  <si>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</si>
  <si>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</si>
  <si>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</si>
  <si>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</si>
  <si>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</si>
  <si>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</si>
  <si>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</si>
  <si>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</si>
  <si>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</si>
  <si>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</si>
  <si>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</si>
  <si>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</si>
  <si>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</si>
  <si>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</si>
  <si>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</si>
  <si>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</si>
  <si>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</si>
  <si>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</si>
  <si>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</si>
  <si>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</si>
  <si>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</si>
  <si>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</si>
  <si>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</si>
  <si>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</si>
  <si>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</si>
  <si>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</si>
  <si>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</si>
  <si>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</si>
  <si>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</si>
  <si>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</si>
  <si>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</si>
  <si>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</si>
  <si>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</si>
  <si>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</si>
  <si>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</si>
  <si>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</si>
  <si>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</si>
  <si>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</si>
  <si>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</si>
  <si>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</si>
  <si>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</si>
  <si>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</si>
  <si>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</si>
  <si>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</si>
  <si>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</si>
  <si>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</si>
  <si>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</si>
  <si>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</si>
  <si>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</si>
  <si>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</si>
  <si>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</si>
  <si>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</si>
  <si>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</si>
  <si>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</si>
  <si>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</si>
  <si>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</si>
  <si>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</si>
  <si>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</si>
  <si>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</si>
  <si>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</si>
  <si>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</si>
  <si>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</si>
  <si>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</si>
  <si>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</si>
  <si>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</si>
  <si>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</si>
  <si>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</si>
  <si>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</si>
  <si>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</si>
  <si>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</si>
  <si>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</si>
  <si>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</si>
  <si>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</si>
  <si>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</si>
  <si>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</si>
  <si>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</si>
  <si>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</si>
  <si>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</si>
  <si>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</si>
  <si>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</si>
  <si>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</si>
  <si>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</si>
  <si>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</si>
  <si>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</si>
  <si>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</si>
  <si>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</si>
  <si>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</si>
  <si>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</si>
  <si>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</si>
  <si>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</si>
  <si>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</si>
  <si>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</si>
  <si>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</si>
  <si>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</si>
  <si>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</si>
  <si>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</si>
  <si>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</si>
  <si>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</si>
  <si>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</si>
  <si>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</si>
  <si>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</si>
  <si>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</si>
  <si>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</si>
  <si>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</si>
  <si>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</si>
  <si>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</si>
  <si>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</si>
  <si>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</si>
  <si>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</si>
  <si>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</si>
  <si>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</si>
  <si>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</si>
  <si>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</si>
  <si>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</si>
  <si>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</si>
  <si>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</si>
  <si>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</si>
  <si>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</si>
  <si>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</si>
  <si>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</si>
  <si>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</si>
  <si>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</si>
  <si>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</si>
  <si>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</si>
  <si>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</si>
  <si>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</si>
  <si>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</si>
  <si>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</si>
  <si>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</si>
  <si>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</si>
  <si>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</si>
  <si>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</si>
  <si>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</si>
  <si>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</si>
  <si>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</si>
  <si>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</si>
  <si>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</si>
  <si>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</si>
  <si>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</si>
  <si>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</si>
  <si>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</si>
  <si>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</si>
  <si>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</si>
  <si>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</si>
  <si>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</si>
  <si>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</si>
  <si>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</si>
  <si>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</si>
  <si>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</si>
  <si>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</si>
  <si>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</si>
  <si>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</si>
  <si>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</si>
  <si>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</si>
  <si>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</si>
  <si>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</si>
  <si>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</si>
  <si>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</si>
  <si>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</si>
  <si>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</si>
  <si>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</si>
  <si>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</si>
  <si>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</si>
  <si>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</si>
  <si>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</si>
  <si>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</si>
  <si>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</si>
  <si>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</si>
  <si>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</si>
  <si>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</si>
  <si>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</si>
  <si>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</si>
  <si>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</si>
  <si>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</si>
  <si>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</si>
  <si>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</si>
  <si>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</si>
  <si>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</si>
  <si>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</si>
  <si>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</si>
  <si>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</si>
  <si>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</si>
  <si>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</si>
  <si>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</si>
  <si>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</si>
  <si>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</si>
  <si>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</si>
  <si>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</si>
  <si>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</si>
  <si>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</si>
  <si>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</si>
  <si>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</si>
  <si>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</si>
  <si>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</si>
  <si>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</si>
  <si>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</si>
  <si>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</si>
  <si>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</si>
  <si>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</si>
  <si>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</si>
  <si>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</si>
  <si>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</si>
  <si>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</si>
  <si>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</si>
  <si>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</si>
  <si>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</si>
  <si>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</si>
  <si>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</si>
  <si>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</si>
  <si>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</si>
  <si>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</si>
  <si>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</si>
  <si>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</si>
  <si>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</si>
  <si>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</si>
  <si>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</si>
  <si>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</si>
  <si>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</si>
  <si>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</si>
  <si>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</si>
  <si>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</si>
  <si>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</si>
  <si>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</si>
  <si>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</si>
  <si>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</si>
  <si>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</si>
  <si>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</si>
  <si>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</si>
  <si>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</si>
  <si>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</si>
  <si>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</si>
  <si>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</si>
  <si>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</si>
  <si>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</si>
  <si>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</si>
  <si>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</si>
  <si>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</si>
  <si>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</si>
  <si>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</si>
  <si>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</si>
  <si>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</si>
  <si>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</si>
  <si>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</si>
  <si>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</si>
  <si>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</si>
  <si>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</si>
  <si>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</si>
  <si>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</si>
  <si>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</si>
  <si>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</si>
  <si>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</si>
  <si>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</si>
  <si>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</si>
  <si>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</si>
  <si>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</si>
  <si>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</si>
  <si>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</si>
  <si>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</si>
  <si>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</si>
  <si>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</si>
  <si>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</si>
  <si>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</si>
  <si>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</si>
  <si>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</si>
  <si>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</si>
  <si>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</si>
  <si>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</si>
  <si>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</si>
  <si>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</si>
  <si>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</si>
  <si>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</si>
  <si>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</si>
  <si>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</si>
  <si>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</si>
  <si>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</si>
  <si>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</si>
  <si>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</si>
  <si>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</si>
  <si>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</si>
  <si>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</si>
  <si>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</si>
  <si>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</si>
  <si>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</si>
  <si>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</si>
  <si>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</si>
  <si>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</si>
  <si>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</si>
  <si>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</si>
  <si>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</si>
  <si>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</si>
  <si>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</si>
  <si>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</si>
  <si>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</si>
  <si>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</si>
  <si>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</si>
  <si>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</si>
  <si>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</si>
  <si>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</si>
  <si>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</si>
  <si>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</si>
  <si>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</si>
  <si>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</si>
  <si>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</si>
  <si>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</si>
  <si>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</si>
  <si>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</si>
  <si>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</si>
  <si>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</si>
  <si>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Percntage Failed</t>
  </si>
  <si>
    <t>Percntage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</si>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</sst>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0" fillId="0" borderId="0" xfId="0" quotePrefix="1"/>
    <xf numFmtId="10" fontId="2" fillId="0" borderId="0" xfId="0" applyNumberFormat="1" applyFont="1" applyAlignment="1">
      <alignment horizontal="center" wrapTex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05158192048069E-2"/>
          <c:y val="9.861325115562404E-2"/>
          <c:w val="0.76794458970459334"/>
          <c:h val="0.8299229583975347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D4-1449-B1D5-937588AA8A7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D4-1449-B1D5-937588AA8A7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D4-1449-B1D5-937588AA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8128"/>
        <c:axId val="1725137183"/>
      </c:lineChart>
      <c:catAx>
        <c:axId val="84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37183"/>
        <c:crosses val="autoZero"/>
        <c:auto val="1"/>
        <c:lblAlgn val="ctr"/>
        <c:lblOffset val="100"/>
        <c:noMultiLvlLbl val="0"/>
      </c:catAx>
      <c:valAx>
        <c:axId val="17251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1B-5747-81A0-5C4C3B409F4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1B-5747-81A0-5C4C3B409F4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1B-5747-81A0-5C4C3B409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5464399"/>
        <c:axId val="1723921471"/>
      </c:lineChart>
      <c:catAx>
        <c:axId val="172546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921471"/>
        <c:crosses val="autoZero"/>
        <c:auto val="1"/>
        <c:lblAlgn val="ctr"/>
        <c:lblOffset val="100"/>
        <c:noMultiLvlLbl val="0"/>
      </c:catAx>
      <c:valAx>
        <c:axId val="172392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46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95103451522019"/>
          <c:y val="6.6242038216560509E-2"/>
          <c:w val="0.76057895196917635"/>
          <c:h val="0.88739294849290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C-3749-AA83-CDF4A4BA66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3C-3749-AA83-CDF4A4BA66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3C-3749-AA83-CDF4A4BA66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3C-3749-AA83-CDF4A4BA6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0188511"/>
        <c:axId val="2140109359"/>
      </c:barChart>
      <c:catAx>
        <c:axId val="212018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109359"/>
        <c:crosses val="autoZero"/>
        <c:auto val="1"/>
        <c:lblAlgn val="ctr"/>
        <c:lblOffset val="100"/>
        <c:noMultiLvlLbl val="0"/>
      </c:catAx>
      <c:valAx>
        <c:axId val="214010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8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lumMod val="110000"/>
                  <a:satMod val="105000"/>
                  <a:tint val="67000"/>
                </a:schemeClr>
              </a:gs>
              <a:gs pos="50000">
                <a:schemeClr val="accent3">
                  <a:lumMod val="105000"/>
                  <a:satMod val="103000"/>
                  <a:tint val="73000"/>
                </a:schemeClr>
              </a:gs>
              <a:gs pos="100000">
                <a:schemeClr val="accent3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3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4-A74D-B314-63EC463EA0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F4-A74D-B314-63EC463EA0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F4-A74D-B314-63EC463EA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2016"/>
        <c:axId val="18287888"/>
      </c:barChart>
      <c:catAx>
        <c:axId val="1816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7888"/>
        <c:crosses val="autoZero"/>
        <c:auto val="1"/>
        <c:lblAlgn val="ctr"/>
        <c:lblOffset val="100"/>
        <c:noMultiLvlLbl val="0"/>
      </c:catAx>
      <c:valAx>
        <c:axId val="182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5000"/>
                  <a:lumOff val="9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865782337373809E-2"/>
          <c:y val="8.4942084942084939E-2"/>
          <c:w val="0.77435802267455156"/>
          <c:h val="0.8553455142431520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0-5644-8C02-33B56A8B23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90-5644-8C02-33B56A8B23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90-5644-8C02-33B56A8B23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90-5644-8C02-33B56A8B2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92896"/>
        <c:axId val="16233664"/>
      </c:lineChart>
      <c:catAx>
        <c:axId val="2869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3664"/>
        <c:crosses val="autoZero"/>
        <c:auto val="1"/>
        <c:lblAlgn val="ctr"/>
        <c:lblOffset val="100"/>
        <c:noMultiLvlLbl val="0"/>
      </c:catAx>
      <c:valAx>
        <c:axId val="162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9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5</xdr:row>
      <xdr:rowOff>171450</xdr:rowOff>
    </xdr:from>
    <xdr:to>
      <xdr:col>14</xdr:col>
      <xdr:colOff>254000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F0AA7E-ECBB-1055-D42B-CFA67216C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1016000</xdr:colOff>
      <xdr:row>15</xdr:row>
      <xdr:rowOff>31750</xdr:rowOff>
    </xdr:from>
    <xdr:to>
      <xdr:col>7</xdr:col>
      <xdr:colOff>1143000</xdr:colOff>
      <xdr:row>40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E3D1F7-02FF-4174-3210-E69282B25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793750</xdr:colOff>
      <xdr:row>3</xdr:row>
      <xdr:rowOff>107950</xdr:rowOff>
    </xdr:from>
    <xdr:to>
      <xdr:col>17</xdr:col>
      <xdr:colOff>203200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48572-C31D-73AF-AC03-0356AB139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5</xdr:row>
      <xdr:rowOff>6350</xdr:rowOff>
    </xdr:from>
    <xdr:to>
      <xdr:col>19</xdr:col>
      <xdr:colOff>457200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AED6E-C45B-1968-BB16-257411153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3</xdr:row>
      <xdr:rowOff>57150</xdr:rowOff>
    </xdr:from>
    <xdr:to>
      <xdr:col>16</xdr:col>
      <xdr:colOff>609600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22103A-190D-2446-2C24-6D2AB5D91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reno" refreshedDate="44703.739989814814" createdVersion="8" refreshedVersion="8" minRefreshableVersion="3" recordCount="4114" xr:uid="{AABB0E18-3EE1-D340-9832-EE50ACC6BE6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reno" refreshedDate="44703.76526990741" createdVersion="8" refreshedVersion="8" minRefreshableVersion="3" recordCount="4114" xr:uid="{D7960FAF-B17F-FA49-946F-63B9B7E727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reno" refreshedDate="44704.424382523146" createdVersion="8" refreshedVersion="8" minRefreshableVersion="3" recordCount="4114" xr:uid="{4EFABD3B-F279-4F4D-97E6-1FFC6260B9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CCC1-1522-994C-AAE5-FB406D033D06}" name="PivotTable5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12F9D-3088-094E-8CE3-6A187B90AE13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09B1A-D742-F14C-AC14-46A87017612E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72926-8226-494A-BA62-4B0DA8328D0A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95" zoomScaleNormal="95" workbookViewId="0">
      <pane ySplit="1" topLeftCell="A2" activePane="bottomLeft" state="frozen"/>
      <selection pane="bottomLeft"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20.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1" t="s">
        <v>8359</v>
      </c>
      <c r="S1" s="14" t="s">
        <v>8365</v>
      </c>
      <c r="T1" s="14" t="s">
        <v>8366</v>
      </c>
      <c r="U1" s="14" t="s">
        <v>8397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 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 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 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 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 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 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 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 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 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 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 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 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 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 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 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 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 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 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479DD-3A52-F448-8E2C-FB7BA03B982C}">
  <dimension ref="A1:E18"/>
  <sheetViews>
    <sheetView workbookViewId="0">
      <selection activeCell="O26" sqref="O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8397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238A8-0732-1049-A64A-69C4D05B22B8}">
  <dimension ref="A1:H13"/>
  <sheetViews>
    <sheetView workbookViewId="0">
      <selection activeCell="B20" sqref="B20"/>
    </sheetView>
  </sheetViews>
  <sheetFormatPr baseColWidth="10" defaultRowHeight="15" x14ac:dyDescent="0.2"/>
  <cols>
    <col min="1" max="1" width="14.6640625" customWidth="1"/>
    <col min="2" max="2" width="25.33203125" customWidth="1"/>
    <col min="3" max="3" width="19.6640625" customWidth="1"/>
    <col min="4" max="4" width="22.6640625" customWidth="1"/>
    <col min="5" max="5" width="19.5" customWidth="1"/>
    <col min="6" max="6" width="23.1640625" style="20" bestFit="1" customWidth="1"/>
    <col min="7" max="7" width="17.33203125" bestFit="1" customWidth="1"/>
    <col min="8" max="8" width="20.5" bestFit="1" customWidth="1"/>
  </cols>
  <sheetData>
    <row r="1" spans="1:8" ht="36" customHeight="1" x14ac:dyDescent="0.25">
      <c r="A1" s="17" t="s">
        <v>8380</v>
      </c>
      <c r="B1" s="17" t="s">
        <v>8398</v>
      </c>
      <c r="C1" s="17" t="s">
        <v>8399</v>
      </c>
      <c r="D1" s="17" t="s">
        <v>8400</v>
      </c>
      <c r="E1" s="17" t="s">
        <v>8401</v>
      </c>
      <c r="F1" s="19" t="s">
        <v>8402</v>
      </c>
      <c r="G1" s="17" t="s">
        <v>8403</v>
      </c>
      <c r="H1" s="17" t="s">
        <v>8404</v>
      </c>
    </row>
    <row r="2" spans="1:8" x14ac:dyDescent="0.2">
      <c r="A2" t="s">
        <v>8405</v>
      </c>
      <c r="B2">
        <f>COUNTIFS(Kickstarter!D:D, "&lt;1000", Kickstarter!F:F, "successful", Kickstarter!R:R,"plays")</f>
        <v>141</v>
      </c>
      <c r="C2">
        <f>COUNTIFS(Kickstarter!D:D, "&lt;1000", Kickstarter!F:F, "failed", Kickstarter!R:R,"plays")</f>
        <v>45</v>
      </c>
      <c r="D2">
        <f>COUNTIFS(Kickstarter!D:D, "&lt;1000", Kickstarter!F:F, "canceled", Kickstarter!R:R,"plays")</f>
        <v>0</v>
      </c>
      <c r="E2">
        <f>SUM(B2, C2, 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8406</v>
      </c>
      <c r="B3">
        <f>COUNTIFS(Kickstarter!D:D, "&gt;=1000",Kickstarter!D:D, "&lt;5000", Kickstarter!F:F, "successful", Kickstarter!R:R,"plays")</f>
        <v>388</v>
      </c>
      <c r="C3">
        <f>COUNTIFS(Kickstarter!D:D, "&gt;=1000",Kickstarter!D:D, "&lt;5000", Kickstarter!F:F, "failed", Kickstarter!R:R,"plays")</f>
        <v>146</v>
      </c>
      <c r="D3">
        <f>COUNTIFS(Kickstarter!D:D, "&gt;=1000",Kickstarter!D:D, "&lt;5000", Kickstarter!F:F, "canceled", Kickstarter!R:R,"plays")</f>
        <v>0</v>
      </c>
      <c r="E3">
        <f t="shared" ref="E3:E13" si="0">SUM(B3, C3, 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8407</v>
      </c>
      <c r="B4">
        <f>COUNTIFS(Kickstarter!D:D, "&gt;=5000",Kickstarter!D:D, "&lt;10000", Kickstarter!F:F, "successful", Kickstarter!R:R,"plays")</f>
        <v>93</v>
      </c>
      <c r="C4">
        <f>COUNTIFS(Kickstarter!D:D, "&gt;=5000",Kickstarter!D:D, "&lt;10000", Kickstarter!F:F, "failed", Kickstarter!R:R,"plays")</f>
        <v>76</v>
      </c>
      <c r="D4">
        <f>COUNTIFS(Kickstarter!D:D, "&gt;=5000",Kickstarter!D:D, "&lt;10000", Kickstarter!F:F, "canceled", 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8408</v>
      </c>
      <c r="B5">
        <f>COUNTIFS(Kickstarter!D:D, "&gt;=10000",Kickstarter!D:D, "&lt;15000", Kickstarter!F:F, "successful", Kickstarter!R:R,"plays")</f>
        <v>39</v>
      </c>
      <c r="C5">
        <f>COUNTIFS(Kickstarter!D:D, "&gt;=10000",Kickstarter!D:D, "&lt;15000", Kickstarter!F:F, "failed", Kickstarter!R:R,"plays")</f>
        <v>33</v>
      </c>
      <c r="D5">
        <f>COUNTIFS(Kickstarter!D:D, "&gt;=10000",Kickstarter!D:D, "&lt;15000", Kickstarter!F:F, "canceled", 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8409</v>
      </c>
      <c r="B6">
        <f>COUNTIFS(Kickstarter!D:D, "&gt;=15000",Kickstarter!D:D, "&lt;20000", Kickstarter!F:F, "successful", Kickstarter!R:R,"plays")</f>
        <v>12</v>
      </c>
      <c r="C6">
        <f>COUNTIFS(Kickstarter!D:D, "&gt;=15000",Kickstarter!D:D, "&lt;20000", Kickstarter!F:F, "failed", Kickstarter!R:R,"plays")</f>
        <v>12</v>
      </c>
      <c r="D6">
        <f>COUNTIFS(Kickstarter!D:D, "&gt;=15000",Kickstarter!D:D, "&lt;20000", Kickstarter!F:F, "canceled", 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8410</v>
      </c>
      <c r="B7">
        <f>COUNTIFS(Kickstarter!D:D, "&gt;=20000",Kickstarter!D:D, "&lt;25000", Kickstarter!F:F, "successful", Kickstarter!R:R,"plays")</f>
        <v>9</v>
      </c>
      <c r="C7">
        <f>COUNTIFS(Kickstarter!D:D, "&gt;=20000",Kickstarter!D:D, "&lt;25000", Kickstarter!F:F, "failed", Kickstarter!R:R,"plays")</f>
        <v>11</v>
      </c>
      <c r="D7">
        <f>COUNTIFS(Kickstarter!D:D, "&gt;=20000",Kickstarter!D:D, "&lt;25000", Kickstarter!F:F, "canceled", 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8411</v>
      </c>
      <c r="B8">
        <f>COUNTIFS(Kickstarter!D:D, "&gt;=25000",Kickstarter!D:D, "&lt;30000", Kickstarter!F:F, "successful", Kickstarter!R:R,"plays")</f>
        <v>1</v>
      </c>
      <c r="C8">
        <f>COUNTIFS(Kickstarter!D:D, "&gt;=25000",Kickstarter!D:D, "&lt;30000", Kickstarter!F:F, "failed", Kickstarter!R:R,"plays")</f>
        <v>4</v>
      </c>
      <c r="D8" s="18">
        <f>COUNTIFS(Kickstarter!D:D, "&gt;=25000",Kickstarter!D:D, "&lt;30000", Kickstarter!F:F, "canceled", 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8412</v>
      </c>
      <c r="B9">
        <f>COUNTIFS(Kickstarter!D:D, "&gt;=30000",Kickstarter!D:D, "&lt;35000", Kickstarter!F:F, "successful", Kickstarter!R:R,"plays")</f>
        <v>3</v>
      </c>
      <c r="C9">
        <f>COUNTIFS(Kickstarter!D:D, "&gt;=30000",Kickstarter!D:D, "&lt;35000", Kickstarter!F:F, "failed", Kickstarter!R:R,"plays")</f>
        <v>8</v>
      </c>
      <c r="D9">
        <f>COUNTIFS(Kickstarter!D:D, "&gt;=30000",Kickstarter!D:D, "&lt;35000", Kickstarter!F:F, "canceled", 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8413</v>
      </c>
      <c r="B10">
        <f>COUNTIFS(Kickstarter!D:D, "&gt;=35000",Kickstarter!D:D, "&lt;40000", Kickstarter!F:F, "successful", Kickstarter!R:R,"plays")</f>
        <v>4</v>
      </c>
      <c r="C10">
        <f>COUNTIFS(Kickstarter!D:D, "&gt;=35000",Kickstarter!D:D, "&lt;40000", Kickstarter!F:F, "failed", Kickstarter!R:R,"plays")</f>
        <v>2</v>
      </c>
      <c r="D10">
        <f>COUNTIFS(Kickstarter!D:D, "&gt;=35000",Kickstarter!D:D, "&lt;40000", Kickstarter!F:F, "canceled", 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8414</v>
      </c>
      <c r="B11">
        <f>COUNTIFS(Kickstarter!D:D, "&gt;=40000",Kickstarter!D:D, "&lt;45000", Kickstarter!F:F, "successful", Kickstarter!R:R,"plays")</f>
        <v>2</v>
      </c>
      <c r="C11">
        <f>COUNTIFS(Kickstarter!D:D, "&gt;=40000",Kickstarter!D:D, "&lt;45000", Kickstarter!F:F, "failed", Kickstarter!R:R,"plays")</f>
        <v>1</v>
      </c>
      <c r="D11">
        <f>COUNTIFS(Kickstarter!D:D, "&gt;=40000",Kickstarter!D:D, "&lt;45000", Kickstarter!F:F, "canceled", 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8415</v>
      </c>
      <c r="B12">
        <f>COUNTIFS(Kickstarter!D:D, "&gt;=45000",Kickstarter!D:D, "&lt;50000", Kickstarter!F:F, "successful", Kickstarter!R:R,"plays")</f>
        <v>0</v>
      </c>
      <c r="C12">
        <f>COUNTIFS(Kickstarter!D:D, "&gt;=45000",Kickstarter!D:D, "&lt;50000", Kickstarter!F:F, "failed", Kickstarter!R:R,"plays")</f>
        <v>1</v>
      </c>
      <c r="D12">
        <f>COUNTIFS(Kickstarter!D:D, "&gt;=45000",Kickstarter!D:D, "&lt;50000", Kickstarter!F:F, "canceled", 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8416</v>
      </c>
      <c r="B13">
        <f>COUNTIFS(Kickstarter!D:D, "&gt;=50000", Kickstarter!F:F, "successful", Kickstarter!R:R,"plays")</f>
        <v>2</v>
      </c>
      <c r="C13">
        <f>COUNTIFS(Kickstarter!D:D, "&gt;=50000", Kickstarter!F:F, "failed", Kickstarter!R:R,"plays")</f>
        <v>14</v>
      </c>
      <c r="D13">
        <f>COUNTIFS(Kickstarter!D:D, "&gt;=50000", Kickstarter!F:F, "canceled", 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C8452-ABAC-7947-A5B3-DC23010BE4D6}">
  <dimension ref="A1:F6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3" t="s">
        <v>8362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4352-612D-C841-AF34-3752DC8C269B}"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B8B99-E751-7849-BD97-A34F76E3CB5E}">
  <dimension ref="A1:F18"/>
  <sheetViews>
    <sheetView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5CD30-3794-1C42-B7DC-177043D1A743}"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6" max="6" width="11.1640625" bestFit="1" customWidth="1"/>
  </cols>
  <sheetData>
    <row r="1" spans="1:6" ht="32" x14ac:dyDescent="0.2">
      <c r="A1" s="2" t="s">
        <v>1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56A1-03A8-114F-ADB1-AC8A42F52329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.1640625" bestFit="1" customWidth="1"/>
    <col min="2" max="2" width="12.33203125" style="8" customWidth="1"/>
    <col min="3" max="3" width="12.1640625" style="8" customWidth="1"/>
  </cols>
  <sheetData>
    <row r="1" spans="1:3" x14ac:dyDescent="0.2">
      <c r="B1" s="8" t="s">
        <v>8387</v>
      </c>
      <c r="C1" s="8" t="s">
        <v>8388</v>
      </c>
    </row>
    <row r="2" spans="1:3" x14ac:dyDescent="0.2">
      <c r="A2" t="s">
        <v>8383</v>
      </c>
      <c r="B2" s="8" t="e">
        <f>AVERAGE(#REF!)</f>
        <v>#REF!</v>
      </c>
      <c r="C2" s="8" t="e">
        <f>AVERAGE(#REF!)</f>
        <v>#REF!</v>
      </c>
    </row>
    <row r="3" spans="1:3" x14ac:dyDescent="0.2">
      <c r="A3" t="s">
        <v>8384</v>
      </c>
      <c r="B3" s="8" t="e">
        <f>MEDIAN(#REF!)</f>
        <v>#REF!</v>
      </c>
      <c r="C3" s="8" t="e">
        <f>MEDIAN(#REF!)</f>
        <v>#REF!</v>
      </c>
    </row>
    <row r="4" spans="1:3" x14ac:dyDescent="0.2">
      <c r="A4" t="s">
        <v>8389</v>
      </c>
      <c r="B4" s="8" t="e">
        <f>_xlfn.STDEV.P(#REF!)</f>
        <v>#REF!</v>
      </c>
      <c r="C4" s="8" t="e">
        <f>_xlfn.STDEV.P(#REF!)</f>
        <v>#REF!</v>
      </c>
    </row>
    <row r="5" spans="1:3" x14ac:dyDescent="0.2">
      <c r="A5" t="s">
        <v>8390</v>
      </c>
      <c r="B5" s="8" t="e">
        <f>_xlfn.QUARTILE.EXC(#REF!, 3)</f>
        <v>#REF!</v>
      </c>
      <c r="C5" s="8" t="e">
        <f>_xlfn.QUARTILE.EXC(#REF!, 3)</f>
        <v>#REF!</v>
      </c>
    </row>
    <row r="6" spans="1:3" x14ac:dyDescent="0.2">
      <c r="A6" t="s">
        <v>8391</v>
      </c>
      <c r="B6" s="8" t="e">
        <f>_xlfn.QUARTILE.EXC(#REF!, 1)</f>
        <v>#REF!</v>
      </c>
      <c r="C6" s="8" t="e">
        <f>_xlfn.QUARTILE.EXC(#REF!, 1)</f>
        <v>#REF!</v>
      </c>
    </row>
    <row r="7" spans="1:3" x14ac:dyDescent="0.2">
      <c r="A7" t="s">
        <v>8392</v>
      </c>
      <c r="B7" s="8" t="e">
        <f>B5-B6</f>
        <v>#REF!</v>
      </c>
      <c r="C7" s="8" t="e">
        <f>C5-C6</f>
        <v>#REF!</v>
      </c>
    </row>
    <row r="9" spans="1:3" x14ac:dyDescent="0.2">
      <c r="A9" t="s">
        <v>8385</v>
      </c>
      <c r="B9" s="8" t="e">
        <f>AVERAGE(#REF!)</f>
        <v>#REF!</v>
      </c>
      <c r="C9" s="8" t="e">
        <f>AVERAGE(#REF!)</f>
        <v>#REF!</v>
      </c>
    </row>
    <row r="10" spans="1:3" x14ac:dyDescent="0.2">
      <c r="A10" t="s">
        <v>8386</v>
      </c>
      <c r="B10" s="8" t="e">
        <f>MEDIAN(#REF!)</f>
        <v>#REF!</v>
      </c>
      <c r="C10" s="8" t="e">
        <f>MEDIAN(#REF!)</f>
        <v>#REF!</v>
      </c>
    </row>
    <row r="11" spans="1:3" x14ac:dyDescent="0.2">
      <c r="A11" t="s">
        <v>8393</v>
      </c>
      <c r="B11" s="8" t="e">
        <f>_xlfn.STDEV.P(#REF!)</f>
        <v>#REF!</v>
      </c>
      <c r="C11" s="8" t="e">
        <f>_xlfn.STDEV.P(#REF!)</f>
        <v>#REF!</v>
      </c>
    </row>
    <row r="12" spans="1:3" x14ac:dyDescent="0.2">
      <c r="A12" t="s">
        <v>8394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2">
      <c r="A13" t="s">
        <v>8395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2">
      <c r="A14" t="s">
        <v>8396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Moreno</cp:lastModifiedBy>
  <dcterms:created xsi:type="dcterms:W3CDTF">2017-04-20T15:17:24Z</dcterms:created>
  <dcterms:modified xsi:type="dcterms:W3CDTF">2022-05-23T18:50:58Z</dcterms:modified>
</cp:coreProperties>
</file>