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onathan Wood\Documents\a UD Freshman\Spring 2016\FINC120\"/>
    </mc:Choice>
  </mc:AlternateContent>
  <bookViews>
    <workbookView xWindow="0" yWindow="0" windowWidth="20490" windowHeight="9045"/>
  </bookViews>
  <sheets>
    <sheet name="Sheet1" sheetId="1" r:id="rId1"/>
  </sheets>
  <externalReferences>
    <externalReference r:id="rId2"/>
  </externalReferences>
  <definedNames>
    <definedName name="ADJ">[1]Data!$F$3</definedName>
    <definedName name="ADJ_AVA">[1]Data!$F$7</definedName>
    <definedName name="CCY">[1]Data!$C$3</definedName>
    <definedName name="PER">[1]Data!$C$28</definedName>
    <definedName name="TKR">Sheet1!$F$8&amp;" Equity"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" i="1" l="1"/>
  <c r="I28" i="1"/>
  <c r="H28" i="1"/>
  <c r="G28" i="1"/>
  <c r="C7" i="1" l="1"/>
  <c r="D7" i="1"/>
  <c r="E7" i="1"/>
  <c r="F7" i="1"/>
  <c r="G4" i="1"/>
  <c r="C24" i="1"/>
  <c r="D24" i="1"/>
  <c r="E24" i="1"/>
  <c r="F24" i="1"/>
  <c r="B24" i="1"/>
  <c r="C20" i="1"/>
  <c r="D20" i="1"/>
  <c r="E20" i="1"/>
  <c r="F20" i="1"/>
  <c r="B20" i="1"/>
  <c r="D5" i="1"/>
  <c r="E5" i="1"/>
  <c r="F5" i="1"/>
  <c r="C5" i="1"/>
  <c r="C22" i="1"/>
  <c r="D22" i="1"/>
  <c r="E22" i="1"/>
  <c r="F22" i="1"/>
  <c r="B22" i="1"/>
  <c r="D12" i="1"/>
  <c r="C8" i="1"/>
  <c r="C9" i="1" s="1"/>
  <c r="D8" i="1"/>
  <c r="D9" i="1" s="1"/>
  <c r="E8" i="1"/>
  <c r="E12" i="1" s="1"/>
  <c r="F8" i="1"/>
  <c r="F12" i="1" s="1"/>
  <c r="B8" i="1"/>
  <c r="B9" i="1" s="1"/>
  <c r="C11" i="1"/>
  <c r="D11" i="1"/>
  <c r="E11" i="1"/>
  <c r="F11" i="1"/>
  <c r="B11" i="1"/>
  <c r="B7" i="1"/>
  <c r="B12" i="1" l="1"/>
  <c r="C12" i="1"/>
  <c r="C15" i="1" s="1"/>
  <c r="C16" i="1" s="1"/>
  <c r="C17" i="1" s="1"/>
  <c r="F15" i="1"/>
  <c r="F16" i="1" s="1"/>
  <c r="F13" i="1"/>
  <c r="G6" i="1"/>
  <c r="G8" i="1" s="1"/>
  <c r="F9" i="1"/>
  <c r="G19" i="1"/>
  <c r="G10" i="1"/>
  <c r="G21" i="1"/>
  <c r="H4" i="1"/>
  <c r="G23" i="1"/>
  <c r="E15" i="1"/>
  <c r="E16" i="1" s="1"/>
  <c r="E13" i="1"/>
  <c r="E9" i="1"/>
  <c r="D13" i="1"/>
  <c r="D15" i="1"/>
  <c r="D16" i="1" s="1"/>
  <c r="G42" i="1"/>
  <c r="C25" i="1" l="1"/>
  <c r="C26" i="1" s="1"/>
  <c r="B13" i="1"/>
  <c r="B15" i="1"/>
  <c r="B16" i="1" s="1"/>
  <c r="B17" i="1" s="1"/>
  <c r="C13" i="1"/>
  <c r="G12" i="1"/>
  <c r="G9" i="1"/>
  <c r="F25" i="1"/>
  <c r="F26" i="1" s="1"/>
  <c r="F17" i="1"/>
  <c r="H19" i="1"/>
  <c r="H10" i="1"/>
  <c r="H23" i="1"/>
  <c r="H6" i="1"/>
  <c r="H8" i="1" s="1"/>
  <c r="I4" i="1"/>
  <c r="H21" i="1"/>
  <c r="E25" i="1"/>
  <c r="E26" i="1" s="1"/>
  <c r="E17" i="1"/>
  <c r="D17" i="1"/>
  <c r="D25" i="1"/>
  <c r="D26" i="1" s="1"/>
  <c r="B25" i="1" l="1"/>
  <c r="B26" i="1" s="1"/>
  <c r="H12" i="1"/>
  <c r="H9" i="1"/>
  <c r="G13" i="1"/>
  <c r="G15" i="1"/>
  <c r="G16" i="1" s="1"/>
  <c r="J4" i="1"/>
  <c r="I23" i="1"/>
  <c r="I6" i="1"/>
  <c r="I8" i="1" s="1"/>
  <c r="I19" i="1"/>
  <c r="I21" i="1"/>
  <c r="I10" i="1"/>
  <c r="G25" i="1" l="1"/>
  <c r="G17" i="1"/>
  <c r="I12" i="1"/>
  <c r="I9" i="1"/>
  <c r="H13" i="1"/>
  <c r="H15" i="1"/>
  <c r="H16" i="1" s="1"/>
  <c r="J10" i="1"/>
  <c r="J19" i="1"/>
  <c r="J21" i="1"/>
  <c r="J6" i="1"/>
  <c r="J8" i="1" s="1"/>
  <c r="J23" i="1"/>
  <c r="G26" i="1" l="1"/>
  <c r="G29" i="1"/>
  <c r="H25" i="1"/>
  <c r="H17" i="1"/>
  <c r="J12" i="1"/>
  <c r="J9" i="1"/>
  <c r="I15" i="1"/>
  <c r="I16" i="1" s="1"/>
  <c r="I13" i="1"/>
  <c r="H26" i="1" l="1"/>
  <c r="H29" i="1"/>
  <c r="I25" i="1"/>
  <c r="I17" i="1"/>
  <c r="J15" i="1"/>
  <c r="J16" i="1" s="1"/>
  <c r="J13" i="1"/>
  <c r="I26" i="1" l="1"/>
  <c r="I29" i="1"/>
  <c r="J25" i="1"/>
  <c r="J17" i="1"/>
  <c r="J26" i="1" l="1"/>
  <c r="H31" i="1"/>
  <c r="H32" i="1" s="1"/>
  <c r="H33" i="1" s="1"/>
  <c r="J29" i="1"/>
  <c r="H34" i="1" s="1"/>
  <c r="H35" i="1" l="1"/>
  <c r="H40" i="1" l="1"/>
  <c r="H42" i="1" s="1"/>
</calcChain>
</file>

<file path=xl/sharedStrings.xml><?xml version="1.0" encoding="utf-8"?>
<sst xmlns="http://schemas.openxmlformats.org/spreadsheetml/2006/main" count="52" uniqueCount="43">
  <si>
    <t>(+) Depreciation &amp; Amortization</t>
  </si>
  <si>
    <t>(-) Capital Expenditure</t>
  </si>
  <si>
    <t>(-) Changes in Net Working Capital</t>
  </si>
  <si>
    <t>Revenue</t>
  </si>
  <si>
    <t>% YOY Growth</t>
  </si>
  <si>
    <t xml:space="preserve"> = Gross Profit</t>
  </si>
  <si>
    <t>Tax Rate</t>
  </si>
  <si>
    <t xml:space="preserve"> = EBIT (Operating Income)</t>
  </si>
  <si>
    <t>as % of Revenue</t>
  </si>
  <si>
    <t>as % of Revenue (Profit Margin)</t>
  </si>
  <si>
    <t xml:space="preserve"> = NOPAT (EBIT - taxes)</t>
  </si>
  <si>
    <t xml:space="preserve"> (-) COGS</t>
  </si>
  <si>
    <t xml:space="preserve"> (-) Operating Expenses</t>
  </si>
  <si>
    <t xml:space="preserve"> (-) Taxes</t>
  </si>
  <si>
    <t xml:space="preserve"> = Free Cash Flow to the Firm</t>
  </si>
  <si>
    <t>5 years ago</t>
  </si>
  <si>
    <t>4 years ago</t>
  </si>
  <si>
    <t>3 years ago</t>
  </si>
  <si>
    <t>2 years ago</t>
  </si>
  <si>
    <t>Last Year</t>
  </si>
  <si>
    <t>Current Year Projections (Year 1)</t>
  </si>
  <si>
    <t>Next Year Projections (Year 2)</t>
  </si>
  <si>
    <t>Year 3 Projections</t>
  </si>
  <si>
    <t>Year 4 Projections</t>
  </si>
  <si>
    <t>WACC</t>
  </si>
  <si>
    <t>Discount Factor</t>
  </si>
  <si>
    <t>(=) Current Enterprise Value</t>
  </si>
  <si>
    <t>(=) Equity Value</t>
  </si>
  <si>
    <t>(-) Short Term Debt</t>
  </si>
  <si>
    <t>(-) Long Term Debt</t>
  </si>
  <si>
    <t>(+) Cash and Marketable Securities</t>
  </si>
  <si>
    <t xml:space="preserve">      (-) Minority Interests &amp; Preferred Equity</t>
  </si>
  <si>
    <t>All values in Millions $</t>
  </si>
  <si>
    <t>Perpetual Growth Rate</t>
  </si>
  <si>
    <t>Present Value of Free Cash Flows</t>
  </si>
  <si>
    <t>(/) Shares outstanding</t>
  </si>
  <si>
    <t>Yellow cells are ASSUMPTIONS</t>
  </si>
  <si>
    <t>Free Cash Flow in Final Year grossed up for Growth</t>
  </si>
  <si>
    <t>Final Year FCFF valued as a Perpetuity</t>
  </si>
  <si>
    <t>Present Value of Perpetuity  (discount back 4 years)</t>
  </si>
  <si>
    <t>(+) Present Value of Y1-Y4 FCFF</t>
  </si>
  <si>
    <t>***</t>
  </si>
  <si>
    <t>***decreasing accuisitions, increasing prof from aquis.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</si>
</sst>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0.0%"/>
    <numFmt numFmtId="165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164" fontId="0" fillId="2" borderId="3" xfId="1" applyNumberFormat="1" applyFont="1" applyFill="1" applyBorder="1" applyAlignment="1">
      <alignment horizontal="center"/>
    </xf>
    <xf numFmtId="9" fontId="0" fillId="2" borderId="3" xfId="1" applyFont="1" applyFill="1" applyBorder="1" applyAlignment="1">
      <alignment horizontal="center"/>
    </xf>
    <xf numFmtId="9" fontId="0" fillId="3" borderId="3" xfId="1" applyFont="1" applyFill="1" applyBorder="1" applyAlignment="1">
      <alignment horizontal="center"/>
    </xf>
    <xf numFmtId="9" fontId="0" fillId="0" borderId="3" xfId="1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right"/>
    </xf>
    <xf numFmtId="9" fontId="0" fillId="0" borderId="10" xfId="1" applyFon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0" fillId="0" borderId="12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3" fillId="0" borderId="14" xfId="0" applyFont="1" applyFill="1" applyBorder="1" applyAlignment="1">
      <alignment horizontal="left"/>
    </xf>
    <xf numFmtId="0" fontId="3" fillId="0" borderId="7" xfId="0" applyFont="1" applyFill="1" applyBorder="1" applyAlignment="1">
      <alignment horizontal="left"/>
    </xf>
    <xf numFmtId="0" fontId="3" fillId="0" borderId="7" xfId="0" applyFont="1" applyFill="1" applyBorder="1" applyAlignment="1">
      <alignment horizontal="left" indent="2"/>
    </xf>
    <xf numFmtId="0" fontId="2" fillId="0" borderId="9" xfId="0" applyFont="1" applyFill="1" applyBorder="1" applyAlignment="1">
      <alignment horizontal="left"/>
    </xf>
    <xf numFmtId="0" fontId="3" fillId="0" borderId="14" xfId="0" applyFont="1" applyFill="1" applyBorder="1" applyAlignment="1">
      <alignment horizontal="left" indent="2"/>
    </xf>
    <xf numFmtId="0" fontId="3" fillId="0" borderId="9" xfId="0" applyFont="1" applyFill="1" applyBorder="1" applyAlignment="1">
      <alignment horizontal="left"/>
    </xf>
    <xf numFmtId="0" fontId="2" fillId="0" borderId="9" xfId="0" applyFont="1" applyFill="1" applyBorder="1"/>
    <xf numFmtId="164" fontId="0" fillId="2" borderId="2" xfId="1" applyNumberFormat="1" applyFont="1" applyFill="1" applyBorder="1" applyAlignment="1">
      <alignment horizontal="center"/>
    </xf>
    <xf numFmtId="164" fontId="0" fillId="2" borderId="13" xfId="1" applyNumberFormat="1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0" fillId="4" borderId="3" xfId="1" applyFont="1" applyFill="1" applyBorder="1" applyAlignment="1">
      <alignment horizontal="center"/>
    </xf>
    <xf numFmtId="0" fontId="0" fillId="4" borderId="7" xfId="0" applyFill="1" applyBorder="1"/>
    <xf numFmtId="0" fontId="7" fillId="2" borderId="0" xfId="0" applyFont="1" applyFill="1" applyAlignment="1">
      <alignment horizontal="right"/>
    </xf>
    <xf numFmtId="9" fontId="0" fillId="5" borderId="3" xfId="1" applyFont="1" applyFill="1" applyBorder="1" applyAlignment="1">
      <alignment horizontal="center"/>
    </xf>
    <xf numFmtId="1" fontId="0" fillId="5" borderId="3" xfId="0" applyNumberFormat="1" applyFill="1" applyBorder="1" applyAlignment="1">
      <alignment horizontal="center"/>
    </xf>
    <xf numFmtId="164" fontId="0" fillId="5" borderId="3" xfId="1" applyNumberFormat="1" applyFont="1" applyFill="1" applyBorder="1" applyAlignment="1">
      <alignment horizontal="center"/>
    </xf>
    <xf numFmtId="9" fontId="0" fillId="5" borderId="10" xfId="1" applyFont="1" applyFill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3" fillId="0" borderId="15" xfId="0" applyFont="1" applyFill="1" applyBorder="1" applyAlignment="1">
      <alignment horizontal="left"/>
    </xf>
    <xf numFmtId="1" fontId="0" fillId="0" borderId="6" xfId="0" applyNumberFormat="1" applyFont="1" applyFill="1" applyBorder="1" applyAlignment="1">
      <alignment horizontal="center" vertical="center"/>
    </xf>
    <xf numFmtId="1" fontId="0" fillId="0" borderId="16" xfId="0" applyNumberFormat="1" applyFont="1" applyFill="1" applyBorder="1" applyAlignment="1">
      <alignment horizontal="center" vertical="center"/>
    </xf>
    <xf numFmtId="1" fontId="0" fillId="0" borderId="8" xfId="0" applyNumberFormat="1" applyFont="1" applyFill="1" applyBorder="1" applyAlignment="1">
      <alignment horizontal="center" vertical="center"/>
    </xf>
    <xf numFmtId="1" fontId="6" fillId="0" borderId="11" xfId="0" applyNumberFormat="1" applyFont="1" applyFill="1" applyBorder="1" applyAlignment="1">
      <alignment horizontal="center" vertical="center"/>
    </xf>
    <xf numFmtId="1" fontId="0" fillId="0" borderId="11" xfId="0" applyNumberFormat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/>
    </xf>
    <xf numFmtId="165" fontId="6" fillId="6" borderId="11" xfId="2" applyNumberFormat="1" applyFont="1" applyFill="1" applyBorder="1" applyAlignment="1">
      <alignment horizontal="center" vertical="center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UEC-LTC.WIN/AppData/Local/Temp/Bloomberg/data/XDCF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CF"/>
      <sheetName val="Sheet1"/>
      <sheetName val="Additional Data"/>
      <sheetName val="Data"/>
      <sheetName val="BBG_DATA"/>
      <sheetName val="Help"/>
    </sheetNames>
    <sheetDataSet>
      <sheetData sheetId="0"/>
      <sheetData sheetId="1"/>
      <sheetData sheetId="2"/>
      <sheetData sheetId="3">
        <row r="3">
          <cell r="C3" t="str">
            <v>USD</v>
          </cell>
          <cell r="F3" t="str">
            <v>Y</v>
          </cell>
        </row>
        <row r="7">
          <cell r="F7" t="str">
            <v>Y</v>
          </cell>
        </row>
        <row r="28">
          <cell r="C28" t="str">
            <v>-0FQ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topLeftCell="A15" zoomScale="74" zoomScaleNormal="70" workbookViewId="0">
      <selection activeCell="G5" sqref="G5"/>
    </sheetView>
  </sheetViews>
  <sheetFormatPr defaultRowHeight="15" x14ac:dyDescent="0.25"/>
  <cols>
    <col min="1" max="1" width="34.42578125" customWidth="1"/>
    <col min="2" max="6" width="15.7109375" customWidth="1"/>
    <col min="7" max="7" width="43.5703125" customWidth="1"/>
    <col min="8" max="8" width="27.7109375" bestFit="1" customWidth="1"/>
    <col min="9" max="9" width="26" customWidth="1"/>
    <col min="10" max="10" width="24.85546875" customWidth="1"/>
  </cols>
  <sheetData>
    <row r="1" spans="1:11" ht="15.75" x14ac:dyDescent="0.25">
      <c r="A1" s="34" t="s">
        <v>36</v>
      </c>
    </row>
    <row r="2" spans="1:11" ht="12" customHeight="1" thickBot="1" x14ac:dyDescent="0.3">
      <c r="G2" s="2">
        <v>1</v>
      </c>
      <c r="H2" s="2">
        <v>2</v>
      </c>
      <c r="I2" s="2">
        <v>3</v>
      </c>
      <c r="J2" s="2">
        <v>4</v>
      </c>
    </row>
    <row r="3" spans="1:11" ht="20.25" customHeight="1" x14ac:dyDescent="0.25">
      <c r="A3" s="9" t="s">
        <v>32</v>
      </c>
      <c r="B3" s="30" t="s">
        <v>15</v>
      </c>
      <c r="C3" s="30" t="s">
        <v>16</v>
      </c>
      <c r="D3" s="30" t="s">
        <v>17</v>
      </c>
      <c r="E3" s="30" t="s">
        <v>18</v>
      </c>
      <c r="F3" s="30" t="s">
        <v>19</v>
      </c>
      <c r="G3" s="10" t="s">
        <v>20</v>
      </c>
      <c r="H3" s="10" t="s">
        <v>21</v>
      </c>
      <c r="I3" s="10" t="s">
        <v>22</v>
      </c>
      <c r="J3" s="11" t="s">
        <v>23</v>
      </c>
    </row>
    <row r="4" spans="1:11" x14ac:dyDescent="0.25">
      <c r="A4" s="12" t="s">
        <v>3</v>
      </c>
      <c r="B4" s="31">
        <v>866.2</v>
      </c>
      <c r="C4" s="31">
        <v>936</v>
      </c>
      <c r="D4" s="31">
        <v>969.2</v>
      </c>
      <c r="E4" s="31">
        <v>1102.3</v>
      </c>
      <c r="F4" s="31">
        <v>1183</v>
      </c>
      <c r="G4" s="4">
        <f>F4*(1+G5)</f>
        <v>1253.98</v>
      </c>
      <c r="H4" s="4">
        <f>G4*(1+H5)</f>
        <v>1316.6790000000001</v>
      </c>
      <c r="I4" s="4">
        <f>H4*(1+I5)</f>
        <v>1369.3461600000001</v>
      </c>
      <c r="J4" s="4">
        <f>I4*(1+J5)</f>
        <v>1410.4265448000001</v>
      </c>
    </row>
    <row r="5" spans="1:11" x14ac:dyDescent="0.25">
      <c r="A5" s="13" t="s">
        <v>4</v>
      </c>
      <c r="B5" s="31"/>
      <c r="C5" s="37">
        <f>(C4-B4)/B4</f>
        <v>8.0581851766335658E-2</v>
      </c>
      <c r="D5" s="37">
        <f>(D4-C4)/C4</f>
        <v>3.5470085470085518E-2</v>
      </c>
      <c r="E5" s="37">
        <f>(E4-D4)/D4</f>
        <v>0.13732975650020626</v>
      </c>
      <c r="F5" s="37">
        <f>(F4-E4)/E4</f>
        <v>7.3210559738728156E-2</v>
      </c>
      <c r="G5" s="5">
        <v>0.06</v>
      </c>
      <c r="H5" s="5">
        <v>0.05</v>
      </c>
      <c r="I5" s="5">
        <v>0.04</v>
      </c>
      <c r="J5" s="5">
        <v>0.03</v>
      </c>
      <c r="K5" t="s">
        <v>41</v>
      </c>
    </row>
    <row r="6" spans="1:11" x14ac:dyDescent="0.25">
      <c r="A6" s="12" t="s">
        <v>11</v>
      </c>
      <c r="B6" s="31">
        <v>703.8</v>
      </c>
      <c r="C6" s="31">
        <v>763.4</v>
      </c>
      <c r="D6" s="31">
        <v>789.7</v>
      </c>
      <c r="E6" s="31">
        <v>878.3</v>
      </c>
      <c r="F6" s="31">
        <v>978.1</v>
      </c>
      <c r="G6" s="4">
        <f>G7*G4</f>
        <v>1028.2636</v>
      </c>
      <c r="H6" s="4">
        <f>H7*H4</f>
        <v>1079.67678</v>
      </c>
      <c r="I6" s="4">
        <f>I7*I4</f>
        <v>1122.8638512</v>
      </c>
      <c r="J6" s="4">
        <f>J7*J4</f>
        <v>1156.549766736</v>
      </c>
    </row>
    <row r="7" spans="1:11" x14ac:dyDescent="0.25">
      <c r="A7" s="13" t="s">
        <v>8</v>
      </c>
      <c r="B7" s="35">
        <f>B6/B4</f>
        <v>0.81251443084737929</v>
      </c>
      <c r="C7" s="35">
        <f>C6/C4</f>
        <v>0.81559829059829059</v>
      </c>
      <c r="D7" s="35">
        <f>D6/D4</f>
        <v>0.81479570780024768</v>
      </c>
      <c r="E7" s="35">
        <f>E6/E4</f>
        <v>0.79678853306722308</v>
      </c>
      <c r="F7" s="35">
        <f>F6/F4</f>
        <v>0.82679628064243449</v>
      </c>
      <c r="G7" s="6">
        <v>0.82</v>
      </c>
      <c r="H7" s="6">
        <v>0.82</v>
      </c>
      <c r="I7" s="6">
        <v>0.82</v>
      </c>
      <c r="J7" s="6">
        <v>0.82</v>
      </c>
    </row>
    <row r="8" spans="1:11" x14ac:dyDescent="0.25">
      <c r="A8" s="12" t="s">
        <v>5</v>
      </c>
      <c r="B8" s="36">
        <f t="shared" ref="B8:J8" si="0">B4-B6</f>
        <v>162.40000000000009</v>
      </c>
      <c r="C8" s="36">
        <f t="shared" si="0"/>
        <v>172.60000000000002</v>
      </c>
      <c r="D8" s="36">
        <f t="shared" si="0"/>
        <v>179.5</v>
      </c>
      <c r="E8" s="36">
        <f t="shared" si="0"/>
        <v>224</v>
      </c>
      <c r="F8" s="36">
        <f t="shared" si="0"/>
        <v>204.89999999999998</v>
      </c>
      <c r="G8" s="4">
        <f t="shared" si="0"/>
        <v>225.71640000000002</v>
      </c>
      <c r="H8" s="4">
        <f t="shared" si="0"/>
        <v>237.00222000000008</v>
      </c>
      <c r="I8" s="4">
        <f t="shared" si="0"/>
        <v>246.48230880000006</v>
      </c>
      <c r="J8" s="4">
        <f t="shared" si="0"/>
        <v>253.87677806400006</v>
      </c>
    </row>
    <row r="9" spans="1:11" x14ac:dyDescent="0.25">
      <c r="A9" s="13" t="s">
        <v>9</v>
      </c>
      <c r="B9" s="35">
        <f t="shared" ref="B9:J9" si="1">B8/B4</f>
        <v>0.18748556915262074</v>
      </c>
      <c r="C9" s="35">
        <f t="shared" si="1"/>
        <v>0.18440170940170941</v>
      </c>
      <c r="D9" s="35">
        <f t="shared" si="1"/>
        <v>0.18520429219975237</v>
      </c>
      <c r="E9" s="35">
        <f t="shared" si="1"/>
        <v>0.20321146693277692</v>
      </c>
      <c r="F9" s="35">
        <f t="shared" si="1"/>
        <v>0.17320371935756548</v>
      </c>
      <c r="G9" s="7">
        <f t="shared" si="1"/>
        <v>0.18000000000000002</v>
      </c>
      <c r="H9" s="7">
        <f t="shared" si="1"/>
        <v>0.18000000000000005</v>
      </c>
      <c r="I9" s="7">
        <f t="shared" si="1"/>
        <v>0.18000000000000002</v>
      </c>
      <c r="J9" s="7">
        <f t="shared" si="1"/>
        <v>0.18000000000000002</v>
      </c>
    </row>
    <row r="10" spans="1:11" x14ac:dyDescent="0.25">
      <c r="A10" s="12" t="s">
        <v>12</v>
      </c>
      <c r="B10" s="31">
        <v>62</v>
      </c>
      <c r="C10" s="31">
        <v>64</v>
      </c>
      <c r="D10" s="31">
        <v>73</v>
      </c>
      <c r="E10" s="31">
        <v>60.8</v>
      </c>
      <c r="F10" s="31">
        <v>35</v>
      </c>
      <c r="G10" s="4">
        <f>G4*G11</f>
        <v>37.619399999999999</v>
      </c>
      <c r="H10" s="4">
        <f>H4*H11</f>
        <v>39.500370000000004</v>
      </c>
      <c r="I10" s="4">
        <f>I4*I11</f>
        <v>41.080384799999997</v>
      </c>
      <c r="J10" s="4">
        <f>J4*J11</f>
        <v>42.312796343999999</v>
      </c>
    </row>
    <row r="11" spans="1:11" x14ac:dyDescent="0.25">
      <c r="A11" s="13" t="s">
        <v>8</v>
      </c>
      <c r="B11" s="35">
        <f>B10/B4</f>
        <v>7.1577003001616249E-2</v>
      </c>
      <c r="C11" s="35">
        <f>C10/C4</f>
        <v>6.8376068376068383E-2</v>
      </c>
      <c r="D11" s="35">
        <f>D10/D4</f>
        <v>7.5319851423854722E-2</v>
      </c>
      <c r="E11" s="35">
        <f>E10/E4</f>
        <v>5.5157398167468022E-2</v>
      </c>
      <c r="F11" s="35">
        <f>F10/F4</f>
        <v>2.9585798816568046E-2</v>
      </c>
      <c r="G11" s="6">
        <v>0.03</v>
      </c>
      <c r="H11" s="6">
        <v>0.03</v>
      </c>
      <c r="I11" s="6">
        <v>0.03</v>
      </c>
      <c r="J11" s="6">
        <v>0.03</v>
      </c>
      <c r="K11" t="s">
        <v>41</v>
      </c>
    </row>
    <row r="12" spans="1:11" x14ac:dyDescent="0.25">
      <c r="A12" s="12" t="s">
        <v>7</v>
      </c>
      <c r="B12" s="36">
        <f t="shared" ref="B12:J12" si="2">B8-B10</f>
        <v>100.40000000000009</v>
      </c>
      <c r="C12" s="36">
        <f t="shared" si="2"/>
        <v>108.60000000000002</v>
      </c>
      <c r="D12" s="36">
        <f t="shared" si="2"/>
        <v>106.5</v>
      </c>
      <c r="E12" s="36">
        <f t="shared" si="2"/>
        <v>163.19999999999999</v>
      </c>
      <c r="F12" s="36">
        <f t="shared" si="2"/>
        <v>169.89999999999998</v>
      </c>
      <c r="G12" s="4">
        <f t="shared" si="2"/>
        <v>188.09700000000004</v>
      </c>
      <c r="H12" s="4">
        <f t="shared" si="2"/>
        <v>197.50185000000008</v>
      </c>
      <c r="I12" s="4">
        <f t="shared" si="2"/>
        <v>205.40192400000007</v>
      </c>
      <c r="J12" s="4">
        <f t="shared" si="2"/>
        <v>211.56398172000007</v>
      </c>
    </row>
    <row r="13" spans="1:11" x14ac:dyDescent="0.25">
      <c r="A13" s="13" t="s">
        <v>8</v>
      </c>
      <c r="B13" s="35">
        <f t="shared" ref="B13:J13" si="3">B12/B4</f>
        <v>0.11590856615100449</v>
      </c>
      <c r="C13" s="35">
        <f t="shared" si="3"/>
        <v>0.11602564102564104</v>
      </c>
      <c r="D13" s="35">
        <f t="shared" si="3"/>
        <v>0.10988444077589764</v>
      </c>
      <c r="E13" s="35">
        <f t="shared" si="3"/>
        <v>0.14805406876530888</v>
      </c>
      <c r="F13" s="35">
        <f t="shared" si="3"/>
        <v>0.14361792054099745</v>
      </c>
      <c r="G13" s="8">
        <f t="shared" si="3"/>
        <v>0.15000000000000002</v>
      </c>
      <c r="H13" s="8">
        <f t="shared" si="3"/>
        <v>0.15000000000000005</v>
      </c>
      <c r="I13" s="8">
        <f t="shared" si="3"/>
        <v>0.15000000000000005</v>
      </c>
      <c r="J13" s="8">
        <f t="shared" si="3"/>
        <v>0.15000000000000005</v>
      </c>
    </row>
    <row r="14" spans="1:11" x14ac:dyDescent="0.25">
      <c r="A14" s="13" t="s">
        <v>6</v>
      </c>
      <c r="B14" s="32">
        <v>0.4</v>
      </c>
      <c r="C14" s="32">
        <v>0.41</v>
      </c>
      <c r="D14" s="32">
        <v>0.438</v>
      </c>
      <c r="E14" s="32">
        <v>0.41599999999999998</v>
      </c>
      <c r="F14" s="32">
        <v>0.4</v>
      </c>
      <c r="G14" s="6">
        <v>0.42</v>
      </c>
      <c r="H14" s="6">
        <v>0.42</v>
      </c>
      <c r="I14" s="6">
        <v>0.42</v>
      </c>
      <c r="J14" s="6">
        <v>0.42</v>
      </c>
    </row>
    <row r="15" spans="1:11" x14ac:dyDescent="0.25">
      <c r="A15" s="14" t="s">
        <v>13</v>
      </c>
      <c r="B15" s="36">
        <f t="shared" ref="B15:J15" si="4">B12*B14</f>
        <v>40.160000000000039</v>
      </c>
      <c r="C15" s="36">
        <f t="shared" si="4"/>
        <v>44.526000000000003</v>
      </c>
      <c r="D15" s="36">
        <f t="shared" si="4"/>
        <v>46.646999999999998</v>
      </c>
      <c r="E15" s="36">
        <f t="shared" si="4"/>
        <v>67.891199999999998</v>
      </c>
      <c r="F15" s="36">
        <f t="shared" si="4"/>
        <v>67.959999999999994</v>
      </c>
      <c r="G15" s="4">
        <f t="shared" si="4"/>
        <v>79.000740000000008</v>
      </c>
      <c r="H15" s="4">
        <f t="shared" si="4"/>
        <v>82.950777000000031</v>
      </c>
      <c r="I15" s="4">
        <f t="shared" si="4"/>
        <v>86.268808080000028</v>
      </c>
      <c r="J15" s="4">
        <f t="shared" si="4"/>
        <v>88.856872322400022</v>
      </c>
    </row>
    <row r="16" spans="1:11" x14ac:dyDescent="0.25">
      <c r="A16" s="12" t="s">
        <v>10</v>
      </c>
      <c r="B16" s="36">
        <f t="shared" ref="B16:J16" si="5">B12-B15</f>
        <v>60.240000000000052</v>
      </c>
      <c r="C16" s="36">
        <f t="shared" si="5"/>
        <v>64.074000000000012</v>
      </c>
      <c r="D16" s="36">
        <f t="shared" si="5"/>
        <v>59.853000000000002</v>
      </c>
      <c r="E16" s="36">
        <f t="shared" si="5"/>
        <v>95.308799999999991</v>
      </c>
      <c r="F16" s="36">
        <f t="shared" si="5"/>
        <v>101.93999999999998</v>
      </c>
      <c r="G16" s="4">
        <f t="shared" si="5"/>
        <v>109.09626000000003</v>
      </c>
      <c r="H16" s="4">
        <f t="shared" si="5"/>
        <v>114.55107300000004</v>
      </c>
      <c r="I16" s="4">
        <f t="shared" si="5"/>
        <v>119.13311592000004</v>
      </c>
      <c r="J16" s="4">
        <f t="shared" si="5"/>
        <v>122.70710939760005</v>
      </c>
    </row>
    <row r="17" spans="1:11" x14ac:dyDescent="0.25">
      <c r="A17" s="13" t="s">
        <v>8</v>
      </c>
      <c r="B17" s="35">
        <f t="shared" ref="B17:J17" si="6">B16/B4</f>
        <v>6.9545139690602692E-2</v>
      </c>
      <c r="C17" s="35">
        <f t="shared" si="6"/>
        <v>6.8455128205128224E-2</v>
      </c>
      <c r="D17" s="35">
        <f t="shared" si="6"/>
        <v>6.1755055716054476E-2</v>
      </c>
      <c r="E17" s="35">
        <f t="shared" si="6"/>
        <v>8.6463576158940389E-2</v>
      </c>
      <c r="F17" s="35">
        <f t="shared" si="6"/>
        <v>8.6170752324598462E-2</v>
      </c>
      <c r="G17" s="8">
        <f t="shared" si="6"/>
        <v>8.7000000000000022E-2</v>
      </c>
      <c r="H17" s="8">
        <f t="shared" si="6"/>
        <v>8.7000000000000022E-2</v>
      </c>
      <c r="I17" s="8">
        <f t="shared" si="6"/>
        <v>8.7000000000000022E-2</v>
      </c>
      <c r="J17" s="8">
        <f t="shared" si="6"/>
        <v>8.7000000000000036E-2</v>
      </c>
    </row>
    <row r="18" spans="1:11" ht="6" customHeight="1" x14ac:dyDescent="0.25">
      <c r="A18" s="33"/>
      <c r="B18" s="31"/>
      <c r="C18" s="31"/>
      <c r="D18" s="31"/>
      <c r="E18" s="31"/>
      <c r="F18" s="31"/>
      <c r="G18" s="3"/>
      <c r="H18" s="3"/>
      <c r="I18" s="3"/>
      <c r="J18" s="15"/>
    </row>
    <row r="19" spans="1:11" x14ac:dyDescent="0.25">
      <c r="A19" s="12" t="s">
        <v>0</v>
      </c>
      <c r="B19" s="31">
        <v>75.8</v>
      </c>
      <c r="C19" s="31">
        <v>85.1</v>
      </c>
      <c r="D19" s="31">
        <v>86.1</v>
      </c>
      <c r="E19" s="31">
        <v>92.9</v>
      </c>
      <c r="F19" s="31">
        <v>111</v>
      </c>
      <c r="G19" s="4">
        <f>G20*G4</f>
        <v>112.8582</v>
      </c>
      <c r="H19" s="4">
        <f>H20*H4</f>
        <v>118.50111</v>
      </c>
      <c r="I19" s="4">
        <f>I20*I4</f>
        <v>123.2411544</v>
      </c>
      <c r="J19" s="4">
        <f>J20*J4</f>
        <v>126.938389032</v>
      </c>
    </row>
    <row r="20" spans="1:11" x14ac:dyDescent="0.25">
      <c r="A20" s="13" t="s">
        <v>8</v>
      </c>
      <c r="B20" s="35">
        <f>B19/B4</f>
        <v>8.7508658508427609E-2</v>
      </c>
      <c r="C20" s="35">
        <f>C19/C4</f>
        <v>9.0918803418803415E-2</v>
      </c>
      <c r="D20" s="35">
        <f>D19/D4</f>
        <v>8.8836153528683445E-2</v>
      </c>
      <c r="E20" s="35">
        <f>E19/E4</f>
        <v>8.4278327134174005E-2</v>
      </c>
      <c r="F20" s="35">
        <f>F19/F4</f>
        <v>9.3829247675401517E-2</v>
      </c>
      <c r="G20" s="5">
        <v>0.09</v>
      </c>
      <c r="H20" s="5">
        <v>0.09</v>
      </c>
      <c r="I20" s="5">
        <v>0.09</v>
      </c>
      <c r="J20" s="5">
        <v>0.09</v>
      </c>
    </row>
    <row r="21" spans="1:11" x14ac:dyDescent="0.25">
      <c r="A21" s="12" t="s">
        <v>1</v>
      </c>
      <c r="B21" s="31">
        <v>138.30000000000001</v>
      </c>
      <c r="C21" s="31">
        <v>120.8</v>
      </c>
      <c r="D21" s="31">
        <v>85.4</v>
      </c>
      <c r="E21" s="31">
        <v>178.8</v>
      </c>
      <c r="F21" s="31">
        <v>149.4</v>
      </c>
      <c r="G21" s="4">
        <f>G22*G4</f>
        <v>163.01740000000001</v>
      </c>
      <c r="H21" s="4">
        <f>H22*H4</f>
        <v>171.16827000000001</v>
      </c>
      <c r="I21" s="4">
        <f>I22*I4</f>
        <v>178.01500080000002</v>
      </c>
      <c r="J21" s="4">
        <f>J22*J4</f>
        <v>183.35545082400003</v>
      </c>
    </row>
    <row r="22" spans="1:11" x14ac:dyDescent="0.25">
      <c r="A22" s="13" t="s">
        <v>8</v>
      </c>
      <c r="B22" s="35">
        <f>B21/B4</f>
        <v>0.15966289540521819</v>
      </c>
      <c r="C22" s="35">
        <f>C21/C4</f>
        <v>0.12905982905982905</v>
      </c>
      <c r="D22" s="35">
        <f>D21/D4</f>
        <v>8.8113908378043754E-2</v>
      </c>
      <c r="E22" s="35">
        <f>E21/E4</f>
        <v>0.16220629592669875</v>
      </c>
      <c r="F22" s="35">
        <f>F21/F4</f>
        <v>0.12628909551986475</v>
      </c>
      <c r="G22" s="6">
        <v>0.13</v>
      </c>
      <c r="H22" s="6">
        <v>0.13</v>
      </c>
      <c r="I22" s="6">
        <v>0.13</v>
      </c>
      <c r="J22" s="6">
        <v>0.13</v>
      </c>
      <c r="K22" t="s">
        <v>41</v>
      </c>
    </row>
    <row r="23" spans="1:11" x14ac:dyDescent="0.25">
      <c r="A23" s="12" t="s">
        <v>2</v>
      </c>
      <c r="B23" s="31">
        <v>-2.8</v>
      </c>
      <c r="C23" s="31">
        <v>5</v>
      </c>
      <c r="D23" s="31">
        <v>-5.5</v>
      </c>
      <c r="E23" s="31">
        <v>-12.9</v>
      </c>
      <c r="F23" s="31">
        <v>-25.2</v>
      </c>
      <c r="G23" s="4">
        <f>G24*G4</f>
        <v>-18.809699999999999</v>
      </c>
      <c r="H23" s="4">
        <f>H24*H4</f>
        <v>-19.750185000000002</v>
      </c>
      <c r="I23" s="4">
        <f>I24*I4</f>
        <v>-13.693461600000001</v>
      </c>
      <c r="J23" s="4">
        <f>J24*J4</f>
        <v>-7.0521327240000007</v>
      </c>
    </row>
    <row r="24" spans="1:11" x14ac:dyDescent="0.25">
      <c r="A24" s="13" t="s">
        <v>8</v>
      </c>
      <c r="B24" s="37">
        <f>B23/B4</f>
        <v>-3.2325098129762178E-3</v>
      </c>
      <c r="C24" s="37">
        <f>C23/C4</f>
        <v>5.341880341880342E-3</v>
      </c>
      <c r="D24" s="37">
        <f>D23/D4</f>
        <v>-5.6747833264548077E-3</v>
      </c>
      <c r="E24" s="37">
        <f>E23/E4</f>
        <v>-1.1702803229610814E-2</v>
      </c>
      <c r="F24" s="37">
        <f>F23/F4</f>
        <v>-2.1301775147928994E-2</v>
      </c>
      <c r="G24" s="5">
        <v>-1.4999999999999999E-2</v>
      </c>
      <c r="H24" s="5">
        <v>-1.4999999999999999E-2</v>
      </c>
      <c r="I24" s="5">
        <v>-0.01</v>
      </c>
      <c r="J24" s="5">
        <v>-5.0000000000000001E-3</v>
      </c>
      <c r="K24" t="s">
        <v>42</v>
      </c>
    </row>
    <row r="25" spans="1:11" x14ac:dyDescent="0.25">
      <c r="A25" s="14" t="s">
        <v>14</v>
      </c>
      <c r="B25" s="36">
        <f>B16-B21-B23+B19</f>
        <v>0.54000000000003467</v>
      </c>
      <c r="C25" s="36">
        <f>C16-C21-C23+C19</f>
        <v>23.374000000000009</v>
      </c>
      <c r="D25" s="36">
        <f>D16-D21-D23+D19</f>
        <v>66.052999999999997</v>
      </c>
      <c r="E25" s="36">
        <f>E16-E21-E23+E19</f>
        <v>22.308799999999991</v>
      </c>
      <c r="F25" s="36">
        <f>F16-F21-F23+F19</f>
        <v>88.739999999999981</v>
      </c>
      <c r="G25" s="4">
        <f>G16+G19-G21-G23</f>
        <v>77.746760000000023</v>
      </c>
      <c r="H25" s="4">
        <f>H16+H19-H21-H23</f>
        <v>81.634098000000037</v>
      </c>
      <c r="I25" s="4">
        <f>I16+I19-I21-I23</f>
        <v>78.052731120000033</v>
      </c>
      <c r="J25" s="4">
        <f>J16+J19-J21-J23</f>
        <v>73.342180329600026</v>
      </c>
    </row>
    <row r="26" spans="1:11" ht="15.75" thickBot="1" x14ac:dyDescent="0.3">
      <c r="A26" s="16" t="s">
        <v>8</v>
      </c>
      <c r="B26" s="38">
        <f t="shared" ref="B26:J26" si="7">B25/B4</f>
        <v>6.2341260678831062E-4</v>
      </c>
      <c r="C26" s="38">
        <f t="shared" si="7"/>
        <v>2.4972222222222232E-2</v>
      </c>
      <c r="D26" s="38">
        <f t="shared" si="7"/>
        <v>6.8152084193148985E-2</v>
      </c>
      <c r="E26" s="38">
        <f t="shared" si="7"/>
        <v>2.0238410596026483E-2</v>
      </c>
      <c r="F26" s="38">
        <f t="shared" si="7"/>
        <v>7.5012679628064224E-2</v>
      </c>
      <c r="G26" s="17">
        <f t="shared" si="7"/>
        <v>6.200000000000002E-2</v>
      </c>
      <c r="H26" s="17">
        <f t="shared" si="7"/>
        <v>6.2000000000000027E-2</v>
      </c>
      <c r="I26" s="17">
        <f t="shared" si="7"/>
        <v>5.7000000000000023E-2</v>
      </c>
      <c r="J26" s="17">
        <f t="shared" si="7"/>
        <v>5.2000000000000011E-2</v>
      </c>
    </row>
    <row r="27" spans="1:11" ht="15.75" thickBot="1" x14ac:dyDescent="0.3"/>
    <row r="28" spans="1:11" ht="15.75" thickBot="1" x14ac:dyDescent="0.3">
      <c r="C28" s="20" t="s">
        <v>24</v>
      </c>
      <c r="D28" s="28">
        <v>0.11119999999999999</v>
      </c>
      <c r="F28" t="s">
        <v>25</v>
      </c>
      <c r="G28" s="39">
        <f>($D$28+1)^1</f>
        <v>1.1112</v>
      </c>
      <c r="H28" s="39">
        <f>($D$28+1)^2</f>
        <v>1.2347654399999999</v>
      </c>
      <c r="I28" s="39">
        <f>($D$28+1)^3</f>
        <v>1.3720713569279999</v>
      </c>
      <c r="J28" s="39">
        <f>($D$28+1)^4</f>
        <v>1.5246456918183933</v>
      </c>
    </row>
    <row r="29" spans="1:11" ht="30.75" thickBot="1" x14ac:dyDescent="0.3">
      <c r="C29" s="19" t="s">
        <v>33</v>
      </c>
      <c r="D29" s="29">
        <v>2.5000000000000001E-2</v>
      </c>
      <c r="F29" s="1" t="s">
        <v>34</v>
      </c>
      <c r="G29" s="18">
        <f>G25/G28</f>
        <v>69.966486681065533</v>
      </c>
      <c r="H29" s="18">
        <f>H25/H28</f>
        <v>66.113040870337315</v>
      </c>
      <c r="I29" s="18">
        <f>I25/I28</f>
        <v>56.88678706532891</v>
      </c>
      <c r="J29" s="18">
        <f>J25/J28</f>
        <v>48.10440925598084</v>
      </c>
    </row>
    <row r="30" spans="1:11" ht="15.75" thickBot="1" x14ac:dyDescent="0.3"/>
    <row r="31" spans="1:11" x14ac:dyDescent="0.25">
      <c r="G31" s="21" t="s">
        <v>37</v>
      </c>
      <c r="H31" s="41">
        <f>J25*(1+D29)</f>
        <v>75.175734837840025</v>
      </c>
    </row>
    <row r="32" spans="1:11" ht="15.75" thickBot="1" x14ac:dyDescent="0.3">
      <c r="G32" s="40" t="s">
        <v>38</v>
      </c>
      <c r="H32" s="42">
        <f>H31/(D28-D29)</f>
        <v>872.1082927823669</v>
      </c>
    </row>
    <row r="33" spans="7:8" x14ac:dyDescent="0.25">
      <c r="G33" s="25" t="s">
        <v>39</v>
      </c>
      <c r="H33" s="41">
        <f>H32/((1+D28)^4)</f>
        <v>572.0071866285424</v>
      </c>
    </row>
    <row r="34" spans="7:8" x14ac:dyDescent="0.25">
      <c r="G34" s="23" t="s">
        <v>40</v>
      </c>
      <c r="H34" s="43">
        <f>G29+H29+I29+J29</f>
        <v>241.07072387271262</v>
      </c>
    </row>
    <row r="35" spans="7:8" ht="15.75" thickBot="1" x14ac:dyDescent="0.3">
      <c r="G35" s="24" t="s">
        <v>26</v>
      </c>
      <c r="H35" s="44">
        <f>H33+H34</f>
        <v>813.07791050125502</v>
      </c>
    </row>
    <row r="36" spans="7:8" x14ac:dyDescent="0.25">
      <c r="G36" s="25" t="s">
        <v>28</v>
      </c>
      <c r="H36" s="31">
        <v>0</v>
      </c>
    </row>
    <row r="37" spans="7:8" x14ac:dyDescent="0.25">
      <c r="G37" s="23" t="s">
        <v>29</v>
      </c>
      <c r="H37" s="31">
        <v>106</v>
      </c>
    </row>
    <row r="38" spans="7:8" x14ac:dyDescent="0.25">
      <c r="G38" s="23" t="s">
        <v>30</v>
      </c>
      <c r="H38" s="31">
        <v>21.5</v>
      </c>
    </row>
    <row r="39" spans="7:8" x14ac:dyDescent="0.25">
      <c r="G39" s="22" t="s">
        <v>31</v>
      </c>
      <c r="H39" s="31">
        <v>1.8</v>
      </c>
    </row>
    <row r="40" spans="7:8" ht="15.75" thickBot="1" x14ac:dyDescent="0.3">
      <c r="G40" s="26" t="s">
        <v>27</v>
      </c>
      <c r="H40" s="45">
        <f>H35-H36-H37+H38-H39</f>
        <v>726.77791050125506</v>
      </c>
    </row>
    <row r="41" spans="7:8" x14ac:dyDescent="0.25">
      <c r="G41" s="25" t="s">
        <v>35</v>
      </c>
      <c r="H41" s="46">
        <v>80.2</v>
      </c>
    </row>
    <row r="42" spans="7:8" ht="15.75" thickBot="1" x14ac:dyDescent="0.3">
      <c r="G42" s="27" t="str">
        <f>"Estimated Value per Share ("&amp;CCY&amp;")"</f>
        <v>Estimated Value per Share (USD)</v>
      </c>
      <c r="H42" s="47">
        <f>H40/H41</f>
        <v>9.0620687094919585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Jonathan Wood</cp:lastModifiedBy>
  <dcterms:created xsi:type="dcterms:W3CDTF">2016-04-12T13:37:50Z</dcterms:created>
  <dcterms:modified xsi:type="dcterms:W3CDTF">2016-05-18T18:39:23Z</dcterms:modified>
</cp:coreProperties>
</file>