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I32" i="1"/>
  <c r="AI33"/>
  <c r="AI34"/>
  <c r="AI35"/>
  <c r="R22"/>
  <c r="S22"/>
  <c r="V27"/>
  <c r="V28"/>
  <c r="V29"/>
  <c r="AF28"/>
  <c r="E25"/>
  <c r="W28"/>
  <c r="AE29"/>
  <c r="AD29"/>
  <c r="W29"/>
  <c r="AB34"/>
  <c r="AC34"/>
  <c r="AL2"/>
  <c r="U47"/>
  <c r="W47" s="1"/>
  <c r="AI13"/>
  <c r="AK13" s="1"/>
  <c r="AI14"/>
  <c r="AK14" s="1"/>
  <c r="AI15"/>
  <c r="AK15" s="1"/>
  <c r="AI16"/>
  <c r="AK16" s="1"/>
  <c r="AI17"/>
  <c r="AK17" s="1"/>
  <c r="AI18"/>
  <c r="AK18" s="1"/>
  <c r="AI19"/>
  <c r="AK19" s="1"/>
  <c r="AI20"/>
  <c r="AI21"/>
  <c r="AI22"/>
  <c r="AI23"/>
  <c r="AI24"/>
  <c r="AI25"/>
  <c r="AI26"/>
  <c r="AI27"/>
  <c r="AI28"/>
  <c r="AI29"/>
  <c r="AI30"/>
  <c r="AI31"/>
  <c r="AK32"/>
  <c r="AI36"/>
  <c r="AI37"/>
  <c r="AI38"/>
  <c r="AI39"/>
  <c r="AI40"/>
  <c r="AE42"/>
  <c r="AD42"/>
  <c r="AE41"/>
  <c r="AD41"/>
  <c r="AE40"/>
  <c r="AD40"/>
  <c r="AA42"/>
  <c r="Z42"/>
  <c r="AA41"/>
  <c r="Z41"/>
  <c r="AA40"/>
  <c r="Z40"/>
  <c r="AA39"/>
  <c r="Z39"/>
  <c r="K42"/>
  <c r="J42"/>
  <c r="O42"/>
  <c r="N42"/>
  <c r="O41"/>
  <c r="N41"/>
  <c r="O40"/>
  <c r="N40"/>
  <c r="W42"/>
  <c r="V42"/>
  <c r="G39"/>
  <c r="F40"/>
  <c r="G40"/>
  <c r="F41"/>
  <c r="G41"/>
  <c r="Q41"/>
  <c r="S40" s="1"/>
  <c r="AI41"/>
  <c r="D39"/>
  <c r="D32" s="1"/>
  <c r="D31" s="1"/>
  <c r="D25" s="1"/>
  <c r="D23" s="1"/>
  <c r="F23" s="1"/>
  <c r="AI42"/>
  <c r="S42"/>
  <c r="F42"/>
  <c r="G42"/>
  <c r="AJ1"/>
  <c r="AL1" s="1"/>
  <c r="AC47"/>
  <c r="AE47" s="1"/>
  <c r="AB47"/>
  <c r="AD47" s="1"/>
  <c r="Y47"/>
  <c r="AA47" s="1"/>
  <c r="X47"/>
  <c r="Z47" s="1"/>
  <c r="I47"/>
  <c r="K47" s="1"/>
  <c r="H47"/>
  <c r="J47" s="1"/>
  <c r="M47"/>
  <c r="O47" s="1"/>
  <c r="L47"/>
  <c r="N47" s="1"/>
  <c r="T47"/>
  <c r="V47" s="1"/>
  <c r="Q47"/>
  <c r="S47" s="1"/>
  <c r="P47"/>
  <c r="R47" s="1"/>
  <c r="E47"/>
  <c r="G46" s="1"/>
  <c r="D47"/>
  <c r="AD46"/>
  <c r="AE45"/>
  <c r="AD45"/>
  <c r="AA45"/>
  <c r="Z45"/>
  <c r="I45"/>
  <c r="AG44" s="1"/>
  <c r="H45"/>
  <c r="J45" s="1"/>
  <c r="O45"/>
  <c r="N45"/>
  <c r="W45"/>
  <c r="V45"/>
  <c r="S45"/>
  <c r="P45"/>
  <c r="AF45" s="1"/>
  <c r="G45"/>
  <c r="F45"/>
  <c r="AE44"/>
  <c r="AD44"/>
  <c r="AA44"/>
  <c r="Z44"/>
  <c r="O44"/>
  <c r="N44"/>
  <c r="W44"/>
  <c r="V44"/>
  <c r="S44"/>
  <c r="G44"/>
  <c r="F44"/>
  <c r="AG43"/>
  <c r="AE43"/>
  <c r="AD43"/>
  <c r="AA43"/>
  <c r="Z43"/>
  <c r="K43"/>
  <c r="O43"/>
  <c r="N43"/>
  <c r="W43"/>
  <c r="V43"/>
  <c r="S43"/>
  <c r="G43"/>
  <c r="F43"/>
  <c r="AC36"/>
  <c r="AC32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E13" s="1"/>
  <c r="AB39"/>
  <c r="AB36" s="1"/>
  <c r="AB32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D13" s="1"/>
  <c r="Y36"/>
  <c r="Y33" s="1"/>
  <c r="Y32" s="1"/>
  <c r="Y31" s="1"/>
  <c r="X36"/>
  <c r="X34" s="1"/>
  <c r="X33" s="1"/>
  <c r="X32" s="1"/>
  <c r="X31" s="1"/>
  <c r="X30" s="1"/>
  <c r="Z29" s="1"/>
  <c r="I41"/>
  <c r="I40" s="1"/>
  <c r="I39" s="1"/>
  <c r="I36" s="1"/>
  <c r="I34" s="1"/>
  <c r="I33" s="1"/>
  <c r="I32" s="1"/>
  <c r="I31" s="1"/>
  <c r="I30" s="1"/>
  <c r="I27" s="1"/>
  <c r="I26" s="1"/>
  <c r="I25" s="1"/>
  <c r="T41"/>
  <c r="T40" s="1"/>
  <c r="T36" s="1"/>
  <c r="T32" s="1"/>
  <c r="T31" s="1"/>
  <c r="T30" s="1"/>
  <c r="T25" s="1"/>
  <c r="Q36"/>
  <c r="Q33" s="1"/>
  <c r="Q32" s="1"/>
  <c r="Q31" s="1"/>
  <c r="Q30" s="1"/>
  <c r="S29" s="1"/>
  <c r="P42"/>
  <c r="R42" s="1"/>
  <c r="H41"/>
  <c r="H40" s="1"/>
  <c r="H39" s="1"/>
  <c r="H36" s="1"/>
  <c r="H34" s="1"/>
  <c r="H33" s="1"/>
  <c r="H32" s="1"/>
  <c r="H31" s="1"/>
  <c r="H30" s="1"/>
  <c r="H27" s="1"/>
  <c r="H26" s="1"/>
  <c r="H25" s="1"/>
  <c r="H22" s="1"/>
  <c r="H20" s="1"/>
  <c r="H19" s="1"/>
  <c r="H18" s="1"/>
  <c r="H17" s="1"/>
  <c r="H16" s="1"/>
  <c r="H15" s="1"/>
  <c r="H14" s="1"/>
  <c r="H13" s="1"/>
  <c r="J13" s="1"/>
  <c r="M36"/>
  <c r="M34" s="1"/>
  <c r="M32" s="1"/>
  <c r="M31" s="1"/>
  <c r="M30" s="1"/>
  <c r="M26" s="1"/>
  <c r="M25" s="1"/>
  <c r="M20" s="1"/>
  <c r="M19" s="1"/>
  <c r="M18" s="1"/>
  <c r="M17" s="1"/>
  <c r="M16" s="1"/>
  <c r="M15" s="1"/>
  <c r="M14" s="1"/>
  <c r="M13" s="1"/>
  <c r="O13" s="1"/>
  <c r="L36"/>
  <c r="L34" s="1"/>
  <c r="L32" s="1"/>
  <c r="L31" s="1"/>
  <c r="L26" s="1"/>
  <c r="L25" s="1"/>
  <c r="L20" s="1"/>
  <c r="L19" s="1"/>
  <c r="L18" s="1"/>
  <c r="L17" s="1"/>
  <c r="L16" s="1"/>
  <c r="L15" s="1"/>
  <c r="L14" s="1"/>
  <c r="L13" s="1"/>
  <c r="N13" s="1"/>
  <c r="U41"/>
  <c r="U40" s="1"/>
  <c r="U36" s="1"/>
  <c r="U32" s="1"/>
  <c r="U31" s="1"/>
  <c r="U25" s="1"/>
  <c r="U21" s="1"/>
  <c r="U20" s="1"/>
  <c r="U19" s="1"/>
  <c r="U18" s="1"/>
  <c r="U17" s="1"/>
  <c r="U16" s="1"/>
  <c r="U15" s="1"/>
  <c r="U14" s="1"/>
  <c r="U13" s="1"/>
  <c r="W13" s="1"/>
  <c r="E32"/>
  <c r="E31" s="1"/>
  <c r="T20" l="1"/>
  <c r="T19" s="1"/>
  <c r="T18" s="1"/>
  <c r="T17" s="1"/>
  <c r="T16" s="1"/>
  <c r="T15" s="1"/>
  <c r="T14" s="1"/>
  <c r="T13" s="1"/>
  <c r="V13" s="1"/>
  <c r="I20"/>
  <c r="I19" s="1"/>
  <c r="I18" s="1"/>
  <c r="I17" s="1"/>
  <c r="I16" s="1"/>
  <c r="I15" s="1"/>
  <c r="I14" s="1"/>
  <c r="I13" s="1"/>
  <c r="K13" s="1"/>
  <c r="E20"/>
  <c r="G20" s="1"/>
  <c r="S46"/>
  <c r="P44"/>
  <c r="R44" s="1"/>
  <c r="H44"/>
  <c r="J44" s="1"/>
  <c r="J46"/>
  <c r="N46"/>
  <c r="Z46"/>
  <c r="AF47"/>
  <c r="AJ32"/>
  <c r="R43"/>
  <c r="E30"/>
  <c r="G29" s="1"/>
  <c r="F46"/>
  <c r="R46"/>
  <c r="V46"/>
  <c r="O46"/>
  <c r="K46"/>
  <c r="AA46"/>
  <c r="AF46"/>
  <c r="L30"/>
  <c r="N29" s="1"/>
  <c r="D30"/>
  <c r="F29" s="1"/>
  <c r="O29"/>
  <c r="Q25"/>
  <c r="Q20" s="1"/>
  <c r="Q19" s="1"/>
  <c r="Q18" s="1"/>
  <c r="Q17" s="1"/>
  <c r="Q16" s="1"/>
  <c r="Q15" s="1"/>
  <c r="Q14" s="1"/>
  <c r="Q13" s="1"/>
  <c r="S13" s="1"/>
  <c r="H4"/>
  <c r="H6"/>
  <c r="K29"/>
  <c r="AD4"/>
  <c r="AD6"/>
  <c r="J29"/>
  <c r="T4"/>
  <c r="J4"/>
  <c r="AB4"/>
  <c r="AB6"/>
  <c r="V4"/>
  <c r="V6"/>
  <c r="V5" s="1"/>
  <c r="N6"/>
  <c r="N4"/>
  <c r="L4"/>
  <c r="L6"/>
  <c r="X23"/>
  <c r="X22" s="1"/>
  <c r="X21" s="1"/>
  <c r="X20" s="1"/>
  <c r="X19" s="1"/>
  <c r="X18" s="1"/>
  <c r="X17" s="1"/>
  <c r="X16" s="1"/>
  <c r="X15" s="1"/>
  <c r="X14" s="1"/>
  <c r="X13" s="1"/>
  <c r="Y30"/>
  <c r="AA29" s="1"/>
  <c r="AJ19"/>
  <c r="AJ18"/>
  <c r="AJ17"/>
  <c r="AJ16"/>
  <c r="AJ15"/>
  <c r="AJ14"/>
  <c r="AJ13"/>
  <c r="W46"/>
  <c r="G26"/>
  <c r="G38"/>
  <c r="G37"/>
  <c r="G36"/>
  <c r="G35"/>
  <c r="G34"/>
  <c r="G33"/>
  <c r="G32"/>
  <c r="G31"/>
  <c r="G30"/>
  <c r="G28"/>
  <c r="G27"/>
  <c r="F39"/>
  <c r="F38"/>
  <c r="F37"/>
  <c r="F36"/>
  <c r="F35"/>
  <c r="F34"/>
  <c r="F33"/>
  <c r="F32"/>
  <c r="F31"/>
  <c r="F30"/>
  <c r="F28"/>
  <c r="F27"/>
  <c r="F26"/>
  <c r="F25"/>
  <c r="F24"/>
  <c r="W14"/>
  <c r="W15"/>
  <c r="W16"/>
  <c r="W17"/>
  <c r="W18"/>
  <c r="W19"/>
  <c r="W20"/>
  <c r="W21"/>
  <c r="W22"/>
  <c r="W23"/>
  <c r="W24"/>
  <c r="W25"/>
  <c r="W26"/>
  <c r="W27"/>
  <c r="W30"/>
  <c r="W31"/>
  <c r="W32"/>
  <c r="W33"/>
  <c r="W34"/>
  <c r="W36"/>
  <c r="W37"/>
  <c r="W38"/>
  <c r="W39"/>
  <c r="W40"/>
  <c r="W41"/>
  <c r="O14"/>
  <c r="O15"/>
  <c r="O16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K21"/>
  <c r="K22"/>
  <c r="K23"/>
  <c r="K24"/>
  <c r="K25"/>
  <c r="K26"/>
  <c r="K27"/>
  <c r="K28"/>
  <c r="K30"/>
  <c r="K31"/>
  <c r="K32"/>
  <c r="K33"/>
  <c r="K34"/>
  <c r="K35"/>
  <c r="K36"/>
  <c r="K37"/>
  <c r="K38"/>
  <c r="K39"/>
  <c r="K40"/>
  <c r="K41"/>
  <c r="AA31"/>
  <c r="AA32"/>
  <c r="AA33"/>
  <c r="AA34"/>
  <c r="AA35"/>
  <c r="AA36"/>
  <c r="AA37"/>
  <c r="AA38"/>
  <c r="AE14"/>
  <c r="AE15"/>
  <c r="AE16"/>
  <c r="AE17"/>
  <c r="AE18"/>
  <c r="AE19"/>
  <c r="AE20"/>
  <c r="AE21"/>
  <c r="AE22"/>
  <c r="AE23"/>
  <c r="AE24"/>
  <c r="AE25"/>
  <c r="AE26"/>
  <c r="AE27"/>
  <c r="AE28"/>
  <c r="AE30"/>
  <c r="AE31"/>
  <c r="AE32"/>
  <c r="AE33"/>
  <c r="AE34"/>
  <c r="AE35"/>
  <c r="AE36"/>
  <c r="AE37"/>
  <c r="AE38"/>
  <c r="AE39"/>
  <c r="G25"/>
  <c r="G24"/>
  <c r="G23"/>
  <c r="S41"/>
  <c r="S39"/>
  <c r="S38"/>
  <c r="S37"/>
  <c r="S36"/>
  <c r="S35"/>
  <c r="S34"/>
  <c r="S33"/>
  <c r="S32"/>
  <c r="S31"/>
  <c r="S30"/>
  <c r="S28"/>
  <c r="S27"/>
  <c r="S26"/>
  <c r="V14"/>
  <c r="V21"/>
  <c r="V22"/>
  <c r="V23"/>
  <c r="V24"/>
  <c r="V25"/>
  <c r="V26"/>
  <c r="V30"/>
  <c r="V31"/>
  <c r="V32"/>
  <c r="V33"/>
  <c r="V34"/>
  <c r="V35"/>
  <c r="V36"/>
  <c r="V37"/>
  <c r="V38"/>
  <c r="V39"/>
  <c r="V40"/>
  <c r="V41"/>
  <c r="N14"/>
  <c r="N15"/>
  <c r="N16"/>
  <c r="N17"/>
  <c r="N18"/>
  <c r="N19"/>
  <c r="N20"/>
  <c r="N21"/>
  <c r="N22"/>
  <c r="N23"/>
  <c r="N24"/>
  <c r="N25"/>
  <c r="N26"/>
  <c r="N27"/>
  <c r="N28"/>
  <c r="N31"/>
  <c r="N32"/>
  <c r="N33"/>
  <c r="N34"/>
  <c r="N35"/>
  <c r="N36"/>
  <c r="N37"/>
  <c r="N38"/>
  <c r="N39"/>
  <c r="J14"/>
  <c r="J15"/>
  <c r="J16"/>
  <c r="J17"/>
  <c r="J18"/>
  <c r="J19"/>
  <c r="J20"/>
  <c r="J21"/>
  <c r="J22"/>
  <c r="J23"/>
  <c r="J24"/>
  <c r="J25"/>
  <c r="J26"/>
  <c r="J27"/>
  <c r="J28"/>
  <c r="J30"/>
  <c r="J31"/>
  <c r="J32"/>
  <c r="J33"/>
  <c r="J34"/>
  <c r="J35"/>
  <c r="J36"/>
  <c r="J37"/>
  <c r="J38"/>
  <c r="J39"/>
  <c r="J40"/>
  <c r="J41"/>
  <c r="Z30"/>
  <c r="Z31"/>
  <c r="Z32"/>
  <c r="Z33"/>
  <c r="Z34"/>
  <c r="Z35"/>
  <c r="Z36"/>
  <c r="Z37"/>
  <c r="Z38"/>
  <c r="AD14"/>
  <c r="AD15"/>
  <c r="AD16"/>
  <c r="AD17"/>
  <c r="AD18"/>
  <c r="AD19"/>
  <c r="AD20"/>
  <c r="AD21"/>
  <c r="AD22"/>
  <c r="AD23"/>
  <c r="AD24"/>
  <c r="AD25"/>
  <c r="AD26"/>
  <c r="AD27"/>
  <c r="AD28"/>
  <c r="AD30"/>
  <c r="AD31"/>
  <c r="AD32"/>
  <c r="AD33"/>
  <c r="AD34"/>
  <c r="AD35"/>
  <c r="AD36"/>
  <c r="AD37"/>
  <c r="AD38"/>
  <c r="AD39"/>
  <c r="P41"/>
  <c r="AE46"/>
  <c r="AG46"/>
  <c r="AG47"/>
  <c r="AF43"/>
  <c r="J43"/>
  <c r="AF42"/>
  <c r="AJ42" s="1"/>
  <c r="D22"/>
  <c r="F22" s="1"/>
  <c r="AG31"/>
  <c r="AK31" s="1"/>
  <c r="AG32"/>
  <c r="AG33"/>
  <c r="AK33" s="1"/>
  <c r="AG34"/>
  <c r="AK34" s="1"/>
  <c r="AG35"/>
  <c r="AK35" s="1"/>
  <c r="AG36"/>
  <c r="AK36" s="1"/>
  <c r="AG37"/>
  <c r="AK37" s="1"/>
  <c r="AG38"/>
  <c r="AK38" s="1"/>
  <c r="AG39"/>
  <c r="AK39" s="1"/>
  <c r="AG40"/>
  <c r="AK40" s="1"/>
  <c r="AG41"/>
  <c r="AK41" s="1"/>
  <c r="AG42"/>
  <c r="AK42" s="1"/>
  <c r="AL3"/>
  <c r="AF44"/>
  <c r="K45"/>
  <c r="AG45"/>
  <c r="G47"/>
  <c r="K44"/>
  <c r="R45"/>
  <c r="F47"/>
  <c r="V18" l="1"/>
  <c r="V20"/>
  <c r="V16"/>
  <c r="V19"/>
  <c r="V17"/>
  <c r="V15"/>
  <c r="T6"/>
  <c r="T10" s="1"/>
  <c r="K17"/>
  <c r="K19"/>
  <c r="K15"/>
  <c r="K20"/>
  <c r="K18"/>
  <c r="K16"/>
  <c r="K14"/>
  <c r="J6"/>
  <c r="J3" s="1"/>
  <c r="H9"/>
  <c r="H10"/>
  <c r="H8"/>
  <c r="N10"/>
  <c r="N9"/>
  <c r="N8"/>
  <c r="V9"/>
  <c r="V10"/>
  <c r="V8"/>
  <c r="L10"/>
  <c r="L9"/>
  <c r="L8"/>
  <c r="G22"/>
  <c r="E19"/>
  <c r="E18" s="1"/>
  <c r="G18" s="1"/>
  <c r="G21"/>
  <c r="X6"/>
  <c r="X4"/>
  <c r="Z23"/>
  <c r="S19"/>
  <c r="N30"/>
  <c r="S15"/>
  <c r="S23"/>
  <c r="L3"/>
  <c r="L2"/>
  <c r="U2"/>
  <c r="N7"/>
  <c r="M2"/>
  <c r="I2"/>
  <c r="L5"/>
  <c r="S17"/>
  <c r="S21"/>
  <c r="S25"/>
  <c r="R6"/>
  <c r="R3" s="1"/>
  <c r="S14"/>
  <c r="S16"/>
  <c r="S18"/>
  <c r="S20"/>
  <c r="S24"/>
  <c r="R4"/>
  <c r="H3"/>
  <c r="H2"/>
  <c r="H5"/>
  <c r="AB2"/>
  <c r="AB7"/>
  <c r="H7"/>
  <c r="J7"/>
  <c r="AD2"/>
  <c r="AD7"/>
  <c r="AB3"/>
  <c r="AB5"/>
  <c r="N3"/>
  <c r="L7"/>
  <c r="V7"/>
  <c r="AG30"/>
  <c r="AK30" s="1"/>
  <c r="AA30"/>
  <c r="AD5"/>
  <c r="AD3"/>
  <c r="V3"/>
  <c r="Z15"/>
  <c r="Z13"/>
  <c r="N5"/>
  <c r="Z27"/>
  <c r="Z19"/>
  <c r="Z25"/>
  <c r="Z21"/>
  <c r="Z17"/>
  <c r="Z28"/>
  <c r="Z26"/>
  <c r="Z24"/>
  <c r="Z22"/>
  <c r="Z20"/>
  <c r="Z18"/>
  <c r="Z16"/>
  <c r="Z14"/>
  <c r="AG29"/>
  <c r="AK29" s="1"/>
  <c r="P39"/>
  <c r="AF39" s="1"/>
  <c r="AJ39" s="1"/>
  <c r="R40"/>
  <c r="R41"/>
  <c r="AF41"/>
  <c r="AJ41" s="1"/>
  <c r="AF40"/>
  <c r="AJ40" s="1"/>
  <c r="D21"/>
  <c r="F21" s="1"/>
  <c r="T3" l="1"/>
  <c r="T7"/>
  <c r="T2"/>
  <c r="T8"/>
  <c r="T5"/>
  <c r="T9"/>
  <c r="J8"/>
  <c r="J5"/>
  <c r="J9"/>
  <c r="J10"/>
  <c r="R8"/>
  <c r="R10"/>
  <c r="R9"/>
  <c r="G19"/>
  <c r="X7"/>
  <c r="X2"/>
  <c r="X3"/>
  <c r="X5"/>
  <c r="J2"/>
  <c r="X10"/>
  <c r="X9"/>
  <c r="X8"/>
  <c r="V2"/>
  <c r="N2"/>
  <c r="Q2"/>
  <c r="R5"/>
  <c r="R7"/>
  <c r="AG28"/>
  <c r="AK28" s="1"/>
  <c r="AA28"/>
  <c r="R39"/>
  <c r="E17"/>
  <c r="G17" s="1"/>
  <c r="D20"/>
  <c r="F20" s="1"/>
  <c r="AA27" l="1"/>
  <c r="AG27"/>
  <c r="AK27" s="1"/>
  <c r="R38"/>
  <c r="AF38"/>
  <c r="AJ38" s="1"/>
  <c r="E16"/>
  <c r="G16" s="1"/>
  <c r="D19"/>
  <c r="F19" s="1"/>
  <c r="AG26" l="1"/>
  <c r="AK26" s="1"/>
  <c r="AA26"/>
  <c r="E15"/>
  <c r="G15" s="1"/>
  <c r="P36"/>
  <c r="AF35" s="1"/>
  <c r="R37"/>
  <c r="AF37"/>
  <c r="AJ37" s="1"/>
  <c r="D18"/>
  <c r="F18" s="1"/>
  <c r="AA25" l="1"/>
  <c r="AG25"/>
  <c r="AK25" s="1"/>
  <c r="E14"/>
  <c r="G14" s="1"/>
  <c r="R36"/>
  <c r="AF36"/>
  <c r="AJ36" s="1"/>
  <c r="D17"/>
  <c r="F17" s="1"/>
  <c r="Y23" l="1"/>
  <c r="AG24"/>
  <c r="AK24" s="1"/>
  <c r="AA24"/>
  <c r="E13"/>
  <c r="F6" s="1"/>
  <c r="R35"/>
  <c r="AJ35"/>
  <c r="D16"/>
  <c r="F16" s="1"/>
  <c r="F9" l="1"/>
  <c r="F8"/>
  <c r="F10"/>
  <c r="F7"/>
  <c r="G13"/>
  <c r="Y22"/>
  <c r="AA23"/>
  <c r="AG23"/>
  <c r="AK23" s="1"/>
  <c r="F4"/>
  <c r="F3"/>
  <c r="F5"/>
  <c r="R34"/>
  <c r="AF34"/>
  <c r="AJ34" s="1"/>
  <c r="P33"/>
  <c r="D15"/>
  <c r="F15" s="1"/>
  <c r="E2"/>
  <c r="Y21" l="1"/>
  <c r="AA22"/>
  <c r="AG22"/>
  <c r="AK22" s="1"/>
  <c r="R33"/>
  <c r="P32"/>
  <c r="AF33"/>
  <c r="AJ33" s="1"/>
  <c r="D14"/>
  <c r="F14" s="1"/>
  <c r="Y20" l="1"/>
  <c r="AA21"/>
  <c r="AG21"/>
  <c r="AK21" s="1"/>
  <c r="R32"/>
  <c r="P31"/>
  <c r="AF32"/>
  <c r="D13"/>
  <c r="D6" s="1"/>
  <c r="D10" l="1"/>
  <c r="D9"/>
  <c r="D7"/>
  <c r="Y19"/>
  <c r="AA20"/>
  <c r="AG20"/>
  <c r="AK20" s="1"/>
  <c r="D5"/>
  <c r="D3"/>
  <c r="D4"/>
  <c r="F13"/>
  <c r="R31"/>
  <c r="P30"/>
  <c r="R29" s="1"/>
  <c r="AF31"/>
  <c r="AJ31" s="1"/>
  <c r="Y18" l="1"/>
  <c r="AA19"/>
  <c r="AG19"/>
  <c r="R30"/>
  <c r="AF30"/>
  <c r="AJ30" s="1"/>
  <c r="D2"/>
  <c r="F2" s="1"/>
  <c r="Y17" l="1"/>
  <c r="AA18"/>
  <c r="AG18"/>
  <c r="AF29"/>
  <c r="AJ29" s="1"/>
  <c r="Y16" l="1"/>
  <c r="AA17"/>
  <c r="AG17"/>
  <c r="R28"/>
  <c r="AJ28"/>
  <c r="Y15" l="1"/>
  <c r="AA16"/>
  <c r="AG16"/>
  <c r="R27"/>
  <c r="AF27"/>
  <c r="AJ27" s="1"/>
  <c r="Y14" l="1"/>
  <c r="AA15"/>
  <c r="AG15"/>
  <c r="R26"/>
  <c r="P25"/>
  <c r="AF26"/>
  <c r="AJ26" s="1"/>
  <c r="Y13" l="1"/>
  <c r="AA14"/>
  <c r="AG14"/>
  <c r="R25"/>
  <c r="AF25"/>
  <c r="AJ25" s="1"/>
  <c r="Z6" l="1"/>
  <c r="Z4"/>
  <c r="AA13"/>
  <c r="AG4"/>
  <c r="AG13"/>
  <c r="R24"/>
  <c r="AF24"/>
  <c r="AJ24" s="1"/>
  <c r="Z7" l="1"/>
  <c r="Z2"/>
  <c r="Z3"/>
  <c r="AG3" s="1"/>
  <c r="Z5"/>
  <c r="Z9"/>
  <c r="Z10"/>
  <c r="Z8"/>
  <c r="AG6"/>
  <c r="AK6" s="1"/>
  <c r="R23"/>
  <c r="AF23"/>
  <c r="AJ23" s="1"/>
  <c r="AG5" l="1"/>
  <c r="AG7"/>
  <c r="AI6"/>
  <c r="AI5" s="1"/>
  <c r="AF22"/>
  <c r="AJ22" s="1"/>
  <c r="R21" l="1"/>
  <c r="P20"/>
  <c r="AF21"/>
  <c r="AJ21" s="1"/>
  <c r="R20" l="1"/>
  <c r="P19"/>
  <c r="AF20"/>
  <c r="AJ20" s="1"/>
  <c r="R19" l="1"/>
  <c r="P18"/>
  <c r="AF19"/>
  <c r="R18" l="1"/>
  <c r="P17"/>
  <c r="AF18"/>
  <c r="R17" l="1"/>
  <c r="P16"/>
  <c r="AF17"/>
  <c r="R16" l="1"/>
  <c r="P15"/>
  <c r="AF16"/>
  <c r="R15" l="1"/>
  <c r="P14"/>
  <c r="AF15"/>
  <c r="R14" l="1"/>
  <c r="P13"/>
  <c r="AF14"/>
  <c r="P6" l="1"/>
  <c r="P4"/>
  <c r="R13"/>
  <c r="AF4"/>
  <c r="AF13"/>
  <c r="P10" l="1"/>
  <c r="P9"/>
  <c r="P8"/>
  <c r="P7"/>
  <c r="P2"/>
  <c r="R2" s="1"/>
  <c r="P3"/>
  <c r="AF3" s="1"/>
  <c r="P5"/>
  <c r="AF6"/>
  <c r="AJ6" s="1"/>
  <c r="AF5" l="1"/>
  <c r="AH6"/>
  <c r="AH5" s="1"/>
  <c r="AF7"/>
</calcChain>
</file>

<file path=xl/sharedStrings.xml><?xml version="1.0" encoding="utf-8"?>
<sst xmlns="http://schemas.openxmlformats.org/spreadsheetml/2006/main" count="91" uniqueCount="36">
  <si>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</si>
  <si>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</si>
  <si>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</si>
  <si>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</si>
  <si>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</si>
  <si>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</si>
  <si>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</si>
  <si>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</si>
  <si>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</si>
  <si>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</si>
  <si>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</si>
  <si>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</si>
  <si>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</si>
  <si>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</si>
  <si>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</si>
  <si>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</si>
  <si>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</si>
  <si>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</si>
  <si>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</si>
  <si>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</si>
  <si>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</si>
  <si>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</si>
  <si>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</si>
  <si>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</si>
  <si>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</si>
  <si>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</si>
  <si>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</si>
  <si>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</si>
  <si>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</si>
  <si>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</si>
  <si>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Est. Jour kill</t>
  </si>
  <si>
    <t>3ier jour</t>
  </si>
  <si>
    <t>2ier jour</t>
  </si>
  <si>
    <t>4ier jour</t>
  </si>
  <si>
    <t>a</t>
  </si>
  <si>
    <t>Est. Normal fin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</si>
</sst>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9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27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12" borderId="2" xfId="0" applyFill="1" applyBorder="1" applyAlignment="1"/>
    <xf numFmtId="0" fontId="0" fillId="12" borderId="3" xfId="0" applyFill="1" applyBorder="1" applyAlignment="1"/>
    <xf numFmtId="0" fontId="0" fillId="12" borderId="4" xfId="0" applyFill="1" applyBorder="1" applyAlignment="1"/>
    <xf numFmtId="0" fontId="0" fillId="12" borderId="6" xfId="0" applyFill="1" applyBorder="1" applyAlignment="1"/>
    <xf numFmtId="0" fontId="0" fillId="11" borderId="1" xfId="0" applyFill="1" applyBorder="1" applyAlignment="1"/>
    <xf numFmtId="0" fontId="0" fillId="11" borderId="5" xfId="0" applyFill="1" applyBorder="1" applyAlignment="1"/>
    <xf numFmtId="0" fontId="0" fillId="11" borderId="2" xfId="0" applyFill="1" applyBorder="1" applyAlignment="1"/>
    <xf numFmtId="0" fontId="0" fillId="11" borderId="4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15" borderId="3" xfId="0" applyFill="1" applyBorder="1" applyAlignment="1"/>
    <xf numFmtId="0" fontId="0" fillId="15" borderId="6" xfId="0" applyFill="1" applyBorder="1" applyAlignment="1"/>
    <xf numFmtId="0" fontId="0" fillId="16" borderId="1" xfId="0" applyFill="1" applyBorder="1" applyAlignment="1"/>
    <xf numFmtId="0" fontId="0" fillId="16" borderId="5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8" borderId="3" xfId="0" applyFill="1" applyBorder="1" applyAlignment="1"/>
    <xf numFmtId="0" fontId="0" fillId="8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7" borderId="2" xfId="0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6" xfId="0" applyFill="1" applyBorder="1" applyAlignment="1"/>
    <xf numFmtId="0" fontId="2" fillId="6" borderId="1" xfId="2" applyFill="1" applyBorder="1" applyAlignment="1"/>
    <xf numFmtId="0" fontId="2" fillId="6" borderId="5" xfId="2" applyFill="1" applyBorder="1" applyAlignment="1"/>
    <xf numFmtId="0" fontId="2" fillId="6" borderId="8" xfId="2" applyFill="1" applyBorder="1" applyAlignment="1"/>
    <xf numFmtId="0" fontId="2" fillId="6" borderId="2" xfId="2" applyFill="1" applyBorder="1" applyAlignment="1"/>
    <xf numFmtId="0" fontId="2" fillId="6" borderId="4" xfId="2" applyFill="1" applyBorder="1" applyAlignment="1"/>
    <xf numFmtId="0" fontId="2" fillId="6" borderId="9" xfId="2" applyFill="1" applyBorder="1" applyAlignment="1"/>
    <xf numFmtId="0" fontId="2" fillId="18" borderId="2" xfId="2" applyFill="1" applyBorder="1" applyAlignment="1"/>
    <xf numFmtId="0" fontId="2" fillId="18" borderId="4" xfId="2" applyFill="1" applyBorder="1" applyAlignment="1"/>
    <xf numFmtId="0" fontId="2" fillId="18" borderId="9" xfId="2" applyFill="1" applyBorder="1" applyAlignment="1"/>
    <xf numFmtId="0" fontId="2" fillId="18" borderId="3" xfId="2" applyFill="1" applyBorder="1" applyAlignment="1"/>
    <xf numFmtId="0" fontId="2" fillId="18" borderId="6" xfId="2" applyFill="1" applyBorder="1" applyAlignment="1"/>
    <xf numFmtId="0" fontId="2" fillId="18" borderId="10" xfId="2" applyFill="1" applyBorder="1" applyAlignment="1"/>
    <xf numFmtId="0" fontId="0" fillId="0" borderId="28" xfId="0" applyBorder="1"/>
    <xf numFmtId="0" fontId="0" fillId="0" borderId="29" xfId="0" applyBorder="1"/>
    <xf numFmtId="1" fontId="0" fillId="0" borderId="0" xfId="0" applyNumberFormat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7" xfId="0" applyFill="1" applyBorder="1"/>
    <xf numFmtId="0" fontId="0" fillId="0" borderId="0" xfId="0" applyBorder="1" applyAlignment="1">
      <alignment horizontal="right"/>
    </xf>
    <xf numFmtId="9" fontId="0" fillId="0" borderId="31" xfId="1" applyFont="1" applyBorder="1" applyAlignment="1"/>
    <xf numFmtId="9" fontId="0" fillId="0" borderId="32" xfId="1" applyFont="1" applyBorder="1" applyAlignment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3" xfId="2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39" xfId="2" applyBorder="1" applyAlignment="1">
      <alignment horizontal="center"/>
    </xf>
    <xf numFmtId="0" fontId="2" fillId="2" borderId="40" xfId="2" applyBorder="1" applyAlignment="1">
      <alignment horizontal="center"/>
    </xf>
    <xf numFmtId="0" fontId="2" fillId="2" borderId="37" xfId="2" applyBorder="1" applyAlignment="1">
      <alignment horizontal="center"/>
    </xf>
    <xf numFmtId="0" fontId="2" fillId="2" borderId="38" xfId="2" applyBorder="1" applyAlignment="1">
      <alignment horizontal="center"/>
    </xf>
    <xf numFmtId="0" fontId="2" fillId="5" borderId="39" xfId="2" applyFill="1" applyBorder="1" applyAlignment="1">
      <alignment horizontal="center"/>
    </xf>
    <xf numFmtId="0" fontId="2" fillId="5" borderId="40" xfId="2" applyFill="1" applyBorder="1" applyAlignment="1">
      <alignment horizontal="center"/>
    </xf>
    <xf numFmtId="0" fontId="2" fillId="5" borderId="21" xfId="2" applyFill="1" applyBorder="1" applyAlignment="1">
      <alignment horizontal="center"/>
    </xf>
    <xf numFmtId="0" fontId="2" fillId="5" borderId="22" xfId="2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2" fillId="2" borderId="19" xfId="2" applyNumberFormat="1" applyBorder="1" applyAlignment="1">
      <alignment horizontal="center"/>
    </xf>
    <xf numFmtId="9" fontId="2" fillId="2" borderId="20" xfId="2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2" fillId="2" borderId="44" xfId="2" applyNumberFormat="1" applyBorder="1" applyAlignment="1">
      <alignment horizontal="center"/>
    </xf>
    <xf numFmtId="9" fontId="2" fillId="2" borderId="45" xfId="2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9" fontId="2" fillId="2" borderId="46" xfId="2" applyNumberFormat="1" applyBorder="1" applyAlignment="1">
      <alignment horizontal="center"/>
    </xf>
    <xf numFmtId="9" fontId="2" fillId="2" borderId="47" xfId="2" applyNumberFormat="1" applyBorder="1" applyAlignment="1">
      <alignment horizontal="center"/>
    </xf>
    <xf numFmtId="9" fontId="2" fillId="2" borderId="18" xfId="2" applyNumberFormat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7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12" xfId="2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3">
    <cellStyle name="Normal" xfId="0" builtinId="0"/>
    <cellStyle name="Pourcentage" xfId="1" builtinId="5"/>
    <cellStyle name="Satisfaisant" xfId="2" builtinId="26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47"/>
  <sheetViews>
    <sheetView tabSelected="1" workbookViewId="0">
      <selection activeCell="AH33" sqref="AH33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bestFit="1" customWidth="1"/>
    <col min="5" max="5" width="7" style="5" bestFit="1" customWidth="1"/>
    <col min="6" max="6" width="3.140625" style="5" bestFit="1" customWidth="1"/>
    <col min="7" max="7" width="6" style="5" bestFit="1" customWidth="1"/>
    <col min="8" max="8" width="5" style="5" bestFit="1" customWidth="1"/>
    <col min="9" max="9" width="7" style="5" bestFit="1" customWidth="1"/>
    <col min="10" max="10" width="3.140625" style="5" bestFit="1" customWidth="1"/>
    <col min="11" max="11" width="5" style="5" bestFit="1" customWidth="1"/>
    <col min="12" max="12" width="4.5703125" style="5" bestFit="1" customWidth="1"/>
    <col min="13" max="13" width="7" style="5" bestFit="1" customWidth="1"/>
    <col min="14" max="14" width="3.140625" style="5" bestFit="1" customWidth="1"/>
    <col min="15" max="15" width="6" style="5" bestFit="1" customWidth="1"/>
    <col min="16" max="16" width="4.5703125" style="5" customWidth="1"/>
    <col min="17" max="17" width="7" style="5" bestFit="1" customWidth="1"/>
    <col min="18" max="18" width="3.140625" style="5" bestFit="1" customWidth="1"/>
    <col min="19" max="19" width="6" style="5" bestFit="1" customWidth="1"/>
    <col min="20" max="20" width="5.5703125" style="5" customWidth="1"/>
    <col min="21" max="21" width="7" style="5" customWidth="1"/>
    <col min="22" max="22" width="3.140625" style="5" customWidth="1"/>
    <col min="23" max="23" width="6" style="5" customWidth="1"/>
    <col min="24" max="24" width="5.5703125" style="5" customWidth="1"/>
    <col min="25" max="25" width="7" style="5" customWidth="1"/>
    <col min="26" max="26" width="3.140625" style="5" customWidth="1"/>
    <col min="27" max="27" width="6" style="5" customWidth="1"/>
    <col min="28" max="28" width="4.5703125" style="5" customWidth="1"/>
    <col min="29" max="29" width="7" style="5" customWidth="1"/>
    <col min="30" max="30" width="3.140625" style="5" customWidth="1"/>
    <col min="31" max="31" width="6.7109375" style="5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50" t="s">
        <v>1</v>
      </c>
      <c r="E1" s="151"/>
      <c r="F1" s="151"/>
      <c r="G1" s="152"/>
      <c r="H1" s="141" t="s">
        <v>4</v>
      </c>
      <c r="I1" s="142"/>
      <c r="J1" s="142"/>
      <c r="K1" s="143"/>
      <c r="L1" s="125" t="s">
        <v>3</v>
      </c>
      <c r="M1" s="126"/>
      <c r="N1" s="126"/>
      <c r="O1" s="127"/>
      <c r="P1" s="153" t="s">
        <v>2</v>
      </c>
      <c r="Q1" s="154"/>
      <c r="R1" s="154"/>
      <c r="S1" s="155"/>
      <c r="T1" s="156" t="s">
        <v>0</v>
      </c>
      <c r="U1" s="157"/>
      <c r="V1" s="157"/>
      <c r="W1" s="158"/>
      <c r="X1" s="144" t="s">
        <v>6</v>
      </c>
      <c r="Y1" s="145"/>
      <c r="Z1" s="145"/>
      <c r="AA1" s="146"/>
      <c r="AB1" s="147" t="s">
        <v>5</v>
      </c>
      <c r="AC1" s="148"/>
      <c r="AD1" s="148"/>
      <c r="AE1" s="149"/>
      <c r="AF1" s="135" t="s">
        <v>18</v>
      </c>
      <c r="AG1" s="135"/>
      <c r="AJ1" s="1">
        <f ca="1">TODAY()</f>
        <v>42015</v>
      </c>
      <c r="AK1" s="1">
        <v>42023</v>
      </c>
      <c r="AL1">
        <f ca="1">AK1-AJ1-2</f>
        <v>6</v>
      </c>
    </row>
    <row r="2" spans="2:38">
      <c r="C2" s="88" t="s">
        <v>13</v>
      </c>
      <c r="D2" s="98">
        <f>(150-D6)/150</f>
        <v>1</v>
      </c>
      <c r="E2" s="99">
        <f>(150000-F6)/150000</f>
        <v>0.85164666666666666</v>
      </c>
      <c r="F2" s="136">
        <f>AVERAGE(D2:E2)</f>
        <v>0.92582333333333333</v>
      </c>
      <c r="G2" s="137"/>
      <c r="H2" s="98">
        <f>(150-H6)/150</f>
        <v>0.26</v>
      </c>
      <c r="I2" s="99">
        <f>(150000-J6)/150000</f>
        <v>0.17212</v>
      </c>
      <c r="J2" s="136">
        <f>AVERAGE(H2:I2)</f>
        <v>0.21606</v>
      </c>
      <c r="K2" s="137"/>
      <c r="L2" s="98">
        <f>(150-L6)/150</f>
        <v>0.96</v>
      </c>
      <c r="M2" s="99">
        <f>(150000-N6)/150000</f>
        <v>0.67444000000000004</v>
      </c>
      <c r="N2" s="136">
        <f>AVERAGE(L2:M2)</f>
        <v>0.81722000000000006</v>
      </c>
      <c r="O2" s="137"/>
      <c r="P2" s="98">
        <f>(150-P6)/150</f>
        <v>0.86</v>
      </c>
      <c r="Q2" s="99">
        <f>(150000-R6)/150000</f>
        <v>0.87966</v>
      </c>
      <c r="R2" s="136">
        <f>AVERAGE(P2:Q2)</f>
        <v>0.86982999999999999</v>
      </c>
      <c r="S2" s="137"/>
      <c r="T2" s="98">
        <f>(150-T6)/150</f>
        <v>1</v>
      </c>
      <c r="U2" s="99">
        <f>(150000-V6)/150000</f>
        <v>1</v>
      </c>
      <c r="V2" s="136">
        <f>AVERAGE(T2:U2)</f>
        <v>1</v>
      </c>
      <c r="W2" s="137"/>
      <c r="X2" s="133">
        <f t="shared" ref="X2" si="0">(150-X6)/150</f>
        <v>1</v>
      </c>
      <c r="Y2" s="134"/>
      <c r="Z2" s="138">
        <f t="shared" ref="Z2" si="1">(150000-Z6)/150000</f>
        <v>1</v>
      </c>
      <c r="AA2" s="139"/>
      <c r="AB2" s="140">
        <f t="shared" ref="AB2" si="2">(150-AB6)/150</f>
        <v>1</v>
      </c>
      <c r="AC2" s="128"/>
      <c r="AD2" s="128">
        <f t="shared" ref="AD2" si="3">(150000-AD6)/150000</f>
        <v>1</v>
      </c>
      <c r="AE2" s="129"/>
      <c r="AJ2" s="1">
        <v>41989</v>
      </c>
      <c r="AK2" s="1">
        <v>42023</v>
      </c>
      <c r="AL2">
        <f>AK2-AJ2</f>
        <v>34</v>
      </c>
    </row>
    <row r="3" spans="2:38">
      <c r="C3" s="26" t="s">
        <v>11</v>
      </c>
      <c r="D3" s="130">
        <f ca="1">IF(D6&lt;0,0,INT(D6/$AL$1))</f>
        <v>0</v>
      </c>
      <c r="E3" s="131"/>
      <c r="F3" s="131">
        <f ca="1">IF(F6&lt;0,0,INT(F6/$AL$1))</f>
        <v>3708</v>
      </c>
      <c r="G3" s="132"/>
      <c r="H3" s="130">
        <f t="shared" ref="H3" ca="1" si="4">IF(H6&lt;0,0,INT(H6/$AL$1))</f>
        <v>18</v>
      </c>
      <c r="I3" s="131"/>
      <c r="J3" s="131">
        <f t="shared" ref="J3" ca="1" si="5">IF(J6&lt;0,0,INT(J6/$AL$1))</f>
        <v>20697</v>
      </c>
      <c r="K3" s="132"/>
      <c r="L3" s="130">
        <f t="shared" ref="L3" ca="1" si="6">IF(L6&lt;0,0,INT(L6/$AL$1))</f>
        <v>1</v>
      </c>
      <c r="M3" s="131"/>
      <c r="N3" s="131">
        <f t="shared" ref="N3" ca="1" si="7">IF(N6&lt;0,0,INT(N6/$AL$1))</f>
        <v>8139</v>
      </c>
      <c r="O3" s="132"/>
      <c r="P3" s="130">
        <f t="shared" ref="P3" ca="1" si="8">IF(P6&lt;0,0,INT(P6/$AL$1))</f>
        <v>3</v>
      </c>
      <c r="Q3" s="131"/>
      <c r="R3" s="131">
        <f t="shared" ref="R3" ca="1" si="9">IF(R6&lt;0,0,INT(R6/$AL$1))</f>
        <v>3008</v>
      </c>
      <c r="S3" s="132"/>
      <c r="T3" s="130">
        <f t="shared" ref="T3" ca="1" si="10">IF(T6&lt;0,0,INT(T6/$AL$1))</f>
        <v>0</v>
      </c>
      <c r="U3" s="131"/>
      <c r="V3" s="131">
        <f t="shared" ref="V3" ca="1" si="11">IF(V6&lt;0,0,INT(V6/$AL$1))</f>
        <v>0</v>
      </c>
      <c r="W3" s="132"/>
      <c r="X3" s="117">
        <f t="shared" ref="X3" ca="1" si="12">IF(X6&lt;0,0,INT(X6/$AL$1))</f>
        <v>0</v>
      </c>
      <c r="Y3" s="118"/>
      <c r="Z3" s="119">
        <f t="shared" ref="Z3" ca="1" si="13">IF(Z6&lt;0,0,INT(Z6/$AL$1))</f>
        <v>0</v>
      </c>
      <c r="AA3" s="120"/>
      <c r="AB3" s="104">
        <f t="shared" ref="AB3" ca="1" si="14">IF(AB6&lt;0,0,INT(AB6/$AL$1))</f>
        <v>0</v>
      </c>
      <c r="AC3" s="105"/>
      <c r="AD3" s="105">
        <f t="shared" ref="AD3" ca="1" si="15">IF(AD6&lt;0,0,INT(AD6/$AL$1))</f>
        <v>0</v>
      </c>
      <c r="AE3" s="106"/>
      <c r="AF3" s="4">
        <f ca="1">SUM(D3,P3,T3,L3,H3,X3,AB3)</f>
        <v>22</v>
      </c>
      <c r="AG3" s="4">
        <f ca="1">SUM(F3,R3,V3,N3,J3,Z3,AD3)</f>
        <v>35552</v>
      </c>
      <c r="AJ3" s="1">
        <v>41996</v>
      </c>
      <c r="AK3" t="s">
        <v>14</v>
      </c>
      <c r="AL3" s="2">
        <f ca="1">(AL2-AL1)/AL2</f>
        <v>0.82352941176470584</v>
      </c>
    </row>
    <row r="4" spans="2:38">
      <c r="C4" s="26" t="s">
        <v>12</v>
      </c>
      <c r="D4" s="116">
        <f>D13-D14</f>
        <v>0</v>
      </c>
      <c r="E4" s="114"/>
      <c r="F4" s="114">
        <f>E13-E14</f>
        <v>0</v>
      </c>
      <c r="G4" s="115"/>
      <c r="H4" s="116">
        <f t="shared" ref="H4" si="16">H13-H14</f>
        <v>0</v>
      </c>
      <c r="I4" s="114"/>
      <c r="J4" s="114">
        <f t="shared" ref="J4" si="17">I13-I14</f>
        <v>0</v>
      </c>
      <c r="K4" s="115"/>
      <c r="L4" s="116">
        <f t="shared" ref="L4" si="18">L13-L14</f>
        <v>0</v>
      </c>
      <c r="M4" s="114"/>
      <c r="N4" s="114">
        <f t="shared" ref="N4" si="19">M13-M14</f>
        <v>0</v>
      </c>
      <c r="O4" s="115"/>
      <c r="P4" s="116">
        <f t="shared" ref="P4" si="20">P13-P14</f>
        <v>0</v>
      </c>
      <c r="Q4" s="114"/>
      <c r="R4" s="114">
        <f t="shared" ref="R4" si="21">Q13-Q14</f>
        <v>0</v>
      </c>
      <c r="S4" s="115"/>
      <c r="T4" s="116">
        <f t="shared" ref="T4" si="22">T13-T14</f>
        <v>0</v>
      </c>
      <c r="U4" s="114"/>
      <c r="V4" s="114">
        <f t="shared" ref="V4" si="23">U13-U14</f>
        <v>0</v>
      </c>
      <c r="W4" s="115"/>
      <c r="X4" s="117">
        <f t="shared" ref="X4" si="24">X13-X14</f>
        <v>0</v>
      </c>
      <c r="Y4" s="118"/>
      <c r="Z4" s="119">
        <f t="shared" ref="Z4" si="25">Y13-Y14</f>
        <v>0</v>
      </c>
      <c r="AA4" s="120"/>
      <c r="AB4" s="104">
        <f t="shared" ref="AB4" si="26">AB13-AB14</f>
        <v>0</v>
      </c>
      <c r="AC4" s="105"/>
      <c r="AD4" s="105">
        <f t="shared" ref="AD4" si="27">AC13-AC14</f>
        <v>0</v>
      </c>
      <c r="AE4" s="106"/>
      <c r="AF4" s="4">
        <f>SUM(D4,P4,T4,L4,H4,X4,AB4)</f>
        <v>0</v>
      </c>
      <c r="AG4" s="4">
        <f>SUM(F4,Q4,U4,M4,I4,Y4,AC4)</f>
        <v>0</v>
      </c>
    </row>
    <row r="5" spans="2:38">
      <c r="C5" s="26" t="s">
        <v>10</v>
      </c>
      <c r="D5" s="116">
        <f ca="1">IF(150-INT(150-150/34*$AL$1)&lt;0,0,150-INT(150-150/34*$AL$1)-D6)</f>
        <v>27</v>
      </c>
      <c r="E5" s="114"/>
      <c r="F5" s="114">
        <f ca="1">IF(150000-INT(150000-150000/34*$AL$1)&lt;0,0,150000-INT(150000-150000/34*$AL$1)-F6)</f>
        <v>4218</v>
      </c>
      <c r="G5" s="115"/>
      <c r="H5" s="116">
        <f t="shared" ref="H5" ca="1" si="28">IF(150-INT(150-150/34*$AL$1)&lt;0,0,150-INT(150-150/34*$AL$1)-H6)</f>
        <v>-84</v>
      </c>
      <c r="I5" s="114"/>
      <c r="J5" s="114">
        <f t="shared" ref="J5" ca="1" si="29">IF(150000-INT(150000-150000/34*$AL$1)&lt;0,0,150000-INT(150000-150000/34*$AL$1)-J6)</f>
        <v>-97711</v>
      </c>
      <c r="K5" s="115"/>
      <c r="L5" s="116">
        <f t="shared" ref="L5" ca="1" si="30">IF(150-INT(150-150/34*$AL$1)&lt;0,0,150-INT(150-150/34*$AL$1)-L6)</f>
        <v>21</v>
      </c>
      <c r="M5" s="114"/>
      <c r="N5" s="114">
        <f t="shared" ref="N5" ca="1" si="31">IF(150000-INT(150000-150000/34*$AL$1)&lt;0,0,150000-INT(150000-150000/34*$AL$1)-N6)</f>
        <v>-22363</v>
      </c>
      <c r="O5" s="115"/>
      <c r="P5" s="116">
        <f t="shared" ref="P5" ca="1" si="32">IF(150-INT(150-150/34*$AL$1)&lt;0,0,150-INT(150-150/34*$AL$1)-P6)</f>
        <v>6</v>
      </c>
      <c r="Q5" s="114"/>
      <c r="R5" s="114">
        <f t="shared" ref="R5" ca="1" si="33">IF(150000-INT(150000-150000/34*$AL$1)&lt;0,0,150000-INT(150000-150000/34*$AL$1)-R6)</f>
        <v>8420</v>
      </c>
      <c r="S5" s="115"/>
      <c r="T5" s="116">
        <f t="shared" ref="T5" ca="1" si="34">IF(150-INT(150-150/34*$AL$1)&lt;0,0,150-INT(150-150/34*$AL$1)-T6)</f>
        <v>27</v>
      </c>
      <c r="U5" s="114"/>
      <c r="V5" s="114">
        <f t="shared" ref="V5" ca="1" si="35">IF(150000-INT(150000-150000/34*$AL$1)&lt;0,0,150000-INT(150000-150000/34*$AL$1)-V6)</f>
        <v>26471</v>
      </c>
      <c r="W5" s="115"/>
      <c r="X5" s="121">
        <f t="shared" ref="X5" ca="1" si="36">IF(150-INT(150-150/34*$AL$1)&lt;0,0,150-INT(150-150/34*$AL$1)-X6)</f>
        <v>27</v>
      </c>
      <c r="Y5" s="122"/>
      <c r="Z5" s="119">
        <f t="shared" ref="Z5" ca="1" si="37">IF(150000-INT(150000-150000/34*$AL$1)&lt;0,0,150000-INT(150000-150000/34*$AL$1)-Z6)</f>
        <v>26471</v>
      </c>
      <c r="AA5" s="120"/>
      <c r="AB5" s="123">
        <f t="shared" ref="AB5" ca="1" si="38">IF(150-INT(150-150/34*$AL$1)&lt;0,0,150-INT(150-150/34*$AL$1)-AB6)</f>
        <v>27</v>
      </c>
      <c r="AC5" s="124"/>
      <c r="AD5" s="105">
        <f t="shared" ref="AD5" ca="1" si="39">IF(150000-INT(150000-150000/34*$AL$1)&lt;0,0,150000-INT(150000-150000/34*$AL$1)-AD6)</f>
        <v>26471</v>
      </c>
      <c r="AE5" s="106"/>
      <c r="AF5" s="4">
        <f ca="1">SUM(D5,P5,T5,L5,H5,X5,AB5)</f>
        <v>51</v>
      </c>
      <c r="AG5" s="4">
        <f ca="1">SUM(F5,R5,V5,N5,J5,Z5,AD5)</f>
        <v>-28023</v>
      </c>
      <c r="AH5" s="3">
        <f ca="1">-$AL$3+AH6</f>
        <v>4.5042016806722707E-2</v>
      </c>
      <c r="AI5" s="3">
        <f ca="1">AI6-$AL$3</f>
        <v>-2.6691316526610609E-2</v>
      </c>
      <c r="AJ5" s="92" t="s">
        <v>30</v>
      </c>
      <c r="AK5" s="7" t="s">
        <v>30</v>
      </c>
    </row>
    <row r="6" spans="2:38">
      <c r="C6" s="26" t="s">
        <v>9</v>
      </c>
      <c r="D6" s="116">
        <f>IF(150-D13&lt;0,0,150-D13)</f>
        <v>0</v>
      </c>
      <c r="E6" s="114"/>
      <c r="F6" s="114">
        <f>IF(150000-E13&lt;0,0,150000-E13)</f>
        <v>22253</v>
      </c>
      <c r="G6" s="115"/>
      <c r="H6" s="116">
        <f t="shared" ref="H6" si="40">IF(150-H13&lt;0,0,150-H13)</f>
        <v>111</v>
      </c>
      <c r="I6" s="114"/>
      <c r="J6" s="114">
        <f t="shared" ref="J6" si="41">IF(150000-I13&lt;0,0,150000-I13)</f>
        <v>124182</v>
      </c>
      <c r="K6" s="115"/>
      <c r="L6" s="116">
        <f t="shared" ref="L6" si="42">IF(150-L13&lt;0,0,150-L13)</f>
        <v>6</v>
      </c>
      <c r="M6" s="114"/>
      <c r="N6" s="114">
        <f t="shared" ref="N6" si="43">IF(150000-M13&lt;0,0,150000-M13)</f>
        <v>48834</v>
      </c>
      <c r="O6" s="115"/>
      <c r="P6" s="116">
        <f t="shared" ref="P6" si="44">IF(150-P13&lt;0,0,150-P13)</f>
        <v>21</v>
      </c>
      <c r="Q6" s="114"/>
      <c r="R6" s="114">
        <f t="shared" ref="R6" si="45">IF(150000-Q13&lt;0,0,150000-Q13)</f>
        <v>18051</v>
      </c>
      <c r="S6" s="115"/>
      <c r="T6" s="116">
        <f t="shared" ref="T6" si="46">IF(150-T13&lt;0,0,150-T13)</f>
        <v>0</v>
      </c>
      <c r="U6" s="114"/>
      <c r="V6" s="114">
        <f t="shared" ref="V6" si="47">IF(150000-U13&lt;0,0,150000-U13)</f>
        <v>0</v>
      </c>
      <c r="W6" s="115"/>
      <c r="X6" s="117">
        <f t="shared" ref="X6" si="48">IF(150-X13&lt;0,0,150-X13)</f>
        <v>0</v>
      </c>
      <c r="Y6" s="118"/>
      <c r="Z6" s="119">
        <f t="shared" ref="Z6" si="49">IF(150000-Y13&lt;0,0,150000-Y13)</f>
        <v>0</v>
      </c>
      <c r="AA6" s="120"/>
      <c r="AB6" s="104">
        <f t="shared" ref="AB6" si="50">IF(150-AB13&lt;0,0,150-AB13)</f>
        <v>0</v>
      </c>
      <c r="AC6" s="105"/>
      <c r="AD6" s="105">
        <f t="shared" ref="AD6" si="51">IF(150000-AC13&lt;0,0,150000-AC13)</f>
        <v>0</v>
      </c>
      <c r="AE6" s="106"/>
      <c r="AF6" s="4">
        <f>SUM(D6,P6,T6,L6,H6,X6,AB6)</f>
        <v>138</v>
      </c>
      <c r="AG6" s="4">
        <f>SUM(F6,R6,V6,N6,J6,Z6,AD6)</f>
        <v>213320</v>
      </c>
      <c r="AH6" s="3">
        <f>(7*150-AF6)/(7*150)</f>
        <v>0.86857142857142855</v>
      </c>
      <c r="AI6" s="3">
        <f>(7*150000-AG6)/(7*150000)</f>
        <v>0.79683809523809523</v>
      </c>
      <c r="AJ6" s="90">
        <f>AF6/35</f>
        <v>3.9428571428571431</v>
      </c>
      <c r="AK6" s="90">
        <f>AG6/35000</f>
        <v>6.0948571428571432</v>
      </c>
    </row>
    <row r="7" spans="2:38" ht="15.75" thickBot="1">
      <c r="C7" s="89" t="s">
        <v>35</v>
      </c>
      <c r="D7" s="107">
        <f>D6/5</f>
        <v>0</v>
      </c>
      <c r="E7" s="108"/>
      <c r="F7" s="108">
        <f>F6/5000</f>
        <v>4.4505999999999997</v>
      </c>
      <c r="G7" s="109"/>
      <c r="H7" s="107">
        <f t="shared" ref="H7" si="52">H6/5</f>
        <v>22.2</v>
      </c>
      <c r="I7" s="108"/>
      <c r="J7" s="108">
        <f t="shared" ref="J7" si="53">J6/5000</f>
        <v>24.836400000000001</v>
      </c>
      <c r="K7" s="109"/>
      <c r="L7" s="107">
        <f t="shared" ref="L7" si="54">L6/5</f>
        <v>1.2</v>
      </c>
      <c r="M7" s="108"/>
      <c r="N7" s="108">
        <f t="shared" ref="N7" si="55">N6/5000</f>
        <v>9.7667999999999999</v>
      </c>
      <c r="O7" s="109"/>
      <c r="P7" s="107">
        <f t="shared" ref="P7" si="56">P6/5</f>
        <v>4.2</v>
      </c>
      <c r="Q7" s="108"/>
      <c r="R7" s="108">
        <f t="shared" ref="R7" si="57">R6/5000</f>
        <v>3.6101999999999999</v>
      </c>
      <c r="S7" s="109"/>
      <c r="T7" s="107">
        <f t="shared" ref="T7" si="58">T6/5</f>
        <v>0</v>
      </c>
      <c r="U7" s="108"/>
      <c r="V7" s="108">
        <f t="shared" ref="V7" si="59">V6/5000</f>
        <v>0</v>
      </c>
      <c r="W7" s="109"/>
      <c r="X7" s="110">
        <f t="shared" ref="X7" si="60">X6/5</f>
        <v>0</v>
      </c>
      <c r="Y7" s="111"/>
      <c r="Z7" s="112">
        <f t="shared" ref="Z7" si="61">Z6/5000</f>
        <v>0</v>
      </c>
      <c r="AA7" s="113"/>
      <c r="AB7" s="107">
        <f t="shared" ref="AB7" si="62">AB6/5</f>
        <v>0</v>
      </c>
      <c r="AC7" s="108"/>
      <c r="AD7" s="108">
        <f t="shared" ref="AD7" si="63">AD6/5000</f>
        <v>0</v>
      </c>
      <c r="AE7" s="109"/>
      <c r="AF7" s="4">
        <f>150*7-AF6</f>
        <v>912</v>
      </c>
      <c r="AG7" s="4">
        <f>150000*7-AG6</f>
        <v>836680</v>
      </c>
      <c r="AH7" s="3"/>
      <c r="AI7" s="3"/>
    </row>
    <row r="8" spans="2:38" ht="15.75" thickBot="1">
      <c r="C8" s="89" t="s">
        <v>32</v>
      </c>
      <c r="D8" s="102">
        <v>0</v>
      </c>
      <c r="E8" s="103"/>
      <c r="F8" s="100">
        <f>F$6/AVERAGE(G22:G23)</f>
        <v>2.5368217054263567</v>
      </c>
      <c r="G8" s="101"/>
      <c r="H8" s="102">
        <f t="shared" ref="H8" si="64">H$6/AVERAGE(J22:J23)</f>
        <v>111</v>
      </c>
      <c r="I8" s="103"/>
      <c r="J8" s="100">
        <f t="shared" ref="J8" si="65">J$6/AVERAGE(K22:K23)</f>
        <v>89.051272857655078</v>
      </c>
      <c r="K8" s="101"/>
      <c r="L8" s="102">
        <f t="shared" ref="L8" si="66">L$6/AVERAGE(N22:N23)</f>
        <v>0.8</v>
      </c>
      <c r="M8" s="103"/>
      <c r="N8" s="100">
        <f t="shared" ref="N8" si="67">N$6/AVERAGE(O22:O23)</f>
        <v>12.378707224334601</v>
      </c>
      <c r="O8" s="101"/>
      <c r="P8" s="102">
        <f t="shared" ref="P8" si="68">P$6/AVERAGE(R22:R23)</f>
        <v>1.05</v>
      </c>
      <c r="Q8" s="103"/>
      <c r="R8" s="100">
        <f t="shared" ref="R8" si="69">R$6/AVERAGE(S22:S23)</f>
        <v>1.0288108061896213</v>
      </c>
      <c r="S8" s="101"/>
      <c r="T8" s="102">
        <f t="shared" ref="T8" si="70">T$6/AVERAGE(V22:V23)</f>
        <v>0</v>
      </c>
      <c r="U8" s="103"/>
      <c r="V8" s="100">
        <f t="shared" ref="V8" si="71">V$6/AVERAGE(W22:W23)</f>
        <v>0</v>
      </c>
      <c r="W8" s="101"/>
      <c r="X8" s="100">
        <f t="shared" ref="X8" si="72">X$6/AVERAGE(Z25:Z26)</f>
        <v>0</v>
      </c>
      <c r="Y8" s="101"/>
      <c r="Z8" s="100">
        <f t="shared" ref="Z8" si="73">Z$6/AVERAGE(AA25:AA26)</f>
        <v>0</v>
      </c>
      <c r="AA8" s="101"/>
      <c r="AB8" s="94"/>
      <c r="AC8" s="94"/>
      <c r="AD8" s="94"/>
      <c r="AE8" s="95"/>
      <c r="AF8" s="93"/>
      <c r="AG8" s="93"/>
      <c r="AH8" s="3"/>
      <c r="AI8" s="3"/>
    </row>
    <row r="9" spans="2:38" ht="15.75" thickBot="1">
      <c r="C9" s="96" t="s">
        <v>31</v>
      </c>
      <c r="D9" s="100">
        <f>D$6/AVERAGE(F22:F24)</f>
        <v>0</v>
      </c>
      <c r="E9" s="101"/>
      <c r="F9" s="100">
        <f>F$6/AVERAGE(G22:G24)</f>
        <v>3.0551919820603173</v>
      </c>
      <c r="G9" s="101"/>
      <c r="H9" s="100">
        <f t="shared" ref="H9" si="74">H$6/AVERAGE(J22:J24)</f>
        <v>66.599999999999994</v>
      </c>
      <c r="I9" s="101"/>
      <c r="J9" s="100">
        <f t="shared" ref="J9" si="75">J$6/AVERAGE(K22:K24)</f>
        <v>81.860250494396837</v>
      </c>
      <c r="K9" s="101"/>
      <c r="L9" s="100">
        <f t="shared" ref="L9" si="76">L$6/AVERAGE(N22:N24)</f>
        <v>1.125</v>
      </c>
      <c r="M9" s="101"/>
      <c r="N9" s="100">
        <f t="shared" ref="N9" si="77">N$6/AVERAGE(O22:O24)</f>
        <v>14.066442630820932</v>
      </c>
      <c r="O9" s="101"/>
      <c r="P9" s="100">
        <f t="shared" ref="P9" si="78">P$6/AVERAGE(R22:R24)</f>
        <v>1.4651162790697674</v>
      </c>
      <c r="Q9" s="101"/>
      <c r="R9" s="100">
        <f t="shared" ref="R9" si="79">R$6/AVERAGE(S22:S24)</f>
        <v>1.4222344784115979</v>
      </c>
      <c r="S9" s="101"/>
      <c r="T9" s="100">
        <f t="shared" ref="T9" si="80">T$6/AVERAGE(V22:V24)</f>
        <v>0</v>
      </c>
      <c r="U9" s="101"/>
      <c r="V9" s="100">
        <f t="shared" ref="V9" si="81">V$6/AVERAGE(W22:W24)</f>
        <v>0</v>
      </c>
      <c r="W9" s="101"/>
      <c r="X9" s="100">
        <f t="shared" ref="X9" si="82">X$6/AVERAGE(Z25:Z27)</f>
        <v>0</v>
      </c>
      <c r="Y9" s="101"/>
      <c r="Z9" s="100">
        <f t="shared" ref="Z9" si="83">Z$6/AVERAGE(AA25:AA27)</f>
        <v>0</v>
      </c>
      <c r="AA9" s="101"/>
      <c r="AE9" s="25" t="s">
        <v>13</v>
      </c>
      <c r="AF9" s="6"/>
      <c r="AH9" s="3"/>
      <c r="AI9" s="3"/>
    </row>
    <row r="10" spans="2:38" ht="15.75" thickBot="1">
      <c r="C10" s="96" t="s">
        <v>33</v>
      </c>
      <c r="D10" s="100">
        <f>D$6/AVERAGE(F22:F25)</f>
        <v>0</v>
      </c>
      <c r="E10" s="101"/>
      <c r="F10" s="100">
        <f>F$6/AVERAGE(G22:G25)</f>
        <v>4.073589309413757</v>
      </c>
      <c r="G10" s="101"/>
      <c r="H10" s="100">
        <f t="shared" ref="H10" si="84">H$6/AVERAGE(J22:J25)</f>
        <v>88.8</v>
      </c>
      <c r="I10" s="101"/>
      <c r="J10" s="100">
        <f t="shared" ref="J10" si="85">J$6/AVERAGE(K22:K25)</f>
        <v>109.14700065919578</v>
      </c>
      <c r="K10" s="101"/>
      <c r="L10" s="100">
        <f t="shared" ref="L10" si="86">L$6/AVERAGE(N22:N25)</f>
        <v>1.5</v>
      </c>
      <c r="M10" s="101"/>
      <c r="N10" s="100">
        <f t="shared" ref="N10" si="87">N$6/AVERAGE(O22:O25)</f>
        <v>18.755256841094575</v>
      </c>
      <c r="O10" s="101"/>
      <c r="P10" s="100">
        <f t="shared" ref="P10" si="88">P$6/AVERAGE(R22:R25)</f>
        <v>1.9534883720930232</v>
      </c>
      <c r="Q10" s="101"/>
      <c r="R10" s="100">
        <f t="shared" ref="R10" si="89">R$6/AVERAGE(S22:S25)</f>
        <v>1.8963126378821304</v>
      </c>
      <c r="S10" s="101"/>
      <c r="T10" s="100">
        <f t="shared" ref="T10" si="90">T$6/AVERAGE(V22:V25)</f>
        <v>0</v>
      </c>
      <c r="U10" s="101"/>
      <c r="V10" s="100">
        <f t="shared" ref="V10" si="91">V$6/AVERAGE(W22:W25)</f>
        <v>0</v>
      </c>
      <c r="W10" s="101"/>
      <c r="X10" s="100">
        <f t="shared" ref="X10" si="92">X$6/AVERAGE(Z25:Z28)</f>
        <v>0</v>
      </c>
      <c r="Y10" s="101"/>
      <c r="Z10" s="100">
        <f t="shared" ref="Z10" si="93">Z$6/AVERAGE(AA25:AA28)</f>
        <v>0</v>
      </c>
      <c r="AA10" s="101"/>
      <c r="AE10" s="97"/>
      <c r="AF10" s="93"/>
      <c r="AH10" s="3"/>
      <c r="AI10" s="3"/>
    </row>
    <row r="11" spans="2:38" ht="15.75" thickBot="1">
      <c r="AH11" s="3"/>
      <c r="AI11" s="3"/>
    </row>
    <row r="12" spans="2:38" ht="15.75" thickBot="1">
      <c r="B12" s="8"/>
      <c r="C12" s="8"/>
      <c r="D12" s="52" t="s">
        <v>7</v>
      </c>
      <c r="E12" s="30" t="s">
        <v>8</v>
      </c>
      <c r="F12" s="54" t="s">
        <v>15</v>
      </c>
      <c r="G12" s="31" t="s">
        <v>16</v>
      </c>
      <c r="H12" s="68" t="s">
        <v>7</v>
      </c>
      <c r="I12" s="72" t="s">
        <v>8</v>
      </c>
      <c r="J12" s="70" t="s">
        <v>15</v>
      </c>
      <c r="K12" s="74" t="s">
        <v>16</v>
      </c>
      <c r="L12" s="56" t="s">
        <v>7</v>
      </c>
      <c r="M12" s="60" t="s">
        <v>8</v>
      </c>
      <c r="N12" s="58" t="s">
        <v>15</v>
      </c>
      <c r="O12" s="62" t="s">
        <v>16</v>
      </c>
      <c r="P12" s="34" t="s">
        <v>7</v>
      </c>
      <c r="Q12" s="48" t="s">
        <v>8</v>
      </c>
      <c r="R12" s="36" t="s">
        <v>15</v>
      </c>
      <c r="S12" s="50" t="s">
        <v>16</v>
      </c>
      <c r="T12" s="38" t="s">
        <v>7</v>
      </c>
      <c r="U12" s="42" t="s">
        <v>8</v>
      </c>
      <c r="V12" s="40" t="s">
        <v>15</v>
      </c>
      <c r="W12" s="44" t="s">
        <v>16</v>
      </c>
      <c r="X12" s="64" t="s">
        <v>7</v>
      </c>
      <c r="Y12" s="46" t="s">
        <v>8</v>
      </c>
      <c r="Z12" s="60" t="s">
        <v>15</v>
      </c>
      <c r="AA12" s="66" t="s">
        <v>16</v>
      </c>
      <c r="AB12" s="76" t="s">
        <v>7</v>
      </c>
      <c r="AC12" s="82" t="s">
        <v>8</v>
      </c>
      <c r="AD12" s="79" t="s">
        <v>15</v>
      </c>
      <c r="AE12" s="85" t="s">
        <v>16</v>
      </c>
      <c r="AF12" s="11" t="s">
        <v>17</v>
      </c>
      <c r="AG12" s="17" t="s">
        <v>27</v>
      </c>
      <c r="AH12" s="14" t="s">
        <v>26</v>
      </c>
      <c r="AI12" s="20" t="s">
        <v>29</v>
      </c>
      <c r="AJ12" s="23" t="s">
        <v>28</v>
      </c>
      <c r="AK12" s="24" t="s">
        <v>28</v>
      </c>
    </row>
    <row r="13" spans="2:38" ht="15" hidden="1" customHeight="1">
      <c r="B13" s="9" t="s">
        <v>23</v>
      </c>
      <c r="C13" s="29">
        <v>42023</v>
      </c>
      <c r="D13" s="53">
        <f t="shared" ref="D13:E25" si="94">D14</f>
        <v>150</v>
      </c>
      <c r="E13" s="32">
        <f t="shared" si="94"/>
        <v>127747</v>
      </c>
      <c r="F13" s="55">
        <f t="shared" ref="F13:F41" si="95">D13-D14</f>
        <v>0</v>
      </c>
      <c r="G13" s="33">
        <f t="shared" ref="G13:G41" si="96">E13-E14</f>
        <v>0</v>
      </c>
      <c r="H13" s="69">
        <f t="shared" ref="H13:AC34" si="97">H14</f>
        <v>39</v>
      </c>
      <c r="I13" s="73">
        <f t="shared" si="97"/>
        <v>25818</v>
      </c>
      <c r="J13" s="71">
        <f t="shared" ref="J13:J41" si="98">H13-H14</f>
        <v>0</v>
      </c>
      <c r="K13" s="75">
        <f t="shared" ref="K13:K41" si="99">I13-I14</f>
        <v>0</v>
      </c>
      <c r="L13" s="57">
        <f t="shared" ref="L13:L20" si="100">L14</f>
        <v>144</v>
      </c>
      <c r="M13" s="61">
        <f t="shared" ref="M13:M20" si="101">M14</f>
        <v>101166</v>
      </c>
      <c r="N13" s="59">
        <f t="shared" ref="N13:N41" si="102">L13-L14</f>
        <v>0</v>
      </c>
      <c r="O13" s="63">
        <f t="shared" ref="O13:O41" si="103">M13-M14</f>
        <v>0</v>
      </c>
      <c r="P13" s="35">
        <f t="shared" ref="P13:P20" si="104">P14</f>
        <v>129</v>
      </c>
      <c r="Q13" s="49">
        <f t="shared" ref="Q13:Q20" si="105">Q14</f>
        <v>131949</v>
      </c>
      <c r="R13" s="37">
        <f t="shared" ref="R13:R41" si="106">P13-P14</f>
        <v>0</v>
      </c>
      <c r="S13" s="51">
        <f t="shared" ref="S13:S41" si="107">Q13-Q14</f>
        <v>0</v>
      </c>
      <c r="T13" s="39">
        <f t="shared" ref="T13:T20" si="108">T14</f>
        <v>150</v>
      </c>
      <c r="U13" s="91">
        <f t="shared" ref="U13:U21" si="109">U14</f>
        <v>150000</v>
      </c>
      <c r="V13" s="41">
        <f t="shared" ref="V13:V41" si="110">T13-T14</f>
        <v>0</v>
      </c>
      <c r="W13" s="45">
        <f t="shared" ref="W13:W41" si="111">U13-U14</f>
        <v>0</v>
      </c>
      <c r="X13" s="65">
        <f t="shared" si="97"/>
        <v>150</v>
      </c>
      <c r="Y13" s="47">
        <f t="shared" si="97"/>
        <v>150000</v>
      </c>
      <c r="Z13" s="61">
        <f t="shared" ref="Z13:Z41" si="112">X13-X14</f>
        <v>0</v>
      </c>
      <c r="AA13" s="67">
        <f t="shared" ref="AA13:AA41" si="113">Y13-Y14</f>
        <v>0</v>
      </c>
      <c r="AB13" s="77">
        <f t="shared" si="97"/>
        <v>150</v>
      </c>
      <c r="AC13" s="83">
        <f t="shared" si="97"/>
        <v>150000</v>
      </c>
      <c r="AD13" s="80">
        <f t="shared" ref="AD13:AD41" si="114">AB13-AB14</f>
        <v>0</v>
      </c>
      <c r="AE13" s="86">
        <f t="shared" ref="AE13:AE41" si="115">AC13-AC14</f>
        <v>0</v>
      </c>
      <c r="AF13" s="12">
        <f t="shared" ref="AF13:AF47" si="116">SUM(D13,P13,T13,L13,H13,X13,AB13)-SUM(D14,P14,T14,L14,H14,X14,AB14)</f>
        <v>0</v>
      </c>
      <c r="AG13" s="18">
        <f t="shared" ref="AG13:AG47" si="117">SUM(E13,Q13,U13,M13,I13,Y13,AC13)-SUM(E14,Q14,U14,M14,I14,Y14,AC14)</f>
        <v>0</v>
      </c>
      <c r="AH13" s="15"/>
      <c r="AI13" s="21">
        <f t="shared" ref="AI13:AI36" si="118">AH13-AH14</f>
        <v>0</v>
      </c>
      <c r="AJ13" s="15">
        <f t="shared" ref="AJ13:AJ30" si="119">IF($AI13=0,0,AF13/$AI13)</f>
        <v>0</v>
      </c>
      <c r="AK13" s="21">
        <f t="shared" ref="AK13:AK30" si="120">IF($AI13=0,0,AG13/$AI13)</f>
        <v>0</v>
      </c>
    </row>
    <row r="14" spans="2:38" ht="15" hidden="1" customHeight="1">
      <c r="B14" s="9" t="s">
        <v>24</v>
      </c>
      <c r="C14" s="27">
        <v>42022</v>
      </c>
      <c r="D14" s="53">
        <f t="shared" si="94"/>
        <v>150</v>
      </c>
      <c r="E14" s="32">
        <f t="shared" si="94"/>
        <v>127747</v>
      </c>
      <c r="F14" s="55">
        <f t="shared" si="95"/>
        <v>0</v>
      </c>
      <c r="G14" s="33">
        <f t="shared" si="96"/>
        <v>0</v>
      </c>
      <c r="H14" s="69">
        <f t="shared" si="97"/>
        <v>39</v>
      </c>
      <c r="I14" s="73">
        <f t="shared" si="97"/>
        <v>25818</v>
      </c>
      <c r="J14" s="71">
        <f t="shared" si="98"/>
        <v>0</v>
      </c>
      <c r="K14" s="75">
        <f t="shared" si="99"/>
        <v>0</v>
      </c>
      <c r="L14" s="57">
        <f t="shared" si="100"/>
        <v>144</v>
      </c>
      <c r="M14" s="61">
        <f t="shared" si="101"/>
        <v>101166</v>
      </c>
      <c r="N14" s="59">
        <f t="shared" si="102"/>
        <v>0</v>
      </c>
      <c r="O14" s="63">
        <f t="shared" si="103"/>
        <v>0</v>
      </c>
      <c r="P14" s="35">
        <f t="shared" si="104"/>
        <v>129</v>
      </c>
      <c r="Q14" s="49">
        <f t="shared" si="105"/>
        <v>131949</v>
      </c>
      <c r="R14" s="37">
        <f t="shared" si="106"/>
        <v>0</v>
      </c>
      <c r="S14" s="51">
        <f t="shared" si="107"/>
        <v>0</v>
      </c>
      <c r="T14" s="39">
        <f t="shared" si="108"/>
        <v>150</v>
      </c>
      <c r="U14" s="91">
        <f t="shared" si="109"/>
        <v>150000</v>
      </c>
      <c r="V14" s="41">
        <f t="shared" si="110"/>
        <v>0</v>
      </c>
      <c r="W14" s="45">
        <f t="shared" si="111"/>
        <v>0</v>
      </c>
      <c r="X14" s="65">
        <f t="shared" si="97"/>
        <v>150</v>
      </c>
      <c r="Y14" s="47">
        <f t="shared" si="97"/>
        <v>150000</v>
      </c>
      <c r="Z14" s="61">
        <f t="shared" si="112"/>
        <v>0</v>
      </c>
      <c r="AA14" s="67">
        <f t="shared" si="113"/>
        <v>0</v>
      </c>
      <c r="AB14" s="77">
        <f t="shared" si="97"/>
        <v>150</v>
      </c>
      <c r="AC14" s="83">
        <f t="shared" si="97"/>
        <v>150000</v>
      </c>
      <c r="AD14" s="80">
        <f t="shared" si="114"/>
        <v>0</v>
      </c>
      <c r="AE14" s="86">
        <f t="shared" si="115"/>
        <v>0</v>
      </c>
      <c r="AF14" s="12">
        <f t="shared" si="116"/>
        <v>0</v>
      </c>
      <c r="AG14" s="18">
        <f t="shared" si="117"/>
        <v>0</v>
      </c>
      <c r="AH14" s="15"/>
      <c r="AI14" s="21">
        <f t="shared" si="118"/>
        <v>0</v>
      </c>
      <c r="AJ14" s="15">
        <f t="shared" si="119"/>
        <v>0</v>
      </c>
      <c r="AK14" s="21">
        <f t="shared" si="120"/>
        <v>0</v>
      </c>
    </row>
    <row r="15" spans="2:38" ht="15" hidden="1" customHeight="1">
      <c r="B15" s="9" t="s">
        <v>19</v>
      </c>
      <c r="C15" s="27">
        <v>42021</v>
      </c>
      <c r="D15" s="53">
        <f t="shared" si="94"/>
        <v>150</v>
      </c>
      <c r="E15" s="32">
        <f t="shared" si="94"/>
        <v>127747</v>
      </c>
      <c r="F15" s="55">
        <f t="shared" si="95"/>
        <v>0</v>
      </c>
      <c r="G15" s="33">
        <f t="shared" si="96"/>
        <v>0</v>
      </c>
      <c r="H15" s="69">
        <f t="shared" si="97"/>
        <v>39</v>
      </c>
      <c r="I15" s="73">
        <f t="shared" si="97"/>
        <v>25818</v>
      </c>
      <c r="J15" s="71">
        <f t="shared" si="98"/>
        <v>0</v>
      </c>
      <c r="K15" s="75">
        <f t="shared" si="99"/>
        <v>0</v>
      </c>
      <c r="L15" s="57">
        <f t="shared" si="100"/>
        <v>144</v>
      </c>
      <c r="M15" s="61">
        <f t="shared" si="101"/>
        <v>101166</v>
      </c>
      <c r="N15" s="59">
        <f t="shared" si="102"/>
        <v>0</v>
      </c>
      <c r="O15" s="63">
        <f t="shared" si="103"/>
        <v>0</v>
      </c>
      <c r="P15" s="35">
        <f t="shared" si="104"/>
        <v>129</v>
      </c>
      <c r="Q15" s="49">
        <f t="shared" si="105"/>
        <v>131949</v>
      </c>
      <c r="R15" s="37">
        <f t="shared" si="106"/>
        <v>0</v>
      </c>
      <c r="S15" s="51">
        <f t="shared" si="107"/>
        <v>0</v>
      </c>
      <c r="T15" s="39">
        <f t="shared" si="108"/>
        <v>150</v>
      </c>
      <c r="U15" s="91">
        <f t="shared" si="109"/>
        <v>150000</v>
      </c>
      <c r="V15" s="41">
        <f t="shared" si="110"/>
        <v>0</v>
      </c>
      <c r="W15" s="45">
        <f t="shared" si="111"/>
        <v>0</v>
      </c>
      <c r="X15" s="65">
        <f t="shared" si="97"/>
        <v>150</v>
      </c>
      <c r="Y15" s="47">
        <f t="shared" si="97"/>
        <v>150000</v>
      </c>
      <c r="Z15" s="61">
        <f t="shared" si="112"/>
        <v>0</v>
      </c>
      <c r="AA15" s="67">
        <f t="shared" si="113"/>
        <v>0</v>
      </c>
      <c r="AB15" s="77">
        <f t="shared" si="97"/>
        <v>150</v>
      </c>
      <c r="AC15" s="83">
        <f t="shared" si="97"/>
        <v>150000</v>
      </c>
      <c r="AD15" s="80">
        <f t="shared" si="114"/>
        <v>0</v>
      </c>
      <c r="AE15" s="86">
        <f t="shared" si="115"/>
        <v>0</v>
      </c>
      <c r="AF15" s="12">
        <f t="shared" si="116"/>
        <v>0</v>
      </c>
      <c r="AG15" s="18">
        <f t="shared" si="117"/>
        <v>0</v>
      </c>
      <c r="AH15" s="15"/>
      <c r="AI15" s="21">
        <f t="shared" si="118"/>
        <v>0</v>
      </c>
      <c r="AJ15" s="15">
        <f t="shared" si="119"/>
        <v>0</v>
      </c>
      <c r="AK15" s="21">
        <f t="shared" si="120"/>
        <v>0</v>
      </c>
    </row>
    <row r="16" spans="2:38" ht="15" hidden="1" customHeight="1">
      <c r="B16" s="9" t="s">
        <v>25</v>
      </c>
      <c r="C16" s="27">
        <v>42020</v>
      </c>
      <c r="D16" s="53">
        <f t="shared" si="94"/>
        <v>150</v>
      </c>
      <c r="E16" s="32">
        <f t="shared" si="94"/>
        <v>127747</v>
      </c>
      <c r="F16" s="55">
        <f t="shared" si="95"/>
        <v>0</v>
      </c>
      <c r="G16" s="33">
        <f t="shared" si="96"/>
        <v>0</v>
      </c>
      <c r="H16" s="69">
        <f t="shared" si="97"/>
        <v>39</v>
      </c>
      <c r="I16" s="73">
        <f t="shared" si="97"/>
        <v>25818</v>
      </c>
      <c r="J16" s="71">
        <f t="shared" si="98"/>
        <v>0</v>
      </c>
      <c r="K16" s="75">
        <f t="shared" si="99"/>
        <v>0</v>
      </c>
      <c r="L16" s="57">
        <f t="shared" si="100"/>
        <v>144</v>
      </c>
      <c r="M16" s="61">
        <f t="shared" si="101"/>
        <v>101166</v>
      </c>
      <c r="N16" s="59">
        <f t="shared" si="102"/>
        <v>0</v>
      </c>
      <c r="O16" s="63">
        <f t="shared" si="103"/>
        <v>0</v>
      </c>
      <c r="P16" s="35">
        <f t="shared" si="104"/>
        <v>129</v>
      </c>
      <c r="Q16" s="49">
        <f t="shared" si="105"/>
        <v>131949</v>
      </c>
      <c r="R16" s="37">
        <f t="shared" si="106"/>
        <v>0</v>
      </c>
      <c r="S16" s="51">
        <f t="shared" si="107"/>
        <v>0</v>
      </c>
      <c r="T16" s="39">
        <f t="shared" si="108"/>
        <v>150</v>
      </c>
      <c r="U16" s="91">
        <f t="shared" si="109"/>
        <v>150000</v>
      </c>
      <c r="V16" s="41">
        <f t="shared" si="110"/>
        <v>0</v>
      </c>
      <c r="W16" s="45">
        <f t="shared" si="111"/>
        <v>0</v>
      </c>
      <c r="X16" s="65">
        <f t="shared" si="97"/>
        <v>150</v>
      </c>
      <c r="Y16" s="47">
        <f t="shared" si="97"/>
        <v>150000</v>
      </c>
      <c r="Z16" s="61">
        <f t="shared" si="112"/>
        <v>0</v>
      </c>
      <c r="AA16" s="67">
        <f t="shared" si="113"/>
        <v>0</v>
      </c>
      <c r="AB16" s="77">
        <f t="shared" si="97"/>
        <v>150</v>
      </c>
      <c r="AC16" s="83">
        <f t="shared" si="97"/>
        <v>150000</v>
      </c>
      <c r="AD16" s="80">
        <f t="shared" si="114"/>
        <v>0</v>
      </c>
      <c r="AE16" s="86">
        <f t="shared" si="115"/>
        <v>0</v>
      </c>
      <c r="AF16" s="12">
        <f t="shared" si="116"/>
        <v>0</v>
      </c>
      <c r="AG16" s="18">
        <f t="shared" si="117"/>
        <v>0</v>
      </c>
      <c r="AH16" s="15"/>
      <c r="AI16" s="21">
        <f t="shared" si="118"/>
        <v>0</v>
      </c>
      <c r="AJ16" s="15">
        <f t="shared" si="119"/>
        <v>0</v>
      </c>
      <c r="AK16" s="21">
        <f t="shared" si="120"/>
        <v>0</v>
      </c>
    </row>
    <row r="17" spans="2:37" ht="15" hidden="1" customHeight="1">
      <c r="B17" s="9" t="s">
        <v>20</v>
      </c>
      <c r="C17" s="27">
        <v>42019</v>
      </c>
      <c r="D17" s="53">
        <f t="shared" si="94"/>
        <v>150</v>
      </c>
      <c r="E17" s="32">
        <f t="shared" si="94"/>
        <v>127747</v>
      </c>
      <c r="F17" s="55">
        <f t="shared" si="95"/>
        <v>0</v>
      </c>
      <c r="G17" s="33">
        <f t="shared" si="96"/>
        <v>0</v>
      </c>
      <c r="H17" s="69">
        <f t="shared" si="97"/>
        <v>39</v>
      </c>
      <c r="I17" s="73">
        <f t="shared" si="97"/>
        <v>25818</v>
      </c>
      <c r="J17" s="71">
        <f t="shared" si="98"/>
        <v>0</v>
      </c>
      <c r="K17" s="75">
        <f t="shared" si="99"/>
        <v>0</v>
      </c>
      <c r="L17" s="57">
        <f t="shared" si="100"/>
        <v>144</v>
      </c>
      <c r="M17" s="61">
        <f t="shared" si="101"/>
        <v>101166</v>
      </c>
      <c r="N17" s="59">
        <f t="shared" si="102"/>
        <v>0</v>
      </c>
      <c r="O17" s="63">
        <f t="shared" si="103"/>
        <v>0</v>
      </c>
      <c r="P17" s="35">
        <f t="shared" si="104"/>
        <v>129</v>
      </c>
      <c r="Q17" s="49">
        <f t="shared" si="105"/>
        <v>131949</v>
      </c>
      <c r="R17" s="37">
        <f t="shared" si="106"/>
        <v>0</v>
      </c>
      <c r="S17" s="51">
        <f t="shared" si="107"/>
        <v>0</v>
      </c>
      <c r="T17" s="39">
        <f t="shared" si="108"/>
        <v>150</v>
      </c>
      <c r="U17" s="91">
        <f t="shared" si="109"/>
        <v>150000</v>
      </c>
      <c r="V17" s="41">
        <f t="shared" si="110"/>
        <v>0</v>
      </c>
      <c r="W17" s="45">
        <f t="shared" si="111"/>
        <v>0</v>
      </c>
      <c r="X17" s="65">
        <f t="shared" si="97"/>
        <v>150</v>
      </c>
      <c r="Y17" s="47">
        <f t="shared" si="97"/>
        <v>150000</v>
      </c>
      <c r="Z17" s="61">
        <f t="shared" si="112"/>
        <v>0</v>
      </c>
      <c r="AA17" s="67">
        <f t="shared" si="113"/>
        <v>0</v>
      </c>
      <c r="AB17" s="77">
        <f t="shared" si="97"/>
        <v>150</v>
      </c>
      <c r="AC17" s="83">
        <f t="shared" si="97"/>
        <v>150000</v>
      </c>
      <c r="AD17" s="80">
        <f t="shared" si="114"/>
        <v>0</v>
      </c>
      <c r="AE17" s="86">
        <f t="shared" si="115"/>
        <v>0</v>
      </c>
      <c r="AF17" s="12">
        <f t="shared" si="116"/>
        <v>0</v>
      </c>
      <c r="AG17" s="18">
        <f t="shared" si="117"/>
        <v>0</v>
      </c>
      <c r="AH17" s="15"/>
      <c r="AI17" s="21">
        <f t="shared" si="118"/>
        <v>0</v>
      </c>
      <c r="AJ17" s="15">
        <f t="shared" si="119"/>
        <v>0</v>
      </c>
      <c r="AK17" s="21">
        <f t="shared" si="120"/>
        <v>0</v>
      </c>
    </row>
    <row r="18" spans="2:37" ht="15" hidden="1" customHeight="1">
      <c r="B18" s="9" t="s">
        <v>21</v>
      </c>
      <c r="C18" s="27">
        <v>42018</v>
      </c>
      <c r="D18" s="53">
        <f t="shared" si="94"/>
        <v>150</v>
      </c>
      <c r="E18" s="32">
        <f t="shared" si="94"/>
        <v>127747</v>
      </c>
      <c r="F18" s="55">
        <f t="shared" si="95"/>
        <v>0</v>
      </c>
      <c r="G18" s="33">
        <f t="shared" si="96"/>
        <v>0</v>
      </c>
      <c r="H18" s="69">
        <f t="shared" si="97"/>
        <v>39</v>
      </c>
      <c r="I18" s="73">
        <f t="shared" si="97"/>
        <v>25818</v>
      </c>
      <c r="J18" s="71">
        <f t="shared" si="98"/>
        <v>0</v>
      </c>
      <c r="K18" s="75">
        <f t="shared" si="99"/>
        <v>0</v>
      </c>
      <c r="L18" s="57">
        <f t="shared" si="100"/>
        <v>144</v>
      </c>
      <c r="M18" s="61">
        <f t="shared" si="101"/>
        <v>101166</v>
      </c>
      <c r="N18" s="59">
        <f t="shared" si="102"/>
        <v>0</v>
      </c>
      <c r="O18" s="63">
        <f t="shared" si="103"/>
        <v>0</v>
      </c>
      <c r="P18" s="35">
        <f t="shared" si="104"/>
        <v>129</v>
      </c>
      <c r="Q18" s="49">
        <f t="shared" si="105"/>
        <v>131949</v>
      </c>
      <c r="R18" s="37">
        <f t="shared" si="106"/>
        <v>0</v>
      </c>
      <c r="S18" s="51">
        <f t="shared" si="107"/>
        <v>0</v>
      </c>
      <c r="T18" s="39">
        <f t="shared" si="108"/>
        <v>150</v>
      </c>
      <c r="U18" s="91">
        <f t="shared" si="109"/>
        <v>150000</v>
      </c>
      <c r="V18" s="41">
        <f t="shared" si="110"/>
        <v>0</v>
      </c>
      <c r="W18" s="45">
        <f t="shared" si="111"/>
        <v>0</v>
      </c>
      <c r="X18" s="65">
        <f t="shared" si="97"/>
        <v>150</v>
      </c>
      <c r="Y18" s="47">
        <f t="shared" si="97"/>
        <v>150000</v>
      </c>
      <c r="Z18" s="61">
        <f t="shared" si="112"/>
        <v>0</v>
      </c>
      <c r="AA18" s="67">
        <f t="shared" si="113"/>
        <v>0</v>
      </c>
      <c r="AB18" s="77">
        <f t="shared" si="97"/>
        <v>150</v>
      </c>
      <c r="AC18" s="83">
        <f t="shared" si="97"/>
        <v>150000</v>
      </c>
      <c r="AD18" s="80">
        <f t="shared" si="114"/>
        <v>0</v>
      </c>
      <c r="AE18" s="86">
        <f t="shared" si="115"/>
        <v>0</v>
      </c>
      <c r="AF18" s="12">
        <f t="shared" si="116"/>
        <v>0</v>
      </c>
      <c r="AG18" s="18">
        <f t="shared" si="117"/>
        <v>0</v>
      </c>
      <c r="AH18" s="15"/>
      <c r="AI18" s="21">
        <f t="shared" si="118"/>
        <v>0</v>
      </c>
      <c r="AJ18" s="15">
        <f t="shared" si="119"/>
        <v>0</v>
      </c>
      <c r="AK18" s="21">
        <f t="shared" si="120"/>
        <v>0</v>
      </c>
    </row>
    <row r="19" spans="2:37" ht="15" hidden="1" customHeight="1">
      <c r="B19" s="9" t="s">
        <v>22</v>
      </c>
      <c r="C19" s="27">
        <v>42017</v>
      </c>
      <c r="D19" s="53">
        <f t="shared" si="94"/>
        <v>150</v>
      </c>
      <c r="E19" s="32">
        <f t="shared" si="94"/>
        <v>127747</v>
      </c>
      <c r="F19" s="55">
        <f t="shared" si="95"/>
        <v>0</v>
      </c>
      <c r="G19" s="33">
        <f t="shared" si="96"/>
        <v>0</v>
      </c>
      <c r="H19" s="69">
        <f t="shared" si="97"/>
        <v>39</v>
      </c>
      <c r="I19" s="73">
        <f t="shared" si="97"/>
        <v>25818</v>
      </c>
      <c r="J19" s="71">
        <f t="shared" si="98"/>
        <v>0</v>
      </c>
      <c r="K19" s="75">
        <f t="shared" si="99"/>
        <v>0</v>
      </c>
      <c r="L19" s="57">
        <f t="shared" si="100"/>
        <v>144</v>
      </c>
      <c r="M19" s="61">
        <f t="shared" si="101"/>
        <v>101166</v>
      </c>
      <c r="N19" s="59">
        <f t="shared" si="102"/>
        <v>0</v>
      </c>
      <c r="O19" s="63">
        <f t="shared" si="103"/>
        <v>0</v>
      </c>
      <c r="P19" s="35">
        <f t="shared" si="104"/>
        <v>129</v>
      </c>
      <c r="Q19" s="49">
        <f t="shared" si="105"/>
        <v>131949</v>
      </c>
      <c r="R19" s="37">
        <f t="shared" si="106"/>
        <v>0</v>
      </c>
      <c r="S19" s="51">
        <f t="shared" si="107"/>
        <v>0</v>
      </c>
      <c r="T19" s="39">
        <f t="shared" si="108"/>
        <v>150</v>
      </c>
      <c r="U19" s="91">
        <f t="shared" si="109"/>
        <v>150000</v>
      </c>
      <c r="V19" s="41">
        <f t="shared" si="110"/>
        <v>0</v>
      </c>
      <c r="W19" s="45">
        <f t="shared" si="111"/>
        <v>0</v>
      </c>
      <c r="X19" s="65">
        <f t="shared" si="97"/>
        <v>150</v>
      </c>
      <c r="Y19" s="47">
        <f t="shared" si="97"/>
        <v>150000</v>
      </c>
      <c r="Z19" s="61">
        <f t="shared" si="112"/>
        <v>0</v>
      </c>
      <c r="AA19" s="67">
        <f t="shared" si="113"/>
        <v>0</v>
      </c>
      <c r="AB19" s="77">
        <f t="shared" si="97"/>
        <v>150</v>
      </c>
      <c r="AC19" s="83">
        <f t="shared" si="97"/>
        <v>150000</v>
      </c>
      <c r="AD19" s="80">
        <f t="shared" si="114"/>
        <v>0</v>
      </c>
      <c r="AE19" s="86">
        <f t="shared" si="115"/>
        <v>0</v>
      </c>
      <c r="AF19" s="12">
        <f t="shared" si="116"/>
        <v>0</v>
      </c>
      <c r="AG19" s="18">
        <f t="shared" si="117"/>
        <v>0</v>
      </c>
      <c r="AH19" s="15"/>
      <c r="AI19" s="21">
        <f t="shared" si="118"/>
        <v>0</v>
      </c>
      <c r="AJ19" s="15">
        <f t="shared" si="119"/>
        <v>0</v>
      </c>
      <c r="AK19" s="21">
        <f t="shared" si="120"/>
        <v>0</v>
      </c>
    </row>
    <row r="20" spans="2:37" ht="15" hidden="1" customHeight="1">
      <c r="B20" s="9" t="s">
        <v>23</v>
      </c>
      <c r="C20" s="27">
        <v>42016</v>
      </c>
      <c r="D20" s="53">
        <f t="shared" si="94"/>
        <v>150</v>
      </c>
      <c r="E20" s="32">
        <f t="shared" si="94"/>
        <v>127747</v>
      </c>
      <c r="F20" s="55">
        <f t="shared" si="95"/>
        <v>0</v>
      </c>
      <c r="G20" s="33">
        <f t="shared" si="96"/>
        <v>0</v>
      </c>
      <c r="H20" s="69">
        <f t="shared" si="97"/>
        <v>39</v>
      </c>
      <c r="I20" s="73">
        <f t="shared" si="97"/>
        <v>25818</v>
      </c>
      <c r="J20" s="71">
        <f t="shared" si="98"/>
        <v>0</v>
      </c>
      <c r="K20" s="75">
        <f t="shared" si="99"/>
        <v>0</v>
      </c>
      <c r="L20" s="57">
        <f t="shared" si="100"/>
        <v>144</v>
      </c>
      <c r="M20" s="61">
        <f t="shared" si="101"/>
        <v>101166</v>
      </c>
      <c r="N20" s="59">
        <f t="shared" si="102"/>
        <v>0</v>
      </c>
      <c r="O20" s="63">
        <f t="shared" si="103"/>
        <v>0</v>
      </c>
      <c r="P20" s="35">
        <f t="shared" si="104"/>
        <v>129</v>
      </c>
      <c r="Q20" s="49">
        <f t="shared" si="105"/>
        <v>131949</v>
      </c>
      <c r="R20" s="37">
        <f t="shared" si="106"/>
        <v>0</v>
      </c>
      <c r="S20" s="51">
        <f t="shared" si="107"/>
        <v>0</v>
      </c>
      <c r="T20" s="39">
        <f t="shared" si="108"/>
        <v>150</v>
      </c>
      <c r="U20" s="91">
        <f t="shared" si="109"/>
        <v>150000</v>
      </c>
      <c r="V20" s="41">
        <f t="shared" si="110"/>
        <v>0</v>
      </c>
      <c r="W20" s="45">
        <f t="shared" si="111"/>
        <v>0</v>
      </c>
      <c r="X20" s="65">
        <f t="shared" si="97"/>
        <v>150</v>
      </c>
      <c r="Y20" s="47">
        <f t="shared" si="97"/>
        <v>150000</v>
      </c>
      <c r="Z20" s="61">
        <f t="shared" si="112"/>
        <v>0</v>
      </c>
      <c r="AA20" s="67">
        <f t="shared" si="113"/>
        <v>0</v>
      </c>
      <c r="AB20" s="77">
        <f t="shared" si="97"/>
        <v>150</v>
      </c>
      <c r="AC20" s="83">
        <f t="shared" si="97"/>
        <v>150000</v>
      </c>
      <c r="AD20" s="80">
        <f t="shared" si="114"/>
        <v>0</v>
      </c>
      <c r="AE20" s="86">
        <f t="shared" si="115"/>
        <v>0</v>
      </c>
      <c r="AF20" s="12">
        <f t="shared" si="116"/>
        <v>0</v>
      </c>
      <c r="AG20" s="18">
        <f t="shared" si="117"/>
        <v>0</v>
      </c>
      <c r="AH20" s="15"/>
      <c r="AI20" s="21">
        <f t="shared" si="118"/>
        <v>-17225</v>
      </c>
      <c r="AJ20" s="15">
        <f t="shared" si="119"/>
        <v>0</v>
      </c>
      <c r="AK20" s="21">
        <f t="shared" si="120"/>
        <v>0</v>
      </c>
    </row>
    <row r="21" spans="2:37">
      <c r="B21" s="9" t="s">
        <v>24</v>
      </c>
      <c r="C21" s="27">
        <v>42015</v>
      </c>
      <c r="D21" s="53">
        <f t="shared" si="94"/>
        <v>150</v>
      </c>
      <c r="E21" s="32">
        <v>127747</v>
      </c>
      <c r="F21" s="55">
        <f t="shared" si="95"/>
        <v>0</v>
      </c>
      <c r="G21" s="33">
        <f t="shared" si="96"/>
        <v>4511</v>
      </c>
      <c r="H21" s="69">
        <v>39</v>
      </c>
      <c r="I21" s="73">
        <v>25818</v>
      </c>
      <c r="J21" s="71">
        <f t="shared" si="98"/>
        <v>9</v>
      </c>
      <c r="K21" s="75">
        <f t="shared" si="99"/>
        <v>5710</v>
      </c>
      <c r="L21" s="57">
        <v>144</v>
      </c>
      <c r="M21" s="61">
        <v>101166</v>
      </c>
      <c r="N21" s="59">
        <f t="shared" si="102"/>
        <v>13</v>
      </c>
      <c r="O21" s="63">
        <f t="shared" si="103"/>
        <v>11210</v>
      </c>
      <c r="P21" s="35">
        <v>129</v>
      </c>
      <c r="Q21" s="49">
        <v>131949</v>
      </c>
      <c r="R21" s="37">
        <f t="shared" si="106"/>
        <v>10</v>
      </c>
      <c r="S21" s="51">
        <f t="shared" si="107"/>
        <v>12949</v>
      </c>
      <c r="T21" s="39">
        <v>150</v>
      </c>
      <c r="U21" s="91">
        <f t="shared" si="109"/>
        <v>150000</v>
      </c>
      <c r="V21" s="41">
        <f t="shared" si="110"/>
        <v>7</v>
      </c>
      <c r="W21" s="45">
        <f t="shared" si="111"/>
        <v>0</v>
      </c>
      <c r="X21" s="65">
        <f t="shared" si="97"/>
        <v>150</v>
      </c>
      <c r="Y21" s="47">
        <f t="shared" si="97"/>
        <v>150000</v>
      </c>
      <c r="Z21" s="61">
        <f t="shared" si="112"/>
        <v>0</v>
      </c>
      <c r="AA21" s="67">
        <f t="shared" si="113"/>
        <v>0</v>
      </c>
      <c r="AB21" s="77">
        <f t="shared" si="97"/>
        <v>150</v>
      </c>
      <c r="AC21" s="83">
        <f t="shared" si="97"/>
        <v>150000</v>
      </c>
      <c r="AD21" s="80">
        <f t="shared" si="114"/>
        <v>0</v>
      </c>
      <c r="AE21" s="86">
        <f t="shared" si="115"/>
        <v>0</v>
      </c>
      <c r="AF21" s="12">
        <f t="shared" si="116"/>
        <v>39</v>
      </c>
      <c r="AG21" s="18">
        <f t="shared" si="117"/>
        <v>34380</v>
      </c>
      <c r="AH21" s="15">
        <v>17225</v>
      </c>
      <c r="AI21" s="21">
        <f t="shared" si="118"/>
        <v>20</v>
      </c>
      <c r="AJ21" s="15">
        <f t="shared" si="119"/>
        <v>1.95</v>
      </c>
      <c r="AK21" s="21">
        <f t="shared" si="120"/>
        <v>1719</v>
      </c>
    </row>
    <row r="22" spans="2:37">
      <c r="B22" s="9" t="s">
        <v>19</v>
      </c>
      <c r="C22" s="27">
        <v>42014</v>
      </c>
      <c r="D22" s="53">
        <f t="shared" si="94"/>
        <v>150</v>
      </c>
      <c r="E22" s="32">
        <v>123236</v>
      </c>
      <c r="F22" s="55">
        <f t="shared" si="95"/>
        <v>0</v>
      </c>
      <c r="G22" s="33">
        <f t="shared" si="96"/>
        <v>9453</v>
      </c>
      <c r="H22" s="69">
        <f t="shared" si="97"/>
        <v>30</v>
      </c>
      <c r="I22" s="73">
        <v>20108</v>
      </c>
      <c r="J22" s="71">
        <f t="shared" si="98"/>
        <v>0</v>
      </c>
      <c r="K22" s="75">
        <f t="shared" si="99"/>
        <v>2075</v>
      </c>
      <c r="L22" s="57">
        <v>131</v>
      </c>
      <c r="M22" s="61">
        <v>89956</v>
      </c>
      <c r="N22" s="59">
        <f t="shared" si="102"/>
        <v>14</v>
      </c>
      <c r="O22" s="63">
        <f t="shared" si="103"/>
        <v>7033</v>
      </c>
      <c r="P22" s="35">
        <v>119</v>
      </c>
      <c r="Q22" s="49">
        <v>119000</v>
      </c>
      <c r="R22" s="37">
        <f t="shared" si="106"/>
        <v>38</v>
      </c>
      <c r="S22" s="51">
        <f t="shared" si="107"/>
        <v>33066</v>
      </c>
      <c r="T22" s="39">
        <v>143</v>
      </c>
      <c r="U22" s="91">
        <v>150000</v>
      </c>
      <c r="V22" s="41">
        <f t="shared" si="110"/>
        <v>31</v>
      </c>
      <c r="W22" s="45">
        <f t="shared" si="111"/>
        <v>8004</v>
      </c>
      <c r="X22" s="65">
        <f t="shared" si="97"/>
        <v>150</v>
      </c>
      <c r="Y22" s="47">
        <f t="shared" si="97"/>
        <v>150000</v>
      </c>
      <c r="Z22" s="61">
        <f t="shared" si="112"/>
        <v>0</v>
      </c>
      <c r="AA22" s="67">
        <f t="shared" si="113"/>
        <v>0</v>
      </c>
      <c r="AB22" s="77">
        <f t="shared" si="97"/>
        <v>150</v>
      </c>
      <c r="AC22" s="83">
        <f t="shared" si="97"/>
        <v>150000</v>
      </c>
      <c r="AD22" s="80">
        <f t="shared" si="114"/>
        <v>0</v>
      </c>
      <c r="AE22" s="86">
        <f t="shared" si="115"/>
        <v>0</v>
      </c>
      <c r="AF22" s="12">
        <f t="shared" si="116"/>
        <v>83</v>
      </c>
      <c r="AG22" s="18">
        <f t="shared" si="117"/>
        <v>59631</v>
      </c>
      <c r="AH22" s="15">
        <v>17205</v>
      </c>
      <c r="AI22" s="21">
        <f t="shared" si="118"/>
        <v>108</v>
      </c>
      <c r="AJ22" s="15">
        <f t="shared" si="119"/>
        <v>0.76851851851851849</v>
      </c>
      <c r="AK22" s="21">
        <f t="shared" si="120"/>
        <v>552.13888888888891</v>
      </c>
    </row>
    <row r="23" spans="2:37">
      <c r="B23" s="9" t="s">
        <v>25</v>
      </c>
      <c r="C23" s="27">
        <v>42013</v>
      </c>
      <c r="D23" s="53">
        <f t="shared" si="94"/>
        <v>150</v>
      </c>
      <c r="E23" s="32">
        <v>113783</v>
      </c>
      <c r="F23" s="55">
        <f t="shared" si="95"/>
        <v>0</v>
      </c>
      <c r="G23" s="33">
        <f t="shared" si="96"/>
        <v>8091</v>
      </c>
      <c r="H23" s="69">
        <v>30</v>
      </c>
      <c r="I23" s="73">
        <v>18033</v>
      </c>
      <c r="J23" s="71">
        <f t="shared" si="98"/>
        <v>2</v>
      </c>
      <c r="K23" s="75">
        <f t="shared" si="99"/>
        <v>714</v>
      </c>
      <c r="L23" s="57">
        <v>117</v>
      </c>
      <c r="M23" s="61">
        <v>82923</v>
      </c>
      <c r="N23" s="59">
        <f t="shared" si="102"/>
        <v>1</v>
      </c>
      <c r="O23" s="63">
        <f t="shared" si="103"/>
        <v>857</v>
      </c>
      <c r="P23" s="35">
        <v>81</v>
      </c>
      <c r="Q23" s="49">
        <v>85934</v>
      </c>
      <c r="R23" s="37">
        <f t="shared" si="106"/>
        <v>2</v>
      </c>
      <c r="S23" s="51">
        <f t="shared" si="107"/>
        <v>2025</v>
      </c>
      <c r="T23" s="39">
        <v>112</v>
      </c>
      <c r="U23" s="91">
        <v>141996</v>
      </c>
      <c r="V23" s="41">
        <f t="shared" si="110"/>
        <v>2</v>
      </c>
      <c r="W23" s="45">
        <f t="shared" si="111"/>
        <v>217</v>
      </c>
      <c r="X23" s="65">
        <f t="shared" si="97"/>
        <v>150</v>
      </c>
      <c r="Y23" s="47">
        <f t="shared" si="97"/>
        <v>150000</v>
      </c>
      <c r="Z23" s="61">
        <f t="shared" si="112"/>
        <v>0</v>
      </c>
      <c r="AA23" s="67">
        <f t="shared" si="113"/>
        <v>0</v>
      </c>
      <c r="AB23" s="77">
        <f t="shared" si="97"/>
        <v>150</v>
      </c>
      <c r="AC23" s="83">
        <f t="shared" si="97"/>
        <v>150000</v>
      </c>
      <c r="AD23" s="80">
        <f t="shared" si="114"/>
        <v>0</v>
      </c>
      <c r="AE23" s="86">
        <f t="shared" si="115"/>
        <v>0</v>
      </c>
      <c r="AF23" s="12">
        <f t="shared" si="116"/>
        <v>7</v>
      </c>
      <c r="AG23" s="18">
        <f t="shared" si="117"/>
        <v>11904</v>
      </c>
      <c r="AH23" s="15">
        <v>17097</v>
      </c>
      <c r="AI23" s="21">
        <f t="shared" si="118"/>
        <v>16</v>
      </c>
      <c r="AJ23" s="15">
        <f t="shared" si="119"/>
        <v>0.4375</v>
      </c>
      <c r="AK23" s="21">
        <f t="shared" si="120"/>
        <v>744</v>
      </c>
    </row>
    <row r="24" spans="2:37">
      <c r="B24" s="9" t="s">
        <v>20</v>
      </c>
      <c r="C24" s="27">
        <v>42012</v>
      </c>
      <c r="D24" s="53">
        <v>150</v>
      </c>
      <c r="E24" s="32">
        <v>105692</v>
      </c>
      <c r="F24" s="55">
        <f t="shared" si="95"/>
        <v>1</v>
      </c>
      <c r="G24" s="33">
        <f t="shared" si="96"/>
        <v>4307</v>
      </c>
      <c r="H24" s="69">
        <v>28</v>
      </c>
      <c r="I24" s="73">
        <v>17319</v>
      </c>
      <c r="J24" s="71">
        <f t="shared" si="98"/>
        <v>3</v>
      </c>
      <c r="K24" s="75">
        <f t="shared" si="99"/>
        <v>1762</v>
      </c>
      <c r="L24" s="57">
        <v>116</v>
      </c>
      <c r="M24" s="61">
        <v>82066</v>
      </c>
      <c r="N24" s="59">
        <f t="shared" si="102"/>
        <v>1</v>
      </c>
      <c r="O24" s="63">
        <f t="shared" si="103"/>
        <v>2525</v>
      </c>
      <c r="P24" s="35">
        <v>79</v>
      </c>
      <c r="Q24" s="49">
        <v>83909</v>
      </c>
      <c r="R24" s="37">
        <f t="shared" si="106"/>
        <v>3</v>
      </c>
      <c r="S24" s="51">
        <f t="shared" si="107"/>
        <v>2985</v>
      </c>
      <c r="T24" s="39">
        <v>110</v>
      </c>
      <c r="U24" s="91">
        <v>141779</v>
      </c>
      <c r="V24" s="41">
        <f t="shared" si="110"/>
        <v>9</v>
      </c>
      <c r="W24" s="45">
        <f t="shared" si="111"/>
        <v>20352</v>
      </c>
      <c r="X24" s="65">
        <v>150</v>
      </c>
      <c r="Y24" s="47">
        <v>150000</v>
      </c>
      <c r="Z24" s="61">
        <f t="shared" si="112"/>
        <v>17</v>
      </c>
      <c r="AA24" s="67">
        <f t="shared" si="113"/>
        <v>11371</v>
      </c>
      <c r="AB24" s="77">
        <f t="shared" si="97"/>
        <v>150</v>
      </c>
      <c r="AC24" s="83">
        <f t="shared" si="97"/>
        <v>150000</v>
      </c>
      <c r="AD24" s="80">
        <f t="shared" si="114"/>
        <v>0</v>
      </c>
      <c r="AE24" s="86">
        <f t="shared" si="115"/>
        <v>0</v>
      </c>
      <c r="AF24" s="12">
        <f t="shared" si="116"/>
        <v>34</v>
      </c>
      <c r="AG24" s="18">
        <f t="shared" si="117"/>
        <v>43302</v>
      </c>
      <c r="AH24" s="15">
        <v>17081</v>
      </c>
      <c r="AI24" s="21">
        <f t="shared" si="118"/>
        <v>47</v>
      </c>
      <c r="AJ24" s="15">
        <f t="shared" si="119"/>
        <v>0.72340425531914898</v>
      </c>
      <c r="AK24" s="21">
        <f t="shared" si="120"/>
        <v>921.31914893617022</v>
      </c>
    </row>
    <row r="25" spans="2:37">
      <c r="B25" s="9" t="s">
        <v>21</v>
      </c>
      <c r="C25" s="27">
        <v>42011</v>
      </c>
      <c r="D25" s="53">
        <f t="shared" si="94"/>
        <v>149</v>
      </c>
      <c r="E25" s="32">
        <f t="shared" si="94"/>
        <v>101385</v>
      </c>
      <c r="F25" s="55">
        <f t="shared" si="95"/>
        <v>0</v>
      </c>
      <c r="G25" s="33">
        <f t="shared" si="96"/>
        <v>0</v>
      </c>
      <c r="H25" s="69">
        <f t="shared" si="97"/>
        <v>25</v>
      </c>
      <c r="I25" s="73">
        <f t="shared" si="97"/>
        <v>15557</v>
      </c>
      <c r="J25" s="71">
        <f t="shared" si="98"/>
        <v>0</v>
      </c>
      <c r="K25" s="75">
        <f t="shared" si="99"/>
        <v>0</v>
      </c>
      <c r="L25" s="57">
        <f>L26</f>
        <v>115</v>
      </c>
      <c r="M25" s="61">
        <f>M26</f>
        <v>79541</v>
      </c>
      <c r="N25" s="59">
        <f t="shared" si="102"/>
        <v>0</v>
      </c>
      <c r="O25" s="63">
        <f t="shared" si="103"/>
        <v>0</v>
      </c>
      <c r="P25" s="35">
        <f>P26</f>
        <v>76</v>
      </c>
      <c r="Q25" s="49">
        <f>Q26</f>
        <v>80924</v>
      </c>
      <c r="R25" s="37">
        <f t="shared" si="106"/>
        <v>0</v>
      </c>
      <c r="S25" s="51">
        <f t="shared" si="107"/>
        <v>0</v>
      </c>
      <c r="T25" s="39">
        <f>T26</f>
        <v>101</v>
      </c>
      <c r="U25" s="91">
        <f>U26</f>
        <v>121427</v>
      </c>
      <c r="V25" s="41">
        <f t="shared" si="110"/>
        <v>0</v>
      </c>
      <c r="W25" s="45">
        <f t="shared" si="111"/>
        <v>0</v>
      </c>
      <c r="X25" s="65">
        <v>133</v>
      </c>
      <c r="Y25" s="47">
        <v>138629</v>
      </c>
      <c r="Z25" s="61">
        <f t="shared" si="112"/>
        <v>16</v>
      </c>
      <c r="AA25" s="67">
        <f t="shared" si="113"/>
        <v>16053</v>
      </c>
      <c r="AB25" s="77">
        <f t="shared" si="97"/>
        <v>150</v>
      </c>
      <c r="AC25" s="83">
        <f t="shared" si="97"/>
        <v>150000</v>
      </c>
      <c r="AD25" s="80">
        <f t="shared" si="114"/>
        <v>0</v>
      </c>
      <c r="AE25" s="86">
        <f t="shared" si="115"/>
        <v>0</v>
      </c>
      <c r="AF25" s="12">
        <f t="shared" si="116"/>
        <v>16</v>
      </c>
      <c r="AG25" s="18">
        <f t="shared" si="117"/>
        <v>16053</v>
      </c>
      <c r="AH25" s="15">
        <v>17034</v>
      </c>
      <c r="AI25" s="21">
        <f t="shared" si="118"/>
        <v>15</v>
      </c>
      <c r="AJ25" s="15">
        <f t="shared" si="119"/>
        <v>1.0666666666666667</v>
      </c>
      <c r="AK25" s="21">
        <f t="shared" si="120"/>
        <v>1070.2</v>
      </c>
    </row>
    <row r="26" spans="2:37">
      <c r="B26" s="9" t="s">
        <v>22</v>
      </c>
      <c r="C26" s="27">
        <v>42010</v>
      </c>
      <c r="D26" s="53">
        <v>149</v>
      </c>
      <c r="E26" s="32">
        <v>101385</v>
      </c>
      <c r="F26" s="55">
        <f t="shared" si="95"/>
        <v>10</v>
      </c>
      <c r="G26" s="33">
        <f t="shared" si="96"/>
        <v>3866</v>
      </c>
      <c r="H26" s="69">
        <f t="shared" si="97"/>
        <v>25</v>
      </c>
      <c r="I26" s="73">
        <f t="shared" si="97"/>
        <v>15557</v>
      </c>
      <c r="J26" s="71">
        <f t="shared" si="98"/>
        <v>0</v>
      </c>
      <c r="K26" s="75">
        <f t="shared" si="99"/>
        <v>0</v>
      </c>
      <c r="L26" s="57">
        <f>L27</f>
        <v>115</v>
      </c>
      <c r="M26" s="61">
        <f>M27</f>
        <v>79541</v>
      </c>
      <c r="N26" s="59">
        <f t="shared" si="102"/>
        <v>0</v>
      </c>
      <c r="O26" s="63">
        <f t="shared" si="103"/>
        <v>0</v>
      </c>
      <c r="P26" s="35">
        <v>76</v>
      </c>
      <c r="Q26" s="49">
        <v>80924</v>
      </c>
      <c r="R26" s="37">
        <f t="shared" si="106"/>
        <v>3</v>
      </c>
      <c r="S26" s="51">
        <f t="shared" si="107"/>
        <v>3617</v>
      </c>
      <c r="T26" s="39">
        <v>101</v>
      </c>
      <c r="U26" s="91">
        <v>121427</v>
      </c>
      <c r="V26" s="41">
        <f t="shared" si="110"/>
        <v>4</v>
      </c>
      <c r="W26" s="45">
        <f t="shared" si="111"/>
        <v>2447</v>
      </c>
      <c r="X26" s="65">
        <v>117</v>
      </c>
      <c r="Y26" s="47">
        <v>122576</v>
      </c>
      <c r="Z26" s="61">
        <f t="shared" si="112"/>
        <v>12</v>
      </c>
      <c r="AA26" s="67">
        <f t="shared" si="113"/>
        <v>18202</v>
      </c>
      <c r="AB26" s="77">
        <f t="shared" si="97"/>
        <v>150</v>
      </c>
      <c r="AC26" s="83">
        <f t="shared" si="97"/>
        <v>150000</v>
      </c>
      <c r="AD26" s="80">
        <f t="shared" si="114"/>
        <v>0</v>
      </c>
      <c r="AE26" s="86">
        <f t="shared" si="115"/>
        <v>0</v>
      </c>
      <c r="AF26" s="12">
        <f t="shared" si="116"/>
        <v>29</v>
      </c>
      <c r="AG26" s="18">
        <f t="shared" si="117"/>
        <v>28132</v>
      </c>
      <c r="AH26" s="15">
        <v>17019</v>
      </c>
      <c r="AI26" s="21">
        <f t="shared" si="118"/>
        <v>24</v>
      </c>
      <c r="AJ26" s="15">
        <f t="shared" si="119"/>
        <v>1.2083333333333333</v>
      </c>
      <c r="AK26" s="21">
        <f t="shared" si="120"/>
        <v>1172.1666666666667</v>
      </c>
    </row>
    <row r="27" spans="2:37">
      <c r="B27" s="9" t="s">
        <v>23</v>
      </c>
      <c r="C27" s="27">
        <v>42009</v>
      </c>
      <c r="D27" s="53">
        <v>139</v>
      </c>
      <c r="E27" s="32">
        <v>97519</v>
      </c>
      <c r="F27" s="55">
        <f t="shared" si="95"/>
        <v>4</v>
      </c>
      <c r="G27" s="33">
        <f t="shared" si="96"/>
        <v>4701</v>
      </c>
      <c r="H27" s="69">
        <f t="shared" si="97"/>
        <v>25</v>
      </c>
      <c r="I27" s="73">
        <f t="shared" si="97"/>
        <v>15557</v>
      </c>
      <c r="J27" s="71">
        <f t="shared" si="98"/>
        <v>0</v>
      </c>
      <c r="K27" s="75">
        <f t="shared" si="99"/>
        <v>0</v>
      </c>
      <c r="L27" s="57">
        <v>115</v>
      </c>
      <c r="M27" s="61">
        <v>79541</v>
      </c>
      <c r="N27" s="59">
        <f t="shared" si="102"/>
        <v>8</v>
      </c>
      <c r="O27" s="63">
        <f t="shared" si="103"/>
        <v>1661</v>
      </c>
      <c r="P27" s="35">
        <v>73</v>
      </c>
      <c r="Q27" s="49">
        <v>77307</v>
      </c>
      <c r="R27" s="37">
        <f t="shared" si="106"/>
        <v>7</v>
      </c>
      <c r="S27" s="51">
        <f t="shared" si="107"/>
        <v>4350</v>
      </c>
      <c r="T27" s="39">
        <v>97</v>
      </c>
      <c r="U27" s="91">
        <v>118980</v>
      </c>
      <c r="V27" s="41">
        <f t="shared" si="110"/>
        <v>5</v>
      </c>
      <c r="W27" s="45">
        <f t="shared" si="111"/>
        <v>4591</v>
      </c>
      <c r="X27" s="65">
        <v>105</v>
      </c>
      <c r="Y27" s="47">
        <v>104374</v>
      </c>
      <c r="Z27" s="61">
        <f t="shared" si="112"/>
        <v>4</v>
      </c>
      <c r="AA27" s="67">
        <f t="shared" si="113"/>
        <v>5145</v>
      </c>
      <c r="AB27" s="77">
        <f t="shared" si="97"/>
        <v>150</v>
      </c>
      <c r="AC27" s="83">
        <f t="shared" si="97"/>
        <v>150000</v>
      </c>
      <c r="AD27" s="80">
        <f t="shared" si="114"/>
        <v>0</v>
      </c>
      <c r="AE27" s="86">
        <f t="shared" si="115"/>
        <v>0</v>
      </c>
      <c r="AF27" s="12">
        <f t="shared" si="116"/>
        <v>28</v>
      </c>
      <c r="AG27" s="18">
        <f t="shared" si="117"/>
        <v>20448</v>
      </c>
      <c r="AH27" s="15">
        <v>16995</v>
      </c>
      <c r="AI27" s="21">
        <f t="shared" si="118"/>
        <v>22</v>
      </c>
      <c r="AJ27" s="15">
        <f t="shared" si="119"/>
        <v>1.2727272727272727</v>
      </c>
      <c r="AK27" s="21">
        <f t="shared" si="120"/>
        <v>929.4545454545455</v>
      </c>
    </row>
    <row r="28" spans="2:37">
      <c r="B28" s="9" t="s">
        <v>24</v>
      </c>
      <c r="C28" s="27">
        <v>42008</v>
      </c>
      <c r="D28" s="53">
        <v>135</v>
      </c>
      <c r="E28" s="32">
        <v>92818</v>
      </c>
      <c r="F28" s="55">
        <f t="shared" si="95"/>
        <v>32</v>
      </c>
      <c r="G28" s="33">
        <f t="shared" si="96"/>
        <v>23518</v>
      </c>
      <c r="H28" s="69">
        <v>25</v>
      </c>
      <c r="I28" s="73">
        <v>15557</v>
      </c>
      <c r="J28" s="71">
        <f t="shared" si="98"/>
        <v>1</v>
      </c>
      <c r="K28" s="75">
        <f t="shared" si="99"/>
        <v>1656</v>
      </c>
      <c r="L28" s="57">
        <v>107</v>
      </c>
      <c r="M28" s="61">
        <v>77880</v>
      </c>
      <c r="N28" s="59">
        <f t="shared" si="102"/>
        <v>11</v>
      </c>
      <c r="O28" s="63">
        <f t="shared" si="103"/>
        <v>12141</v>
      </c>
      <c r="P28" s="35">
        <v>66</v>
      </c>
      <c r="Q28" s="49">
        <v>72957</v>
      </c>
      <c r="R28" s="37">
        <f t="shared" si="106"/>
        <v>13</v>
      </c>
      <c r="S28" s="51">
        <f t="shared" si="107"/>
        <v>10825</v>
      </c>
      <c r="T28" s="39">
        <v>92</v>
      </c>
      <c r="U28" s="91">
        <v>114389</v>
      </c>
      <c r="V28" s="41">
        <f t="shared" si="110"/>
        <v>30</v>
      </c>
      <c r="W28" s="45">
        <f>U28-U29</f>
        <v>38065</v>
      </c>
      <c r="X28" s="65">
        <v>101</v>
      </c>
      <c r="Y28" s="47">
        <v>99229</v>
      </c>
      <c r="Z28" s="61">
        <f t="shared" si="112"/>
        <v>27</v>
      </c>
      <c r="AA28" s="67">
        <f t="shared" si="113"/>
        <v>24483</v>
      </c>
      <c r="AB28" s="77">
        <f t="shared" si="97"/>
        <v>150</v>
      </c>
      <c r="AC28" s="83">
        <f t="shared" si="97"/>
        <v>150000</v>
      </c>
      <c r="AD28" s="80">
        <f t="shared" si="114"/>
        <v>0</v>
      </c>
      <c r="AE28" s="86">
        <f t="shared" si="115"/>
        <v>0</v>
      </c>
      <c r="AF28" s="12">
        <f t="shared" si="116"/>
        <v>114</v>
      </c>
      <c r="AG28" s="18">
        <f t="shared" si="117"/>
        <v>110688</v>
      </c>
      <c r="AH28" s="15">
        <v>16973</v>
      </c>
      <c r="AI28" s="21">
        <f t="shared" si="118"/>
        <v>126</v>
      </c>
      <c r="AJ28" s="15">
        <f t="shared" si="119"/>
        <v>0.90476190476190477</v>
      </c>
      <c r="AK28" s="21">
        <f t="shared" si="120"/>
        <v>878.47619047619048</v>
      </c>
    </row>
    <row r="29" spans="2:37">
      <c r="B29" s="9" t="s">
        <v>19</v>
      </c>
      <c r="C29" s="27">
        <v>42007</v>
      </c>
      <c r="D29" s="53">
        <v>103</v>
      </c>
      <c r="E29" s="32">
        <v>69300</v>
      </c>
      <c r="F29" s="55">
        <f t="shared" ref="F29" si="121">D29-D30</f>
        <v>8</v>
      </c>
      <c r="G29" s="33">
        <f t="shared" ref="G29" si="122">E29-E30</f>
        <v>4151</v>
      </c>
      <c r="H29" s="69">
        <v>24</v>
      </c>
      <c r="I29" s="73">
        <v>13901</v>
      </c>
      <c r="J29" s="71">
        <f t="shared" si="98"/>
        <v>0</v>
      </c>
      <c r="K29" s="75">
        <f t="shared" si="99"/>
        <v>0</v>
      </c>
      <c r="L29" s="57">
        <v>96</v>
      </c>
      <c r="M29" s="61">
        <v>65739</v>
      </c>
      <c r="N29" s="59">
        <f t="shared" si="102"/>
        <v>6</v>
      </c>
      <c r="O29" s="63">
        <f t="shared" si="103"/>
        <v>6671</v>
      </c>
      <c r="P29" s="35">
        <v>53</v>
      </c>
      <c r="Q29" s="49">
        <v>62132</v>
      </c>
      <c r="R29" s="37">
        <f t="shared" si="106"/>
        <v>15</v>
      </c>
      <c r="S29" s="51">
        <f t="shared" si="107"/>
        <v>14540</v>
      </c>
      <c r="T29" s="39">
        <v>62</v>
      </c>
      <c r="U29" s="43">
        <v>76324</v>
      </c>
      <c r="V29" s="41">
        <f t="shared" si="110"/>
        <v>2</v>
      </c>
      <c r="W29" s="45">
        <f t="shared" si="111"/>
        <v>1209</v>
      </c>
      <c r="X29" s="65">
        <v>74</v>
      </c>
      <c r="Y29" s="47">
        <v>74746</v>
      </c>
      <c r="Z29" s="61">
        <f t="shared" si="112"/>
        <v>13</v>
      </c>
      <c r="AA29" s="67">
        <f t="shared" si="113"/>
        <v>14974</v>
      </c>
      <c r="AB29" s="77">
        <v>150</v>
      </c>
      <c r="AC29" s="83">
        <v>150000</v>
      </c>
      <c r="AD29" s="80">
        <f t="shared" si="114"/>
        <v>14</v>
      </c>
      <c r="AE29" s="86">
        <f t="shared" si="115"/>
        <v>0</v>
      </c>
      <c r="AF29" s="12">
        <f t="shared" si="116"/>
        <v>58</v>
      </c>
      <c r="AG29" s="18">
        <f t="shared" si="117"/>
        <v>41545</v>
      </c>
      <c r="AH29" s="15">
        <v>16847</v>
      </c>
      <c r="AI29" s="21">
        <f t="shared" si="118"/>
        <v>63</v>
      </c>
      <c r="AJ29" s="15">
        <f t="shared" si="119"/>
        <v>0.92063492063492058</v>
      </c>
      <c r="AK29" s="21">
        <f t="shared" si="120"/>
        <v>659.44444444444446</v>
      </c>
    </row>
    <row r="30" spans="2:37">
      <c r="B30" s="9" t="s">
        <v>25</v>
      </c>
      <c r="C30" s="27">
        <v>42006</v>
      </c>
      <c r="D30" s="53">
        <f t="shared" ref="D30:E39" si="123">D31</f>
        <v>95</v>
      </c>
      <c r="E30" s="32">
        <f t="shared" si="123"/>
        <v>65149</v>
      </c>
      <c r="F30" s="55">
        <f t="shared" si="95"/>
        <v>0</v>
      </c>
      <c r="G30" s="33">
        <f t="shared" si="96"/>
        <v>0</v>
      </c>
      <c r="H30" s="69">
        <f t="shared" si="97"/>
        <v>24</v>
      </c>
      <c r="I30" s="73">
        <f t="shared" si="97"/>
        <v>13901</v>
      </c>
      <c r="J30" s="71">
        <f t="shared" si="98"/>
        <v>0</v>
      </c>
      <c r="K30" s="75">
        <f t="shared" si="99"/>
        <v>0</v>
      </c>
      <c r="L30" s="57">
        <f t="shared" ref="L30:M32" si="124">L31</f>
        <v>90</v>
      </c>
      <c r="M30" s="61">
        <f t="shared" si="124"/>
        <v>59068</v>
      </c>
      <c r="N30" s="59">
        <f t="shared" si="102"/>
        <v>0</v>
      </c>
      <c r="O30" s="63">
        <f t="shared" si="103"/>
        <v>0</v>
      </c>
      <c r="P30" s="35">
        <f t="shared" ref="P30:Q33" si="125">P31</f>
        <v>38</v>
      </c>
      <c r="Q30" s="49">
        <f t="shared" si="125"/>
        <v>47592</v>
      </c>
      <c r="R30" s="37">
        <f t="shared" si="106"/>
        <v>0</v>
      </c>
      <c r="S30" s="51">
        <f t="shared" si="107"/>
        <v>0</v>
      </c>
      <c r="T30" s="39">
        <f>T31</f>
        <v>60</v>
      </c>
      <c r="U30" s="43">
        <v>75115</v>
      </c>
      <c r="V30" s="41">
        <f t="shared" si="110"/>
        <v>0</v>
      </c>
      <c r="W30" s="45">
        <f t="shared" si="111"/>
        <v>3216</v>
      </c>
      <c r="X30" s="65">
        <f t="shared" si="97"/>
        <v>61</v>
      </c>
      <c r="Y30" s="47">
        <f t="shared" si="97"/>
        <v>59772</v>
      </c>
      <c r="Z30" s="61">
        <f t="shared" si="112"/>
        <v>0</v>
      </c>
      <c r="AA30" s="67">
        <f t="shared" si="113"/>
        <v>0</v>
      </c>
      <c r="AB30" s="77">
        <v>136</v>
      </c>
      <c r="AC30" s="83">
        <v>150000</v>
      </c>
      <c r="AD30" s="80">
        <f t="shared" si="114"/>
        <v>35</v>
      </c>
      <c r="AE30" s="86">
        <f t="shared" si="115"/>
        <v>28631</v>
      </c>
      <c r="AF30" s="12">
        <f t="shared" si="116"/>
        <v>35</v>
      </c>
      <c r="AG30" s="18">
        <f t="shared" si="117"/>
        <v>31847</v>
      </c>
      <c r="AH30" s="15">
        <v>16784</v>
      </c>
      <c r="AI30" s="21">
        <f t="shared" si="118"/>
        <v>41</v>
      </c>
      <c r="AJ30" s="15">
        <f t="shared" si="119"/>
        <v>0.85365853658536583</v>
      </c>
      <c r="AK30" s="21">
        <f t="shared" si="120"/>
        <v>776.7560975609756</v>
      </c>
    </row>
    <row r="31" spans="2:37">
      <c r="B31" s="9" t="s">
        <v>20</v>
      </c>
      <c r="C31" s="27">
        <v>42005</v>
      </c>
      <c r="D31" s="53">
        <f t="shared" si="123"/>
        <v>95</v>
      </c>
      <c r="E31" s="32">
        <f t="shared" si="123"/>
        <v>65149</v>
      </c>
      <c r="F31" s="55">
        <f t="shared" si="95"/>
        <v>0</v>
      </c>
      <c r="G31" s="33">
        <f t="shared" si="96"/>
        <v>0</v>
      </c>
      <c r="H31" s="69">
        <f t="shared" si="97"/>
        <v>24</v>
      </c>
      <c r="I31" s="73">
        <f t="shared" si="97"/>
        <v>13901</v>
      </c>
      <c r="J31" s="71">
        <f t="shared" si="98"/>
        <v>0</v>
      </c>
      <c r="K31" s="75">
        <f t="shared" si="99"/>
        <v>0</v>
      </c>
      <c r="L31" s="57">
        <f t="shared" si="124"/>
        <v>90</v>
      </c>
      <c r="M31" s="61">
        <f t="shared" si="124"/>
        <v>59068</v>
      </c>
      <c r="N31" s="59">
        <f t="shared" si="102"/>
        <v>0</v>
      </c>
      <c r="O31" s="63">
        <f t="shared" si="103"/>
        <v>0</v>
      </c>
      <c r="P31" s="35">
        <f t="shared" si="125"/>
        <v>38</v>
      </c>
      <c r="Q31" s="49">
        <f t="shared" si="125"/>
        <v>47592</v>
      </c>
      <c r="R31" s="37">
        <f t="shared" si="106"/>
        <v>0</v>
      </c>
      <c r="S31" s="51">
        <f t="shared" si="107"/>
        <v>0</v>
      </c>
      <c r="T31" s="39">
        <f>T32</f>
        <v>60</v>
      </c>
      <c r="U31" s="43">
        <f>U32</f>
        <v>71899</v>
      </c>
      <c r="V31" s="41">
        <f t="shared" si="110"/>
        <v>0</v>
      </c>
      <c r="W31" s="45">
        <f t="shared" si="111"/>
        <v>0</v>
      </c>
      <c r="X31" s="65">
        <f t="shared" si="97"/>
        <v>61</v>
      </c>
      <c r="Y31" s="47">
        <f t="shared" si="97"/>
        <v>59772</v>
      </c>
      <c r="Z31" s="61">
        <f t="shared" si="112"/>
        <v>0</v>
      </c>
      <c r="AA31" s="67">
        <f t="shared" si="113"/>
        <v>0</v>
      </c>
      <c r="AB31" s="77">
        <v>101</v>
      </c>
      <c r="AC31" s="83">
        <v>121369</v>
      </c>
      <c r="AD31" s="80">
        <f t="shared" si="114"/>
        <v>23</v>
      </c>
      <c r="AE31" s="86">
        <f t="shared" si="115"/>
        <v>23745</v>
      </c>
      <c r="AF31" s="12">
        <f t="shared" si="116"/>
        <v>23</v>
      </c>
      <c r="AG31" s="18">
        <f t="shared" si="117"/>
        <v>23745</v>
      </c>
      <c r="AH31" s="15">
        <v>16743</v>
      </c>
      <c r="AI31" s="21">
        <f t="shared" si="118"/>
        <v>21</v>
      </c>
      <c r="AJ31" s="15">
        <f>IF($AI31=0,0,AF31/$AI31)</f>
        <v>1.0952380952380953</v>
      </c>
      <c r="AK31" s="21">
        <f>IF($AI31=0,0,AG31/$AI31)</f>
        <v>1130.7142857142858</v>
      </c>
    </row>
    <row r="32" spans="2:37">
      <c r="B32" s="9" t="s">
        <v>21</v>
      </c>
      <c r="C32" s="27">
        <v>42004</v>
      </c>
      <c r="D32" s="53">
        <f t="shared" si="123"/>
        <v>95</v>
      </c>
      <c r="E32" s="32">
        <f t="shared" si="123"/>
        <v>65149</v>
      </c>
      <c r="F32" s="55">
        <f t="shared" si="95"/>
        <v>0</v>
      </c>
      <c r="G32" s="33">
        <f t="shared" si="96"/>
        <v>0</v>
      </c>
      <c r="H32" s="69">
        <f t="shared" si="97"/>
        <v>24</v>
      </c>
      <c r="I32" s="73">
        <f t="shared" si="97"/>
        <v>13901</v>
      </c>
      <c r="J32" s="71">
        <f t="shared" si="98"/>
        <v>0</v>
      </c>
      <c r="K32" s="75">
        <f t="shared" si="99"/>
        <v>0</v>
      </c>
      <c r="L32" s="57">
        <f t="shared" si="124"/>
        <v>90</v>
      </c>
      <c r="M32" s="61">
        <f t="shared" si="124"/>
        <v>59068</v>
      </c>
      <c r="N32" s="59">
        <f t="shared" si="102"/>
        <v>0</v>
      </c>
      <c r="O32" s="63">
        <f t="shared" si="103"/>
        <v>0</v>
      </c>
      <c r="P32" s="35">
        <f t="shared" si="125"/>
        <v>38</v>
      </c>
      <c r="Q32" s="49">
        <f t="shared" si="125"/>
        <v>47592</v>
      </c>
      <c r="R32" s="37">
        <f t="shared" si="106"/>
        <v>0</v>
      </c>
      <c r="S32" s="51">
        <f t="shared" si="107"/>
        <v>0</v>
      </c>
      <c r="T32" s="39">
        <f>T33</f>
        <v>60</v>
      </c>
      <c r="U32" s="43">
        <f>U33</f>
        <v>71899</v>
      </c>
      <c r="V32" s="41">
        <f t="shared" si="110"/>
        <v>0</v>
      </c>
      <c r="W32" s="45">
        <f t="shared" si="111"/>
        <v>0</v>
      </c>
      <c r="X32" s="65">
        <f t="shared" si="97"/>
        <v>61</v>
      </c>
      <c r="Y32" s="47">
        <f t="shared" si="97"/>
        <v>59772</v>
      </c>
      <c r="Z32" s="61">
        <f t="shared" si="112"/>
        <v>0</v>
      </c>
      <c r="AA32" s="67">
        <f t="shared" si="113"/>
        <v>0</v>
      </c>
      <c r="AB32" s="77">
        <f t="shared" si="97"/>
        <v>78</v>
      </c>
      <c r="AC32" s="83">
        <f t="shared" si="97"/>
        <v>97624</v>
      </c>
      <c r="AD32" s="80">
        <f t="shared" si="114"/>
        <v>0</v>
      </c>
      <c r="AE32" s="86">
        <f t="shared" si="115"/>
        <v>0</v>
      </c>
      <c r="AF32" s="12">
        <f t="shared" si="116"/>
        <v>0</v>
      </c>
      <c r="AG32" s="18">
        <f t="shared" si="117"/>
        <v>0</v>
      </c>
      <c r="AH32" s="15">
        <v>16722</v>
      </c>
      <c r="AI32" s="21">
        <f t="shared" si="118"/>
        <v>0</v>
      </c>
      <c r="AJ32" s="15">
        <f t="shared" ref="AJ32:AJ33" si="126">IF($AI32=0,0,AF32/$AI32)</f>
        <v>0</v>
      </c>
      <c r="AK32" s="21">
        <f t="shared" ref="AK32:AK33" si="127">IF($AI32=0,0,AG32/$AI32)</f>
        <v>0</v>
      </c>
    </row>
    <row r="33" spans="2:37">
      <c r="B33" s="9" t="s">
        <v>22</v>
      </c>
      <c r="C33" s="27">
        <v>42003</v>
      </c>
      <c r="D33" s="53">
        <v>95</v>
      </c>
      <c r="E33" s="32">
        <v>65149</v>
      </c>
      <c r="F33" s="55">
        <f t="shared" si="95"/>
        <v>9</v>
      </c>
      <c r="G33" s="33">
        <f t="shared" si="96"/>
        <v>6604</v>
      </c>
      <c r="H33" s="69">
        <f t="shared" si="97"/>
        <v>24</v>
      </c>
      <c r="I33" s="73">
        <f t="shared" si="97"/>
        <v>13901</v>
      </c>
      <c r="J33" s="71">
        <f t="shared" si="98"/>
        <v>0</v>
      </c>
      <c r="K33" s="75">
        <f t="shared" si="99"/>
        <v>0</v>
      </c>
      <c r="L33" s="57">
        <v>90</v>
      </c>
      <c r="M33" s="61">
        <v>59068</v>
      </c>
      <c r="N33" s="59">
        <f t="shared" si="102"/>
        <v>1</v>
      </c>
      <c r="O33" s="63">
        <f t="shared" si="103"/>
        <v>909</v>
      </c>
      <c r="P33" s="35">
        <f t="shared" si="125"/>
        <v>38</v>
      </c>
      <c r="Q33" s="49">
        <f t="shared" si="125"/>
        <v>47592</v>
      </c>
      <c r="R33" s="37">
        <f t="shared" si="106"/>
        <v>0</v>
      </c>
      <c r="S33" s="51">
        <f t="shared" si="107"/>
        <v>0</v>
      </c>
      <c r="T33" s="39">
        <v>60</v>
      </c>
      <c r="U33" s="43">
        <v>71899</v>
      </c>
      <c r="V33" s="41">
        <f t="shared" si="110"/>
        <v>2</v>
      </c>
      <c r="W33" s="45">
        <f t="shared" si="111"/>
        <v>3515</v>
      </c>
      <c r="X33" s="65">
        <f t="shared" si="97"/>
        <v>61</v>
      </c>
      <c r="Y33" s="47">
        <f t="shared" si="97"/>
        <v>59772</v>
      </c>
      <c r="Z33" s="61">
        <f t="shared" si="112"/>
        <v>0</v>
      </c>
      <c r="AA33" s="67">
        <f t="shared" si="113"/>
        <v>0</v>
      </c>
      <c r="AB33" s="77">
        <v>78</v>
      </c>
      <c r="AC33" s="83">
        <v>97624</v>
      </c>
      <c r="AD33" s="80">
        <f t="shared" si="114"/>
        <v>17</v>
      </c>
      <c r="AE33" s="86">
        <f t="shared" si="115"/>
        <v>15893</v>
      </c>
      <c r="AF33" s="12">
        <f t="shared" si="116"/>
        <v>29</v>
      </c>
      <c r="AG33" s="18">
        <f t="shared" si="117"/>
        <v>26921</v>
      </c>
      <c r="AH33" s="15">
        <v>16722</v>
      </c>
      <c r="AI33" s="21">
        <f t="shared" si="118"/>
        <v>27</v>
      </c>
      <c r="AJ33" s="15">
        <f t="shared" si="126"/>
        <v>1.0740740740740742</v>
      </c>
      <c r="AK33" s="21">
        <f t="shared" si="127"/>
        <v>997.07407407407402</v>
      </c>
    </row>
    <row r="34" spans="2:37">
      <c r="B34" s="9" t="s">
        <v>23</v>
      </c>
      <c r="C34" s="27">
        <v>42002</v>
      </c>
      <c r="D34" s="53">
        <v>86</v>
      </c>
      <c r="E34" s="32">
        <v>58545</v>
      </c>
      <c r="F34" s="55">
        <f t="shared" si="95"/>
        <v>5</v>
      </c>
      <c r="G34" s="33">
        <f t="shared" si="96"/>
        <v>2176</v>
      </c>
      <c r="H34" s="69">
        <f t="shared" si="97"/>
        <v>24</v>
      </c>
      <c r="I34" s="73">
        <f t="shared" si="97"/>
        <v>13901</v>
      </c>
      <c r="J34" s="71">
        <f t="shared" si="98"/>
        <v>0</v>
      </c>
      <c r="K34" s="75">
        <f t="shared" si="99"/>
        <v>0</v>
      </c>
      <c r="L34" s="57">
        <f>L35</f>
        <v>89</v>
      </c>
      <c r="M34" s="61">
        <f>M35</f>
        <v>58159</v>
      </c>
      <c r="N34" s="59">
        <f t="shared" si="102"/>
        <v>0</v>
      </c>
      <c r="O34" s="63">
        <f t="shared" si="103"/>
        <v>0</v>
      </c>
      <c r="P34" s="35">
        <v>38</v>
      </c>
      <c r="Q34" s="49">
        <v>47592</v>
      </c>
      <c r="R34" s="37">
        <f t="shared" si="106"/>
        <v>3</v>
      </c>
      <c r="S34" s="51">
        <f t="shared" si="107"/>
        <v>3306</v>
      </c>
      <c r="T34" s="39">
        <v>58</v>
      </c>
      <c r="U34" s="43">
        <v>68384</v>
      </c>
      <c r="V34" s="41">
        <f t="shared" si="110"/>
        <v>4</v>
      </c>
      <c r="W34" s="45">
        <f t="shared" si="111"/>
        <v>7384</v>
      </c>
      <c r="X34" s="65">
        <f t="shared" ref="X34:AC39" si="128">X35</f>
        <v>61</v>
      </c>
      <c r="Y34" s="47">
        <v>59772</v>
      </c>
      <c r="Z34" s="61">
        <f t="shared" si="112"/>
        <v>0</v>
      </c>
      <c r="AA34" s="67">
        <f t="shared" si="113"/>
        <v>1572</v>
      </c>
      <c r="AB34" s="77">
        <f t="shared" si="128"/>
        <v>61</v>
      </c>
      <c r="AC34" s="83">
        <f t="shared" si="128"/>
        <v>81731</v>
      </c>
      <c r="AD34" s="80">
        <f t="shared" si="114"/>
        <v>0</v>
      </c>
      <c r="AE34" s="86">
        <f t="shared" si="115"/>
        <v>0</v>
      </c>
      <c r="AF34" s="12">
        <f t="shared" si="116"/>
        <v>12</v>
      </c>
      <c r="AG34" s="18">
        <f t="shared" si="117"/>
        <v>14438</v>
      </c>
      <c r="AH34" s="15">
        <v>16695</v>
      </c>
      <c r="AI34" s="21">
        <f t="shared" si="118"/>
        <v>13</v>
      </c>
      <c r="AJ34" s="15">
        <f t="shared" ref="AJ34:AJ36" si="129">AF34/$AI34</f>
        <v>0.92307692307692313</v>
      </c>
      <c r="AK34" s="21">
        <f t="shared" ref="AK34:AK36" si="130">AG34/$AI34</f>
        <v>1110.6153846153845</v>
      </c>
    </row>
    <row r="35" spans="2:37">
      <c r="B35" s="9" t="s">
        <v>24</v>
      </c>
      <c r="C35" s="27">
        <v>42001</v>
      </c>
      <c r="D35" s="53">
        <v>81</v>
      </c>
      <c r="E35" s="32">
        <v>56369</v>
      </c>
      <c r="F35" s="55">
        <f t="shared" si="95"/>
        <v>8</v>
      </c>
      <c r="G35" s="33">
        <f t="shared" si="96"/>
        <v>8249</v>
      </c>
      <c r="H35" s="69">
        <v>24</v>
      </c>
      <c r="I35" s="73">
        <v>13901</v>
      </c>
      <c r="J35" s="71">
        <f t="shared" si="98"/>
        <v>1</v>
      </c>
      <c r="K35" s="75">
        <f t="shared" si="99"/>
        <v>693</v>
      </c>
      <c r="L35" s="57">
        <v>89</v>
      </c>
      <c r="M35" s="61">
        <v>58159</v>
      </c>
      <c r="N35" s="59">
        <f t="shared" si="102"/>
        <v>15</v>
      </c>
      <c r="O35" s="63">
        <f t="shared" si="103"/>
        <v>7495</v>
      </c>
      <c r="P35" s="35">
        <v>35</v>
      </c>
      <c r="Q35" s="49">
        <v>44286</v>
      </c>
      <c r="R35" s="37">
        <f t="shared" si="106"/>
        <v>2</v>
      </c>
      <c r="S35" s="51">
        <f t="shared" si="107"/>
        <v>4444</v>
      </c>
      <c r="T35" s="39">
        <v>54</v>
      </c>
      <c r="U35" s="43">
        <v>61000</v>
      </c>
      <c r="V35" s="41">
        <f t="shared" si="110"/>
        <v>6</v>
      </c>
      <c r="W35" s="45" t="s">
        <v>34</v>
      </c>
      <c r="X35" s="65">
        <v>61</v>
      </c>
      <c r="Y35" s="47">
        <v>58200</v>
      </c>
      <c r="Z35" s="61">
        <f t="shared" si="112"/>
        <v>6</v>
      </c>
      <c r="AA35" s="67">
        <f t="shared" si="113"/>
        <v>4879</v>
      </c>
      <c r="AB35" s="77">
        <v>61</v>
      </c>
      <c r="AC35" s="83">
        <v>81731</v>
      </c>
      <c r="AD35" s="80">
        <f t="shared" si="114"/>
        <v>9</v>
      </c>
      <c r="AE35" s="86">
        <f t="shared" si="115"/>
        <v>13255</v>
      </c>
      <c r="AF35" s="12">
        <f t="shared" si="116"/>
        <v>47</v>
      </c>
      <c r="AG35" s="18">
        <f t="shared" si="117"/>
        <v>46264</v>
      </c>
      <c r="AH35" s="15">
        <v>16682</v>
      </c>
      <c r="AI35" s="21">
        <f t="shared" si="118"/>
        <v>50</v>
      </c>
      <c r="AJ35" s="15">
        <f t="shared" si="129"/>
        <v>0.94</v>
      </c>
      <c r="AK35" s="21">
        <f t="shared" si="130"/>
        <v>925.28</v>
      </c>
    </row>
    <row r="36" spans="2:37">
      <c r="B36" s="9" t="s">
        <v>19</v>
      </c>
      <c r="C36" s="27">
        <v>42000</v>
      </c>
      <c r="D36" s="53">
        <v>73</v>
      </c>
      <c r="E36" s="32">
        <v>48120</v>
      </c>
      <c r="F36" s="55">
        <f t="shared" si="95"/>
        <v>8</v>
      </c>
      <c r="G36" s="33">
        <f t="shared" si="96"/>
        <v>4420</v>
      </c>
      <c r="H36" s="69">
        <f t="shared" ref="H36:I41" si="131">H37</f>
        <v>23</v>
      </c>
      <c r="I36" s="73">
        <f t="shared" si="131"/>
        <v>13208</v>
      </c>
      <c r="J36" s="71">
        <f t="shared" si="98"/>
        <v>0</v>
      </c>
      <c r="K36" s="75">
        <f t="shared" si="99"/>
        <v>0</v>
      </c>
      <c r="L36" s="57">
        <f>L37</f>
        <v>74</v>
      </c>
      <c r="M36" s="61">
        <f>M37</f>
        <v>50664</v>
      </c>
      <c r="N36" s="59">
        <f t="shared" si="102"/>
        <v>0</v>
      </c>
      <c r="O36" s="63">
        <f t="shared" si="103"/>
        <v>0</v>
      </c>
      <c r="P36" s="35">
        <f>P37</f>
        <v>33</v>
      </c>
      <c r="Q36" s="49">
        <f>Q37</f>
        <v>39842</v>
      </c>
      <c r="R36" s="37">
        <f t="shared" si="106"/>
        <v>0</v>
      </c>
      <c r="S36" s="51">
        <f t="shared" si="107"/>
        <v>0</v>
      </c>
      <c r="T36" s="39">
        <f>T37</f>
        <v>48</v>
      </c>
      <c r="U36" s="43">
        <f>U37</f>
        <v>53751</v>
      </c>
      <c r="V36" s="41">
        <f t="shared" si="110"/>
        <v>0</v>
      </c>
      <c r="W36" s="45">
        <f t="shared" si="111"/>
        <v>0</v>
      </c>
      <c r="X36" s="65">
        <f t="shared" si="128"/>
        <v>55</v>
      </c>
      <c r="Y36" s="47">
        <f t="shared" si="128"/>
        <v>53321</v>
      </c>
      <c r="Z36" s="61">
        <f t="shared" si="112"/>
        <v>0</v>
      </c>
      <c r="AA36" s="67">
        <f t="shared" si="113"/>
        <v>0</v>
      </c>
      <c r="AB36" s="77">
        <f t="shared" si="128"/>
        <v>52</v>
      </c>
      <c r="AC36" s="83">
        <f t="shared" si="128"/>
        <v>68476</v>
      </c>
      <c r="AD36" s="80">
        <f t="shared" si="114"/>
        <v>0</v>
      </c>
      <c r="AE36" s="86">
        <f t="shared" si="115"/>
        <v>0</v>
      </c>
      <c r="AF36" s="12">
        <f t="shared" si="116"/>
        <v>8</v>
      </c>
      <c r="AG36" s="18">
        <f t="shared" si="117"/>
        <v>4420</v>
      </c>
      <c r="AH36" s="15">
        <v>16632</v>
      </c>
      <c r="AI36" s="21">
        <f t="shared" si="118"/>
        <v>2</v>
      </c>
      <c r="AJ36" s="15">
        <f t="shared" si="129"/>
        <v>4</v>
      </c>
      <c r="AK36" s="21">
        <f t="shared" si="130"/>
        <v>2210</v>
      </c>
    </row>
    <row r="37" spans="2:37">
      <c r="B37" s="9" t="s">
        <v>25</v>
      </c>
      <c r="C37" s="27">
        <v>41999</v>
      </c>
      <c r="D37" s="53">
        <v>65</v>
      </c>
      <c r="E37" s="32">
        <v>43700</v>
      </c>
      <c r="F37" s="55">
        <f t="shared" si="95"/>
        <v>9</v>
      </c>
      <c r="G37" s="33">
        <f t="shared" si="96"/>
        <v>6500</v>
      </c>
      <c r="H37" s="69">
        <v>23</v>
      </c>
      <c r="I37" s="73">
        <v>13208</v>
      </c>
      <c r="J37" s="71">
        <f t="shared" si="98"/>
        <v>8</v>
      </c>
      <c r="K37" s="75">
        <f t="shared" si="99"/>
        <v>3620</v>
      </c>
      <c r="L37" s="57">
        <v>74</v>
      </c>
      <c r="M37" s="61">
        <v>50664</v>
      </c>
      <c r="N37" s="59">
        <f t="shared" si="102"/>
        <v>6</v>
      </c>
      <c r="O37" s="63">
        <f t="shared" si="103"/>
        <v>4005</v>
      </c>
      <c r="P37" s="35">
        <v>33</v>
      </c>
      <c r="Q37" s="49">
        <v>39842</v>
      </c>
      <c r="R37" s="37">
        <f t="shared" si="106"/>
        <v>3</v>
      </c>
      <c r="S37" s="51">
        <f t="shared" si="107"/>
        <v>2155</v>
      </c>
      <c r="T37" s="39">
        <v>48</v>
      </c>
      <c r="U37" s="43">
        <v>53751</v>
      </c>
      <c r="V37" s="41">
        <f t="shared" si="110"/>
        <v>1</v>
      </c>
      <c r="W37" s="45">
        <f t="shared" si="111"/>
        <v>1981</v>
      </c>
      <c r="X37" s="65">
        <v>55</v>
      </c>
      <c r="Y37" s="47">
        <v>53321</v>
      </c>
      <c r="Z37" s="61">
        <f t="shared" si="112"/>
        <v>7</v>
      </c>
      <c r="AA37" s="67">
        <f t="shared" si="113"/>
        <v>7477</v>
      </c>
      <c r="AB37" s="77">
        <v>52</v>
      </c>
      <c r="AC37" s="83">
        <v>68476</v>
      </c>
      <c r="AD37" s="80">
        <f t="shared" si="114"/>
        <v>8</v>
      </c>
      <c r="AE37" s="86">
        <f t="shared" si="115"/>
        <v>11554</v>
      </c>
      <c r="AF37" s="12">
        <f t="shared" si="116"/>
        <v>42</v>
      </c>
      <c r="AG37" s="18">
        <f t="shared" si="117"/>
        <v>37292</v>
      </c>
      <c r="AH37" s="15">
        <v>16630</v>
      </c>
      <c r="AI37" s="21">
        <f t="shared" ref="AI37" si="132">AH37-AH38</f>
        <v>38</v>
      </c>
      <c r="AJ37" s="15">
        <f t="shared" ref="AJ37" si="133">AF37/$AI37</f>
        <v>1.1052631578947369</v>
      </c>
      <c r="AK37" s="21">
        <f t="shared" ref="AK37" si="134">AG37/$AI37</f>
        <v>981.36842105263156</v>
      </c>
    </row>
    <row r="38" spans="2:37">
      <c r="B38" s="9" t="s">
        <v>20</v>
      </c>
      <c r="C38" s="27">
        <v>41998</v>
      </c>
      <c r="D38" s="53">
        <v>56</v>
      </c>
      <c r="E38" s="32">
        <v>37200</v>
      </c>
      <c r="F38" s="55">
        <f t="shared" si="95"/>
        <v>6</v>
      </c>
      <c r="G38" s="33">
        <f t="shared" si="96"/>
        <v>3300</v>
      </c>
      <c r="H38" s="69">
        <v>15</v>
      </c>
      <c r="I38" s="73">
        <v>9588</v>
      </c>
      <c r="J38" s="71">
        <f t="shared" si="98"/>
        <v>3</v>
      </c>
      <c r="K38" s="75">
        <f t="shared" si="99"/>
        <v>1597</v>
      </c>
      <c r="L38" s="57">
        <v>68</v>
      </c>
      <c r="M38" s="61">
        <v>46659</v>
      </c>
      <c r="N38" s="59">
        <f t="shared" si="102"/>
        <v>3</v>
      </c>
      <c r="O38" s="63">
        <f t="shared" si="103"/>
        <v>1399</v>
      </c>
      <c r="P38" s="35">
        <v>30</v>
      </c>
      <c r="Q38" s="49">
        <v>37687</v>
      </c>
      <c r="R38" s="37">
        <f t="shared" si="106"/>
        <v>24</v>
      </c>
      <c r="S38" s="51">
        <f t="shared" si="107"/>
        <v>23288</v>
      </c>
      <c r="T38" s="39">
        <v>47</v>
      </c>
      <c r="U38" s="43">
        <v>51770</v>
      </c>
      <c r="V38" s="41">
        <f t="shared" si="110"/>
        <v>3</v>
      </c>
      <c r="W38" s="45">
        <f t="shared" si="111"/>
        <v>2782</v>
      </c>
      <c r="X38" s="65">
        <v>48</v>
      </c>
      <c r="Y38" s="47">
        <v>45844</v>
      </c>
      <c r="Z38" s="61">
        <f t="shared" si="112"/>
        <v>13</v>
      </c>
      <c r="AA38" s="67">
        <f t="shared" si="113"/>
        <v>7171</v>
      </c>
      <c r="AB38" s="77">
        <v>44</v>
      </c>
      <c r="AC38" s="83">
        <v>56922</v>
      </c>
      <c r="AD38" s="80">
        <f t="shared" si="114"/>
        <v>2</v>
      </c>
      <c r="AE38" s="86">
        <f t="shared" si="115"/>
        <v>1131</v>
      </c>
      <c r="AF38" s="12">
        <f t="shared" si="116"/>
        <v>54</v>
      </c>
      <c r="AG38" s="18">
        <f t="shared" si="117"/>
        <v>40668</v>
      </c>
      <c r="AH38" s="15">
        <v>16592</v>
      </c>
      <c r="AI38" s="21">
        <f t="shared" ref="AI38" si="135">AH38-AH39</f>
        <v>56</v>
      </c>
      <c r="AJ38" s="15">
        <f t="shared" ref="AJ38" si="136">AF38/$AI38</f>
        <v>0.9642857142857143</v>
      </c>
      <c r="AK38" s="21">
        <f t="shared" ref="AK38" si="137">AG38/$AI38</f>
        <v>726.21428571428567</v>
      </c>
    </row>
    <row r="39" spans="2:37">
      <c r="B39" s="9" t="s">
        <v>21</v>
      </c>
      <c r="C39" s="27">
        <v>41997</v>
      </c>
      <c r="D39" s="53">
        <f t="shared" si="123"/>
        <v>50</v>
      </c>
      <c r="E39" s="32">
        <v>33900</v>
      </c>
      <c r="F39" s="55">
        <f t="shared" si="95"/>
        <v>0</v>
      </c>
      <c r="G39" s="33">
        <f t="shared" si="96"/>
        <v>1853</v>
      </c>
      <c r="H39" s="69">
        <f t="shared" si="131"/>
        <v>12</v>
      </c>
      <c r="I39" s="73">
        <f t="shared" si="131"/>
        <v>7991</v>
      </c>
      <c r="J39" s="71">
        <f t="shared" si="98"/>
        <v>0</v>
      </c>
      <c r="K39" s="75">
        <f t="shared" si="99"/>
        <v>0</v>
      </c>
      <c r="L39" s="57">
        <v>65</v>
      </c>
      <c r="M39" s="61">
        <v>45260</v>
      </c>
      <c r="N39" s="59">
        <f t="shared" si="102"/>
        <v>17</v>
      </c>
      <c r="O39" s="63">
        <f t="shared" si="103"/>
        <v>11845</v>
      </c>
      <c r="P39" s="35">
        <f>P40</f>
        <v>6</v>
      </c>
      <c r="Q39" s="49">
        <v>14399</v>
      </c>
      <c r="R39" s="37">
        <f t="shared" si="106"/>
        <v>0</v>
      </c>
      <c r="S39" s="51">
        <f t="shared" si="107"/>
        <v>837</v>
      </c>
      <c r="T39" s="39">
        <v>44</v>
      </c>
      <c r="U39" s="43">
        <v>48988</v>
      </c>
      <c r="V39" s="41">
        <f t="shared" si="110"/>
        <v>6</v>
      </c>
      <c r="W39" s="45">
        <f t="shared" si="111"/>
        <v>10125</v>
      </c>
      <c r="X39" s="65">
        <v>35</v>
      </c>
      <c r="Y39" s="47">
        <v>38673</v>
      </c>
      <c r="Z39" s="61">
        <f t="shared" si="112"/>
        <v>2</v>
      </c>
      <c r="AA39" s="67">
        <f t="shared" si="113"/>
        <v>4173</v>
      </c>
      <c r="AB39" s="77">
        <f t="shared" si="128"/>
        <v>42</v>
      </c>
      <c r="AC39" s="83">
        <v>55791</v>
      </c>
      <c r="AD39" s="80">
        <f t="shared" si="114"/>
        <v>0</v>
      </c>
      <c r="AE39" s="86">
        <f t="shared" si="115"/>
        <v>700</v>
      </c>
      <c r="AF39" s="12">
        <f t="shared" si="116"/>
        <v>25</v>
      </c>
      <c r="AG39" s="18">
        <f t="shared" si="117"/>
        <v>29533</v>
      </c>
      <c r="AH39" s="15">
        <v>16536</v>
      </c>
      <c r="AI39" s="21">
        <f t="shared" ref="AI39:AI40" si="138">AH39-AH40</f>
        <v>22</v>
      </c>
      <c r="AJ39" s="15">
        <f t="shared" ref="AJ39:AK42" si="139">AF39/$AI39</f>
        <v>1.1363636363636365</v>
      </c>
      <c r="AK39" s="21">
        <f t="shared" si="139"/>
        <v>1342.409090909091</v>
      </c>
    </row>
    <row r="40" spans="2:37">
      <c r="B40" s="9" t="s">
        <v>22</v>
      </c>
      <c r="C40" s="27">
        <v>41996</v>
      </c>
      <c r="D40" s="53">
        <v>50</v>
      </c>
      <c r="E40" s="32">
        <v>32047</v>
      </c>
      <c r="F40" s="55">
        <f t="shared" si="95"/>
        <v>3</v>
      </c>
      <c r="G40" s="33">
        <f t="shared" si="96"/>
        <v>1632</v>
      </c>
      <c r="H40" s="69">
        <f t="shared" si="131"/>
        <v>12</v>
      </c>
      <c r="I40" s="73">
        <f t="shared" si="131"/>
        <v>7991</v>
      </c>
      <c r="J40" s="71">
        <f t="shared" si="98"/>
        <v>0</v>
      </c>
      <c r="K40" s="75">
        <f t="shared" si="99"/>
        <v>0</v>
      </c>
      <c r="L40" s="57">
        <v>48</v>
      </c>
      <c r="M40" s="61">
        <v>33415</v>
      </c>
      <c r="N40" s="59">
        <f t="shared" si="102"/>
        <v>1</v>
      </c>
      <c r="O40" s="63">
        <f t="shared" si="103"/>
        <v>971</v>
      </c>
      <c r="P40" s="35">
        <v>6</v>
      </c>
      <c r="Q40" s="49">
        <v>13562</v>
      </c>
      <c r="R40" s="37">
        <f t="shared" si="106"/>
        <v>2</v>
      </c>
      <c r="S40" s="51">
        <f t="shared" si="107"/>
        <v>1776</v>
      </c>
      <c r="T40" s="39">
        <f>T41</f>
        <v>38</v>
      </c>
      <c r="U40" s="43">
        <f>U41</f>
        <v>38863</v>
      </c>
      <c r="V40" s="41">
        <f t="shared" si="110"/>
        <v>0</v>
      </c>
      <c r="W40" s="45">
        <f t="shared" si="111"/>
        <v>0</v>
      </c>
      <c r="X40" s="65">
        <v>33</v>
      </c>
      <c r="Y40" s="47">
        <v>34500</v>
      </c>
      <c r="Z40" s="61">
        <f t="shared" si="112"/>
        <v>3</v>
      </c>
      <c r="AA40" s="67">
        <f t="shared" si="113"/>
        <v>3162</v>
      </c>
      <c r="AB40" s="77">
        <v>42</v>
      </c>
      <c r="AC40" s="83">
        <v>55091</v>
      </c>
      <c r="AD40" s="80">
        <f t="shared" si="114"/>
        <v>12</v>
      </c>
      <c r="AE40" s="86">
        <f t="shared" si="115"/>
        <v>5817</v>
      </c>
      <c r="AF40" s="12">
        <f t="shared" si="116"/>
        <v>21</v>
      </c>
      <c r="AG40" s="18">
        <f t="shared" si="117"/>
        <v>13358</v>
      </c>
      <c r="AH40" s="15">
        <v>16514</v>
      </c>
      <c r="AI40" s="21">
        <f t="shared" si="138"/>
        <v>27</v>
      </c>
      <c r="AJ40" s="15">
        <f t="shared" si="139"/>
        <v>0.77777777777777779</v>
      </c>
      <c r="AK40" s="21">
        <f t="shared" si="139"/>
        <v>494.74074074074076</v>
      </c>
    </row>
    <row r="41" spans="2:37">
      <c r="B41" s="9" t="s">
        <v>23</v>
      </c>
      <c r="C41" s="27">
        <v>41995</v>
      </c>
      <c r="D41" s="53">
        <v>47</v>
      </c>
      <c r="E41" s="32">
        <v>30415</v>
      </c>
      <c r="F41" s="55">
        <f t="shared" si="95"/>
        <v>7</v>
      </c>
      <c r="G41" s="33">
        <f t="shared" si="96"/>
        <v>2923</v>
      </c>
      <c r="H41" s="69">
        <f t="shared" si="131"/>
        <v>12</v>
      </c>
      <c r="I41" s="73">
        <f t="shared" si="131"/>
        <v>7991</v>
      </c>
      <c r="J41" s="71">
        <f t="shared" si="98"/>
        <v>0</v>
      </c>
      <c r="K41" s="75">
        <f t="shared" si="99"/>
        <v>0</v>
      </c>
      <c r="L41" s="57">
        <v>47</v>
      </c>
      <c r="M41" s="61">
        <v>32444</v>
      </c>
      <c r="N41" s="59">
        <f t="shared" si="102"/>
        <v>3</v>
      </c>
      <c r="O41" s="63">
        <f t="shared" si="103"/>
        <v>1204</v>
      </c>
      <c r="P41" s="35">
        <f>P42</f>
        <v>4</v>
      </c>
      <c r="Q41" s="49">
        <f>Q42</f>
        <v>11786</v>
      </c>
      <c r="R41" s="37">
        <f t="shared" si="106"/>
        <v>0</v>
      </c>
      <c r="S41" s="51">
        <f t="shared" si="107"/>
        <v>0</v>
      </c>
      <c r="T41" s="39">
        <f>T42</f>
        <v>38</v>
      </c>
      <c r="U41" s="43">
        <f>U42</f>
        <v>38863</v>
      </c>
      <c r="V41" s="41">
        <f t="shared" si="110"/>
        <v>0</v>
      </c>
      <c r="W41" s="45">
        <f t="shared" si="111"/>
        <v>0</v>
      </c>
      <c r="X41" s="65">
        <v>30</v>
      </c>
      <c r="Y41" s="47">
        <v>31338</v>
      </c>
      <c r="Z41" s="61">
        <f t="shared" si="112"/>
        <v>3</v>
      </c>
      <c r="AA41" s="67">
        <f t="shared" si="113"/>
        <v>2739</v>
      </c>
      <c r="AB41" s="77">
        <v>30</v>
      </c>
      <c r="AC41" s="83">
        <v>49274</v>
      </c>
      <c r="AD41" s="80">
        <f t="shared" si="114"/>
        <v>1</v>
      </c>
      <c r="AE41" s="86">
        <f t="shared" si="115"/>
        <v>1064</v>
      </c>
      <c r="AF41" s="12">
        <f t="shared" si="116"/>
        <v>14</v>
      </c>
      <c r="AG41" s="18">
        <f t="shared" si="117"/>
        <v>7930</v>
      </c>
      <c r="AH41" s="15">
        <v>16487</v>
      </c>
      <c r="AI41" s="21">
        <f>AH41-AH42</f>
        <v>10</v>
      </c>
      <c r="AJ41" s="15">
        <f t="shared" si="139"/>
        <v>1.4</v>
      </c>
      <c r="AK41" s="21">
        <f t="shared" si="139"/>
        <v>793</v>
      </c>
    </row>
    <row r="42" spans="2:37">
      <c r="B42" s="9" t="s">
        <v>24</v>
      </c>
      <c r="C42" s="27">
        <v>41994</v>
      </c>
      <c r="D42" s="53">
        <v>40</v>
      </c>
      <c r="E42" s="32">
        <v>27492</v>
      </c>
      <c r="F42" s="55">
        <f>D42-D43</f>
        <v>8</v>
      </c>
      <c r="G42" s="33">
        <f>E42-E43</f>
        <v>4562</v>
      </c>
      <c r="H42" s="69">
        <v>12</v>
      </c>
      <c r="I42" s="73">
        <v>7991</v>
      </c>
      <c r="J42" s="71">
        <f>H42-H43</f>
        <v>9</v>
      </c>
      <c r="K42" s="75">
        <f>I42-I43</f>
        <v>6258</v>
      </c>
      <c r="L42" s="57">
        <v>44</v>
      </c>
      <c r="M42" s="61">
        <v>31240</v>
      </c>
      <c r="N42" s="59">
        <f>L42-L43</f>
        <v>12</v>
      </c>
      <c r="O42" s="63">
        <f>M42-M43</f>
        <v>8516</v>
      </c>
      <c r="P42" s="35">
        <f>P43</f>
        <v>4</v>
      </c>
      <c r="Q42" s="49">
        <v>11786</v>
      </c>
      <c r="R42" s="37">
        <f>P42-P43</f>
        <v>0</v>
      </c>
      <c r="S42" s="51">
        <f>Q42-Q43</f>
        <v>474</v>
      </c>
      <c r="T42" s="39">
        <v>38</v>
      </c>
      <c r="U42" s="43">
        <v>38863</v>
      </c>
      <c r="V42" s="41">
        <f>T42-T43</f>
        <v>8</v>
      </c>
      <c r="W42" s="45">
        <f>U42-U43</f>
        <v>7008</v>
      </c>
      <c r="X42" s="65">
        <v>27</v>
      </c>
      <c r="Y42" s="47">
        <v>28599</v>
      </c>
      <c r="Z42" s="61">
        <f>X42-X43</f>
        <v>4</v>
      </c>
      <c r="AA42" s="67">
        <f>Y42-Y43</f>
        <v>5367</v>
      </c>
      <c r="AB42" s="77">
        <v>29</v>
      </c>
      <c r="AC42" s="83">
        <v>48210</v>
      </c>
      <c r="AD42" s="80">
        <f>AB42-AB43</f>
        <v>7</v>
      </c>
      <c r="AE42" s="86">
        <f>AC42-AC43</f>
        <v>8390</v>
      </c>
      <c r="AF42" s="12">
        <f t="shared" si="116"/>
        <v>48</v>
      </c>
      <c r="AG42" s="18">
        <f t="shared" si="117"/>
        <v>40575</v>
      </c>
      <c r="AH42" s="15">
        <v>16477</v>
      </c>
      <c r="AI42" s="21">
        <f>AH42-AH43</f>
        <v>28</v>
      </c>
      <c r="AJ42" s="15">
        <f t="shared" si="139"/>
        <v>1.7142857142857142</v>
      </c>
      <c r="AK42" s="21">
        <f t="shared" si="139"/>
        <v>1449.1071428571429</v>
      </c>
    </row>
    <row r="43" spans="2:37">
      <c r="B43" s="9" t="s">
        <v>19</v>
      </c>
      <c r="C43" s="27">
        <v>41993</v>
      </c>
      <c r="D43" s="53">
        <v>32</v>
      </c>
      <c r="E43" s="32">
        <v>22930</v>
      </c>
      <c r="F43" s="55">
        <f>D43-D44</f>
        <v>9</v>
      </c>
      <c r="G43" s="33">
        <f>E43-E44</f>
        <v>5458</v>
      </c>
      <c r="H43" s="69">
        <v>3</v>
      </c>
      <c r="I43" s="73">
        <v>1733</v>
      </c>
      <c r="J43" s="71">
        <f>H43-H44</f>
        <v>3</v>
      </c>
      <c r="K43" s="75">
        <f>I43-I44</f>
        <v>1733</v>
      </c>
      <c r="L43" s="57">
        <v>32</v>
      </c>
      <c r="M43" s="61">
        <v>22724</v>
      </c>
      <c r="N43" s="59">
        <f>L43-L44</f>
        <v>9</v>
      </c>
      <c r="O43" s="63">
        <f>M43-M44</f>
        <v>6807</v>
      </c>
      <c r="P43" s="35">
        <v>4</v>
      </c>
      <c r="Q43" s="49">
        <v>11312</v>
      </c>
      <c r="R43" s="37">
        <f>P43-P44</f>
        <v>4</v>
      </c>
      <c r="S43" s="51">
        <f>Q43-Q44</f>
        <v>8725</v>
      </c>
      <c r="T43" s="39">
        <v>30</v>
      </c>
      <c r="U43" s="43">
        <v>31855</v>
      </c>
      <c r="V43" s="41">
        <f>T43-T44</f>
        <v>13</v>
      </c>
      <c r="W43" s="45">
        <f>U43-U44</f>
        <v>14010</v>
      </c>
      <c r="X43" s="65">
        <v>23</v>
      </c>
      <c r="Y43" s="47">
        <v>23232</v>
      </c>
      <c r="Z43" s="61">
        <f>X43-X44</f>
        <v>13</v>
      </c>
      <c r="AA43" s="67">
        <f>Y43-Y44</f>
        <v>16432</v>
      </c>
      <c r="AB43" s="77">
        <v>22</v>
      </c>
      <c r="AC43" s="83">
        <v>39820</v>
      </c>
      <c r="AD43" s="80">
        <f>AB43-AB44</f>
        <v>11</v>
      </c>
      <c r="AE43" s="86">
        <f>AC43-AC44</f>
        <v>20041</v>
      </c>
      <c r="AF43" s="12">
        <f t="shared" si="116"/>
        <v>62</v>
      </c>
      <c r="AG43" s="18">
        <f t="shared" si="117"/>
        <v>73206</v>
      </c>
      <c r="AH43" s="15">
        <v>16449</v>
      </c>
      <c r="AI43" s="21"/>
      <c r="AJ43" s="15"/>
      <c r="AK43" s="21"/>
    </row>
    <row r="44" spans="2:37">
      <c r="B44" s="9" t="s">
        <v>25</v>
      </c>
      <c r="C44" s="27">
        <v>41992</v>
      </c>
      <c r="D44" s="53">
        <v>23</v>
      </c>
      <c r="E44" s="32">
        <v>17472</v>
      </c>
      <c r="F44" s="55">
        <f t="shared" ref="F44:G46" si="140">D44-D45</f>
        <v>4</v>
      </c>
      <c r="G44" s="33">
        <f t="shared" si="140"/>
        <v>3603</v>
      </c>
      <c r="H44" s="69">
        <f t="shared" ref="H44:I45" si="141">H45</f>
        <v>0</v>
      </c>
      <c r="I44" s="73">
        <v>0</v>
      </c>
      <c r="J44" s="71">
        <f t="shared" ref="J44:K46" si="142">H44-H45</f>
        <v>0</v>
      </c>
      <c r="K44" s="75">
        <f t="shared" si="142"/>
        <v>0</v>
      </c>
      <c r="L44" s="57">
        <v>23</v>
      </c>
      <c r="M44" s="61">
        <v>15917</v>
      </c>
      <c r="N44" s="59">
        <f t="shared" ref="N44:O46" si="143">L44-L45</f>
        <v>2</v>
      </c>
      <c r="O44" s="63">
        <f t="shared" si="143"/>
        <v>2510</v>
      </c>
      <c r="P44" s="35">
        <f>P45</f>
        <v>0</v>
      </c>
      <c r="Q44" s="49">
        <v>2587</v>
      </c>
      <c r="R44" s="37">
        <f t="shared" ref="R44:S46" si="144">P44-P45</f>
        <v>0</v>
      </c>
      <c r="S44" s="51">
        <f t="shared" si="144"/>
        <v>2121</v>
      </c>
      <c r="T44" s="39">
        <v>17</v>
      </c>
      <c r="U44" s="43">
        <v>17845</v>
      </c>
      <c r="V44" s="41">
        <f t="shared" ref="V44:W46" si="145">T44-T45</f>
        <v>0</v>
      </c>
      <c r="W44" s="45">
        <f t="shared" si="145"/>
        <v>1145</v>
      </c>
      <c r="X44" s="65">
        <v>10</v>
      </c>
      <c r="Y44" s="47">
        <v>6800</v>
      </c>
      <c r="Z44" s="61">
        <f t="shared" ref="Z44:AA46" si="146">X44-X45</f>
        <v>5</v>
      </c>
      <c r="AA44" s="67">
        <f t="shared" si="146"/>
        <v>2138</v>
      </c>
      <c r="AB44" s="77">
        <v>11</v>
      </c>
      <c r="AC44" s="83">
        <v>19779</v>
      </c>
      <c r="AD44" s="80">
        <f t="shared" ref="AD44:AE46" si="147">AB44-AB45</f>
        <v>6</v>
      </c>
      <c r="AE44" s="86">
        <f t="shared" si="147"/>
        <v>8542</v>
      </c>
      <c r="AF44" s="12">
        <f t="shared" si="116"/>
        <v>17</v>
      </c>
      <c r="AG44" s="18">
        <f t="shared" si="117"/>
        <v>20059</v>
      </c>
      <c r="AH44" s="15"/>
      <c r="AI44" s="21"/>
      <c r="AJ44" s="15"/>
      <c r="AK44" s="21"/>
    </row>
    <row r="45" spans="2:37">
      <c r="B45" s="9" t="s">
        <v>20</v>
      </c>
      <c r="C45" s="27">
        <v>41991</v>
      </c>
      <c r="D45" s="53">
        <v>19</v>
      </c>
      <c r="E45" s="32">
        <v>13869</v>
      </c>
      <c r="F45" s="55">
        <f t="shared" si="140"/>
        <v>10</v>
      </c>
      <c r="G45" s="33">
        <f t="shared" si="140"/>
        <v>5719</v>
      </c>
      <c r="H45" s="69">
        <f t="shared" si="141"/>
        <v>0</v>
      </c>
      <c r="I45" s="73">
        <f t="shared" si="141"/>
        <v>0</v>
      </c>
      <c r="J45" s="71">
        <f t="shared" si="142"/>
        <v>0</v>
      </c>
      <c r="K45" s="75">
        <f t="shared" si="142"/>
        <v>0</v>
      </c>
      <c r="L45" s="57">
        <v>21</v>
      </c>
      <c r="M45" s="61">
        <v>13407</v>
      </c>
      <c r="N45" s="59">
        <f t="shared" si="143"/>
        <v>12</v>
      </c>
      <c r="O45" s="63">
        <f t="shared" si="143"/>
        <v>7199</v>
      </c>
      <c r="P45" s="35">
        <f>P46</f>
        <v>0</v>
      </c>
      <c r="Q45" s="49">
        <v>466</v>
      </c>
      <c r="R45" s="37">
        <f t="shared" si="144"/>
        <v>0</v>
      </c>
      <c r="S45" s="51">
        <f t="shared" si="144"/>
        <v>466</v>
      </c>
      <c r="T45" s="39">
        <v>17</v>
      </c>
      <c r="U45" s="43">
        <v>16700</v>
      </c>
      <c r="V45" s="41">
        <f t="shared" si="145"/>
        <v>2</v>
      </c>
      <c r="W45" s="45">
        <f t="shared" si="145"/>
        <v>14</v>
      </c>
      <c r="X45" s="65">
        <v>5</v>
      </c>
      <c r="Y45" s="47">
        <v>4662</v>
      </c>
      <c r="Z45" s="61">
        <f t="shared" si="146"/>
        <v>3</v>
      </c>
      <c r="AA45" s="67">
        <f t="shared" si="146"/>
        <v>3582</v>
      </c>
      <c r="AB45" s="77">
        <v>5</v>
      </c>
      <c r="AC45" s="83">
        <v>11237</v>
      </c>
      <c r="AD45" s="80">
        <f t="shared" si="147"/>
        <v>1</v>
      </c>
      <c r="AE45" s="86">
        <f t="shared" si="147"/>
        <v>1879</v>
      </c>
      <c r="AF45" s="12">
        <f t="shared" si="116"/>
        <v>28</v>
      </c>
      <c r="AG45" s="18">
        <f t="shared" si="117"/>
        <v>18859</v>
      </c>
      <c r="AH45" s="15"/>
      <c r="AI45" s="21"/>
      <c r="AJ45" s="15"/>
      <c r="AK45" s="21"/>
    </row>
    <row r="46" spans="2:37">
      <c r="B46" s="9" t="s">
        <v>21</v>
      </c>
      <c r="C46" s="27">
        <v>41990</v>
      </c>
      <c r="D46" s="53">
        <v>9</v>
      </c>
      <c r="E46" s="32">
        <v>8150</v>
      </c>
      <c r="F46" s="55">
        <f t="shared" si="140"/>
        <v>5</v>
      </c>
      <c r="G46" s="33">
        <f t="shared" si="140"/>
        <v>4075</v>
      </c>
      <c r="H46" s="69">
        <v>0</v>
      </c>
      <c r="I46" s="73">
        <v>0</v>
      </c>
      <c r="J46" s="71">
        <f t="shared" si="142"/>
        <v>0</v>
      </c>
      <c r="K46" s="75">
        <f t="shared" si="142"/>
        <v>0</v>
      </c>
      <c r="L46" s="57">
        <v>9</v>
      </c>
      <c r="M46" s="61">
        <v>6208</v>
      </c>
      <c r="N46" s="59">
        <f t="shared" si="143"/>
        <v>5</v>
      </c>
      <c r="O46" s="63">
        <f t="shared" si="143"/>
        <v>3104</v>
      </c>
      <c r="P46" s="35">
        <v>0</v>
      </c>
      <c r="Q46" s="49">
        <v>0</v>
      </c>
      <c r="R46" s="37">
        <f t="shared" si="144"/>
        <v>0</v>
      </c>
      <c r="S46" s="51">
        <f t="shared" si="144"/>
        <v>0</v>
      </c>
      <c r="T46" s="39">
        <v>15</v>
      </c>
      <c r="U46" s="43">
        <v>16686</v>
      </c>
      <c r="V46" s="41">
        <f t="shared" si="145"/>
        <v>8</v>
      </c>
      <c r="W46" s="45">
        <f t="shared" si="145"/>
        <v>8343</v>
      </c>
      <c r="X46" s="65">
        <v>2</v>
      </c>
      <c r="Y46" s="47">
        <v>1080</v>
      </c>
      <c r="Z46" s="61">
        <f t="shared" si="146"/>
        <v>1</v>
      </c>
      <c r="AA46" s="67">
        <f t="shared" si="146"/>
        <v>540</v>
      </c>
      <c r="AB46" s="77">
        <v>4</v>
      </c>
      <c r="AC46" s="83">
        <v>9358</v>
      </c>
      <c r="AD46" s="80">
        <f t="shared" si="147"/>
        <v>2</v>
      </c>
      <c r="AE46" s="86">
        <f t="shared" si="147"/>
        <v>4679</v>
      </c>
      <c r="AF46" s="12">
        <f t="shared" si="116"/>
        <v>21</v>
      </c>
      <c r="AG46" s="18">
        <f t="shared" si="117"/>
        <v>20741</v>
      </c>
      <c r="AH46" s="15"/>
      <c r="AI46" s="21"/>
      <c r="AJ46" s="15"/>
      <c r="AK46" s="21"/>
    </row>
    <row r="47" spans="2:37" ht="15.75" thickBot="1">
      <c r="B47" s="10" t="s">
        <v>22</v>
      </c>
      <c r="C47" s="28">
        <v>41989</v>
      </c>
      <c r="D47" s="53">
        <f>INT(D46/2)</f>
        <v>4</v>
      </c>
      <c r="E47" s="32">
        <f>INT(E46/2)</f>
        <v>4075</v>
      </c>
      <c r="F47" s="55">
        <f>D47-D48</f>
        <v>4</v>
      </c>
      <c r="G47" s="33">
        <f>E47-E48</f>
        <v>4075</v>
      </c>
      <c r="H47" s="69">
        <f t="shared" ref="H47:I47" si="148">INT(H46/2)</f>
        <v>0</v>
      </c>
      <c r="I47" s="73">
        <f t="shared" si="148"/>
        <v>0</v>
      </c>
      <c r="J47" s="71">
        <f>H47-H48</f>
        <v>0</v>
      </c>
      <c r="K47" s="75">
        <f>I47-I48</f>
        <v>0</v>
      </c>
      <c r="L47" s="57">
        <f t="shared" ref="L47:M47" si="149">INT(L46/2)</f>
        <v>4</v>
      </c>
      <c r="M47" s="61">
        <f t="shared" si="149"/>
        <v>3104</v>
      </c>
      <c r="N47" s="59">
        <f>L47-L48</f>
        <v>4</v>
      </c>
      <c r="O47" s="63">
        <f>M47-M48</f>
        <v>3104</v>
      </c>
      <c r="P47" s="35">
        <f t="shared" ref="P47:Q47" si="150">INT(P46/2)</f>
        <v>0</v>
      </c>
      <c r="Q47" s="49">
        <f t="shared" si="150"/>
        <v>0</v>
      </c>
      <c r="R47" s="37">
        <f>P47-P48</f>
        <v>0</v>
      </c>
      <c r="S47" s="51">
        <f>Q47-Q48</f>
        <v>0</v>
      </c>
      <c r="T47" s="39">
        <f t="shared" ref="T47:U47" si="151">INT(T46/2)</f>
        <v>7</v>
      </c>
      <c r="U47" s="43">
        <f t="shared" si="151"/>
        <v>8343</v>
      </c>
      <c r="V47" s="41">
        <f>T47-T48</f>
        <v>7</v>
      </c>
      <c r="W47" s="45">
        <f>U47-U48</f>
        <v>8343</v>
      </c>
      <c r="X47" s="65">
        <f t="shared" ref="X47:Y47" si="152">INT(X46/2)</f>
        <v>1</v>
      </c>
      <c r="Y47" s="47">
        <f t="shared" si="152"/>
        <v>540</v>
      </c>
      <c r="Z47" s="61">
        <f>X47-X48</f>
        <v>1</v>
      </c>
      <c r="AA47" s="67">
        <f>Y47-Y48</f>
        <v>540</v>
      </c>
      <c r="AB47" s="78">
        <f t="shared" ref="AB47:AC47" si="153">INT(AB46/2)</f>
        <v>2</v>
      </c>
      <c r="AC47" s="84">
        <f t="shared" si="153"/>
        <v>4679</v>
      </c>
      <c r="AD47" s="81">
        <f>AB47-AB48</f>
        <v>2</v>
      </c>
      <c r="AE47" s="87">
        <f>AC47-AC48</f>
        <v>4679</v>
      </c>
      <c r="AF47" s="13">
        <f t="shared" si="116"/>
        <v>18</v>
      </c>
      <c r="AG47" s="19">
        <f t="shared" si="117"/>
        <v>20741</v>
      </c>
      <c r="AH47" s="16"/>
      <c r="AI47" s="22"/>
      <c r="AJ47" s="16"/>
      <c r="AK47" s="22"/>
    </row>
  </sheetData>
  <mergeCells count="123">
    <mergeCell ref="F6:G6"/>
    <mergeCell ref="F7:G7"/>
    <mergeCell ref="D3:E3"/>
    <mergeCell ref="D4:E4"/>
    <mergeCell ref="D5:E5"/>
    <mergeCell ref="D6:E6"/>
    <mergeCell ref="D7:E7"/>
    <mergeCell ref="AF1:AG1"/>
    <mergeCell ref="F2:G2"/>
    <mergeCell ref="F3:G3"/>
    <mergeCell ref="F4:G4"/>
    <mergeCell ref="F5:G5"/>
    <mergeCell ref="R2:S2"/>
    <mergeCell ref="V2:W2"/>
    <mergeCell ref="N2:O2"/>
    <mergeCell ref="J2:K2"/>
    <mergeCell ref="Z2:AA2"/>
    <mergeCell ref="AB2:AC2"/>
    <mergeCell ref="H1:K1"/>
    <mergeCell ref="X1:AA1"/>
    <mergeCell ref="AB1:AE1"/>
    <mergeCell ref="D1:G1"/>
    <mergeCell ref="P1:S1"/>
    <mergeCell ref="T1:W1"/>
    <mergeCell ref="L1:O1"/>
    <mergeCell ref="AD2:AE2"/>
    <mergeCell ref="P3:Q3"/>
    <mergeCell ref="R3:S3"/>
    <mergeCell ref="T3:U3"/>
    <mergeCell ref="V3:W3"/>
    <mergeCell ref="L3:M3"/>
    <mergeCell ref="N3:O3"/>
    <mergeCell ref="H3:I3"/>
    <mergeCell ref="J3:K3"/>
    <mergeCell ref="X3:Y3"/>
    <mergeCell ref="Z3:AA3"/>
    <mergeCell ref="AB3:AC3"/>
    <mergeCell ref="AD3:AE3"/>
    <mergeCell ref="X2:Y2"/>
    <mergeCell ref="AB4:AC4"/>
    <mergeCell ref="AD4:AE4"/>
    <mergeCell ref="P5:Q5"/>
    <mergeCell ref="R5:S5"/>
    <mergeCell ref="T5:U5"/>
    <mergeCell ref="V5:W5"/>
    <mergeCell ref="L5:M5"/>
    <mergeCell ref="N5:O5"/>
    <mergeCell ref="H5:I5"/>
    <mergeCell ref="J5:K5"/>
    <mergeCell ref="X5:Y5"/>
    <mergeCell ref="Z5:AA5"/>
    <mergeCell ref="AB5:AC5"/>
    <mergeCell ref="AD5:AE5"/>
    <mergeCell ref="N4:O4"/>
    <mergeCell ref="H4:I4"/>
    <mergeCell ref="J4:K4"/>
    <mergeCell ref="X4:Y4"/>
    <mergeCell ref="Z4:AA4"/>
    <mergeCell ref="P4:Q4"/>
    <mergeCell ref="R4:S4"/>
    <mergeCell ref="T4:U4"/>
    <mergeCell ref="V4:W4"/>
    <mergeCell ref="L4:M4"/>
    <mergeCell ref="AB6:AC6"/>
    <mergeCell ref="AD6:AE6"/>
    <mergeCell ref="P7:Q7"/>
    <mergeCell ref="R7:S7"/>
    <mergeCell ref="T7:U7"/>
    <mergeCell ref="V7:W7"/>
    <mergeCell ref="L7:M7"/>
    <mergeCell ref="N7:O7"/>
    <mergeCell ref="H7:I7"/>
    <mergeCell ref="J7:K7"/>
    <mergeCell ref="X7:Y7"/>
    <mergeCell ref="Z7:AA7"/>
    <mergeCell ref="AB7:AC7"/>
    <mergeCell ref="AD7:AE7"/>
    <mergeCell ref="N6:O6"/>
    <mergeCell ref="H6:I6"/>
    <mergeCell ref="J6:K6"/>
    <mergeCell ref="X6:Y6"/>
    <mergeCell ref="Z6:AA6"/>
    <mergeCell ref="P6:Q6"/>
    <mergeCell ref="R6:S6"/>
    <mergeCell ref="T6:U6"/>
    <mergeCell ref="V6:W6"/>
    <mergeCell ref="L6:M6"/>
    <mergeCell ref="X8:Y8"/>
    <mergeCell ref="Z8:AA8"/>
    <mergeCell ref="D9:E9"/>
    <mergeCell ref="F9:G9"/>
    <mergeCell ref="P9:Q9"/>
    <mergeCell ref="R9:S9"/>
    <mergeCell ref="T9:U9"/>
    <mergeCell ref="V9:W9"/>
    <mergeCell ref="L9:M9"/>
    <mergeCell ref="N9:O9"/>
    <mergeCell ref="H9:I9"/>
    <mergeCell ref="J9:K9"/>
    <mergeCell ref="X9:Y9"/>
    <mergeCell ref="Z9:AA9"/>
    <mergeCell ref="V8:W8"/>
    <mergeCell ref="L8:M8"/>
    <mergeCell ref="N8:O8"/>
    <mergeCell ref="H8:I8"/>
    <mergeCell ref="J8:K8"/>
    <mergeCell ref="D8:E8"/>
    <mergeCell ref="F8:G8"/>
    <mergeCell ref="P8:Q8"/>
    <mergeCell ref="R8:S8"/>
    <mergeCell ref="T8:U8"/>
    <mergeCell ref="X10:Y10"/>
    <mergeCell ref="Z10:AA10"/>
    <mergeCell ref="V10:W10"/>
    <mergeCell ref="L10:M10"/>
    <mergeCell ref="N10:O10"/>
    <mergeCell ref="H10:I10"/>
    <mergeCell ref="J10:K10"/>
    <mergeCell ref="D10:E10"/>
    <mergeCell ref="F10:G10"/>
    <mergeCell ref="P10:Q10"/>
    <mergeCell ref="R10:S10"/>
    <mergeCell ref="T10:U10"/>
  </mergeCells>
  <conditionalFormatting sqref="AH5:AI5 D5 AB5:AE5 F5:X5 Z5">
    <cfRule type="cellIs" dxfId="5" priority="18" operator="greaterThan">
      <formula>0</formula>
    </cfRule>
    <cfRule type="cellIs" dxfId="4" priority="19" operator="lessThan">
      <formula>0</formula>
    </cfRule>
  </conditionalFormatting>
  <conditionalFormatting sqref="D2:F2 H2:X2 Z2 AB2:AE2">
    <cfRule type="cellIs" dxfId="3" priority="17" operator="greaterThan">
      <formula>$I$3</formula>
    </cfRule>
  </conditionalFormatting>
  <conditionalFormatting sqref="D2:F2 H2:X2 Z2 AB2:AE2">
    <cfRule type="cellIs" dxfId="2" priority="15" operator="lessThan">
      <formula>$I$3</formula>
    </cfRule>
  </conditionalFormatting>
  <conditionalFormatting sqref="D2:F2 H2:X2 Z2 AB2:AE2">
    <cfRule type="cellIs" dxfId="1" priority="10" operator="greaterThan">
      <formula>$AL$3</formula>
    </cfRule>
  </conditionalFormatting>
  <conditionalFormatting sqref="D2:F2 H2:X2 Z2 AB2:AE2">
    <cfRule type="cellIs" dxfId="0" priority="9" operator="lessThan">
      <formula>$AL$3</formula>
    </cfRule>
  </conditionalFormatting>
  <pageMargins left="0.7" right="0.7" top="0.75" bottom="0.75" header="0.3" footer="0.3"/>
  <pageSetup paperSize="9" orientation="portrait" r:id="rId1"/>
  <ignoredErrors>
    <ignoredError sqref="F4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2015-01-11T15:58:35Z</dcterms:modified>
</cp:coreProperties>
</file>