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F6" i="1"/>
  <c r="AC6"/>
  <c r="AA6"/>
  <c r="Y6"/>
  <c r="W6"/>
  <c r="U6"/>
  <c r="S6"/>
  <c r="Q6"/>
  <c r="O6"/>
  <c r="M6"/>
  <c r="K6"/>
  <c r="I6"/>
  <c r="G6"/>
  <c r="AC4"/>
  <c r="AA4"/>
  <c r="Y4"/>
  <c r="W4"/>
  <c r="U4"/>
  <c r="S4"/>
  <c r="Q4"/>
  <c r="O4"/>
  <c r="M4"/>
  <c r="K4"/>
  <c r="I4"/>
  <c r="G4"/>
  <c r="AC2"/>
  <c r="AA2"/>
  <c r="Y2"/>
  <c r="W2"/>
  <c r="U2"/>
  <c r="S2"/>
  <c r="Q2"/>
  <c r="O2"/>
  <c r="M2"/>
  <c r="K2"/>
  <c r="I2"/>
  <c r="G2"/>
  <c r="AD27"/>
  <c r="AC27"/>
  <c r="Z27"/>
  <c r="Y27"/>
  <c r="V27"/>
  <c r="U27"/>
  <c r="R27"/>
  <c r="Q27"/>
  <c r="N27"/>
  <c r="M27"/>
  <c r="J27"/>
  <c r="I27"/>
  <c r="E27"/>
  <c r="F27"/>
  <c r="C28"/>
  <c r="D28"/>
  <c r="O28"/>
  <c r="AI30"/>
  <c r="AJ30"/>
  <c r="AA32"/>
  <c r="AB32"/>
  <c r="AK2"/>
  <c r="L45"/>
  <c r="N45" s="1"/>
  <c r="AH11"/>
  <c r="AJ11" s="1"/>
  <c r="AH12"/>
  <c r="AJ12" s="1"/>
  <c r="AH13"/>
  <c r="AJ13" s="1"/>
  <c r="AH14"/>
  <c r="AJ14" s="1"/>
  <c r="AH15"/>
  <c r="AJ15" s="1"/>
  <c r="AH16"/>
  <c r="AJ16" s="1"/>
  <c r="AH17"/>
  <c r="AJ17" s="1"/>
  <c r="AH18"/>
  <c r="AJ18" s="1"/>
  <c r="AH19"/>
  <c r="AJ19" s="1"/>
  <c r="AH20"/>
  <c r="AJ20" s="1"/>
  <c r="AH21"/>
  <c r="AJ21" s="1"/>
  <c r="AH22"/>
  <c r="AJ22" s="1"/>
  <c r="AH23"/>
  <c r="AJ23" s="1"/>
  <c r="AH24"/>
  <c r="AJ24" s="1"/>
  <c r="AH25"/>
  <c r="AJ25" s="1"/>
  <c r="AH26"/>
  <c r="AH27"/>
  <c r="AH28"/>
  <c r="AH29"/>
  <c r="AH30"/>
  <c r="AH31"/>
  <c r="AH32"/>
  <c r="AH33"/>
  <c r="AH34"/>
  <c r="AH35"/>
  <c r="AH36"/>
  <c r="AH37"/>
  <c r="AH38"/>
  <c r="AD40"/>
  <c r="AC40"/>
  <c r="AD39"/>
  <c r="AC39"/>
  <c r="AD38"/>
  <c r="AC38"/>
  <c r="Z40"/>
  <c r="Y40"/>
  <c r="Z39"/>
  <c r="Y39"/>
  <c r="Z38"/>
  <c r="Y38"/>
  <c r="Z37"/>
  <c r="Y37"/>
  <c r="V40"/>
  <c r="U40"/>
  <c r="R40"/>
  <c r="Q40"/>
  <c r="R39"/>
  <c r="Q39"/>
  <c r="R38"/>
  <c r="Q38"/>
  <c r="N40"/>
  <c r="M40"/>
  <c r="F37"/>
  <c r="E38"/>
  <c r="F38"/>
  <c r="E39"/>
  <c r="F39"/>
  <c r="H39"/>
  <c r="J38" s="1"/>
  <c r="AH39"/>
  <c r="C37"/>
  <c r="C30" s="1"/>
  <c r="C29" s="1"/>
  <c r="C26" s="1"/>
  <c r="C25" s="1"/>
  <c r="C24" s="1"/>
  <c r="C23" s="1"/>
  <c r="C22" s="1"/>
  <c r="C21" s="1"/>
  <c r="E21" s="1"/>
  <c r="AH40"/>
  <c r="J40"/>
  <c r="E40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Z41"/>
  <c r="Y41"/>
  <c r="V41"/>
  <c r="R41"/>
  <c r="Q41"/>
  <c r="N41"/>
  <c r="M41"/>
  <c r="J41"/>
  <c r="F41"/>
  <c r="E41"/>
  <c r="AB34"/>
  <c r="AB30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D11" s="1"/>
  <c r="AA37"/>
  <c r="AA34" s="1"/>
  <c r="AA30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AC11" s="1"/>
  <c r="X34"/>
  <c r="X31" s="1"/>
  <c r="X30" s="1"/>
  <c r="X29" s="1"/>
  <c r="W34"/>
  <c r="W32" s="1"/>
  <c r="W31" s="1"/>
  <c r="W30" s="1"/>
  <c r="W29" s="1"/>
  <c r="W28" s="1"/>
  <c r="T39"/>
  <c r="T38" s="1"/>
  <c r="T37" s="1"/>
  <c r="T34" s="1"/>
  <c r="T32" s="1"/>
  <c r="T31" s="1"/>
  <c r="T30" s="1"/>
  <c r="T29" s="1"/>
  <c r="T28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V11" s="1"/>
  <c r="K39"/>
  <c r="K38" s="1"/>
  <c r="K34" s="1"/>
  <c r="K30" s="1"/>
  <c r="K29" s="1"/>
  <c r="K28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M11" s="1"/>
  <c r="H34"/>
  <c r="H31" s="1"/>
  <c r="H30" s="1"/>
  <c r="H29" s="1"/>
  <c r="H28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J11" s="1"/>
  <c r="G40"/>
  <c r="I40" s="1"/>
  <c r="S39"/>
  <c r="S38" s="1"/>
  <c r="S37" s="1"/>
  <c r="S34" s="1"/>
  <c r="S32" s="1"/>
  <c r="S31" s="1"/>
  <c r="S30" s="1"/>
  <c r="S29" s="1"/>
  <c r="S28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U11" s="1"/>
  <c r="P34"/>
  <c r="P32" s="1"/>
  <c r="P30" s="1"/>
  <c r="P29" s="1"/>
  <c r="P28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R11" s="1"/>
  <c r="O34"/>
  <c r="O32" s="1"/>
  <c r="O30" s="1"/>
  <c r="O29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Q11" s="1"/>
  <c r="L39"/>
  <c r="L38" s="1"/>
  <c r="L34" s="1"/>
  <c r="L30" s="1"/>
  <c r="L29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N11" s="1"/>
  <c r="D30"/>
  <c r="D29" s="1"/>
  <c r="D26" s="1"/>
  <c r="D25" s="1"/>
  <c r="D24" s="1"/>
  <c r="D23" s="1"/>
  <c r="D22" s="1"/>
  <c r="D21" s="1"/>
  <c r="D20" s="1"/>
  <c r="D19" s="1"/>
  <c r="D18" s="1"/>
  <c r="F18" s="1"/>
  <c r="AA5" l="1"/>
  <c r="I3"/>
  <c r="M3"/>
  <c r="Q3"/>
  <c r="U3"/>
  <c r="Y3"/>
  <c r="AC3"/>
  <c r="I5"/>
  <c r="M5"/>
  <c r="Q5"/>
  <c r="U5"/>
  <c r="Y5"/>
  <c r="AC5"/>
  <c r="G3"/>
  <c r="K3"/>
  <c r="O3"/>
  <c r="S3"/>
  <c r="W3"/>
  <c r="AA3"/>
  <c r="G5"/>
  <c r="K5"/>
  <c r="O5"/>
  <c r="S5"/>
  <c r="W5"/>
  <c r="W26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Y11" s="1"/>
  <c r="X28"/>
  <c r="AI25"/>
  <c r="AI24"/>
  <c r="AI23"/>
  <c r="AI22"/>
  <c r="AI21"/>
  <c r="AI20"/>
  <c r="AI19"/>
  <c r="AI18"/>
  <c r="AI17"/>
  <c r="AI16"/>
  <c r="AI15"/>
  <c r="AI14"/>
  <c r="AI13"/>
  <c r="AI12"/>
  <c r="AI11"/>
  <c r="N44"/>
  <c r="F24"/>
  <c r="F36"/>
  <c r="F35"/>
  <c r="F34"/>
  <c r="F33"/>
  <c r="F32"/>
  <c r="F31"/>
  <c r="F30"/>
  <c r="F29"/>
  <c r="F28"/>
  <c r="F26"/>
  <c r="F25"/>
  <c r="E37"/>
  <c r="E36"/>
  <c r="E35"/>
  <c r="E34"/>
  <c r="E33"/>
  <c r="E32"/>
  <c r="E31"/>
  <c r="E30"/>
  <c r="E29"/>
  <c r="E28"/>
  <c r="E26"/>
  <c r="E25"/>
  <c r="E24"/>
  <c r="E23"/>
  <c r="E22"/>
  <c r="N12"/>
  <c r="N13"/>
  <c r="N14"/>
  <c r="N15"/>
  <c r="N16"/>
  <c r="N17"/>
  <c r="N18"/>
  <c r="N19"/>
  <c r="N20"/>
  <c r="N21"/>
  <c r="N22"/>
  <c r="N23"/>
  <c r="N24"/>
  <c r="N25"/>
  <c r="N26"/>
  <c r="N28"/>
  <c r="N29"/>
  <c r="N30"/>
  <c r="N31"/>
  <c r="N32"/>
  <c r="N33"/>
  <c r="N34"/>
  <c r="N35"/>
  <c r="N36"/>
  <c r="N37"/>
  <c r="N38"/>
  <c r="N39"/>
  <c r="R12"/>
  <c r="R13"/>
  <c r="R14"/>
  <c r="R15"/>
  <c r="R16"/>
  <c r="R17"/>
  <c r="R18"/>
  <c r="R19"/>
  <c r="R20"/>
  <c r="R21"/>
  <c r="R22"/>
  <c r="R23"/>
  <c r="R24"/>
  <c r="R25"/>
  <c r="R26"/>
  <c r="R28"/>
  <c r="R29"/>
  <c r="R30"/>
  <c r="R31"/>
  <c r="R32"/>
  <c r="R33"/>
  <c r="R34"/>
  <c r="R35"/>
  <c r="R36"/>
  <c r="R37"/>
  <c r="V12"/>
  <c r="V13"/>
  <c r="V14"/>
  <c r="V15"/>
  <c r="V16"/>
  <c r="V17"/>
  <c r="V18"/>
  <c r="V19"/>
  <c r="V20"/>
  <c r="V21"/>
  <c r="V22"/>
  <c r="V23"/>
  <c r="V24"/>
  <c r="V25"/>
  <c r="V26"/>
  <c r="V28"/>
  <c r="V29"/>
  <c r="V30"/>
  <c r="V31"/>
  <c r="V32"/>
  <c r="V33"/>
  <c r="V34"/>
  <c r="V35"/>
  <c r="V36"/>
  <c r="V37"/>
  <c r="V38"/>
  <c r="V39"/>
  <c r="Z28"/>
  <c r="Z29"/>
  <c r="Z30"/>
  <c r="Z31"/>
  <c r="Z32"/>
  <c r="Z33"/>
  <c r="Z34"/>
  <c r="Z35"/>
  <c r="Z36"/>
  <c r="AD12"/>
  <c r="AD13"/>
  <c r="AD14"/>
  <c r="AD15"/>
  <c r="AD16"/>
  <c r="AD17"/>
  <c r="AD18"/>
  <c r="AD19"/>
  <c r="AD20"/>
  <c r="AD21"/>
  <c r="AD22"/>
  <c r="AD23"/>
  <c r="AD24"/>
  <c r="AD25"/>
  <c r="AD26"/>
  <c r="AD28"/>
  <c r="AD29"/>
  <c r="AD30"/>
  <c r="AD31"/>
  <c r="AD32"/>
  <c r="AD33"/>
  <c r="AD34"/>
  <c r="AD35"/>
  <c r="AD36"/>
  <c r="AD37"/>
  <c r="F23"/>
  <c r="F22"/>
  <c r="F21"/>
  <c r="F20"/>
  <c r="F19"/>
  <c r="J39"/>
  <c r="J37"/>
  <c r="J36"/>
  <c r="J35"/>
  <c r="J34"/>
  <c r="J33"/>
  <c r="J32"/>
  <c r="J31"/>
  <c r="J30"/>
  <c r="J29"/>
  <c r="J28"/>
  <c r="J26"/>
  <c r="J25"/>
  <c r="J24"/>
  <c r="J23"/>
  <c r="J22"/>
  <c r="J21"/>
  <c r="J20"/>
  <c r="J19"/>
  <c r="J18"/>
  <c r="J17"/>
  <c r="J16"/>
  <c r="J15"/>
  <c r="J14"/>
  <c r="J13"/>
  <c r="J12"/>
  <c r="M12"/>
  <c r="M13"/>
  <c r="M14"/>
  <c r="M15"/>
  <c r="M16"/>
  <c r="M17"/>
  <c r="M18"/>
  <c r="M19"/>
  <c r="M20"/>
  <c r="M21"/>
  <c r="M22"/>
  <c r="M23"/>
  <c r="M24"/>
  <c r="M25"/>
  <c r="M26"/>
  <c r="M28"/>
  <c r="M29"/>
  <c r="M30"/>
  <c r="M31"/>
  <c r="M32"/>
  <c r="M33"/>
  <c r="M34"/>
  <c r="M35"/>
  <c r="M36"/>
  <c r="M37"/>
  <c r="M38"/>
  <c r="M39"/>
  <c r="Q12"/>
  <c r="Q13"/>
  <c r="Q14"/>
  <c r="Q15"/>
  <c r="Q16"/>
  <c r="Q17"/>
  <c r="Q18"/>
  <c r="Q19"/>
  <c r="Q20"/>
  <c r="Q21"/>
  <c r="Q22"/>
  <c r="Q23"/>
  <c r="Q24"/>
  <c r="Q25"/>
  <c r="Q26"/>
  <c r="Q28"/>
  <c r="Q29"/>
  <c r="Q30"/>
  <c r="Q31"/>
  <c r="Q32"/>
  <c r="Q33"/>
  <c r="Q34"/>
  <c r="Q35"/>
  <c r="Q36"/>
  <c r="Q37"/>
  <c r="U12"/>
  <c r="U13"/>
  <c r="U14"/>
  <c r="U15"/>
  <c r="U16"/>
  <c r="U17"/>
  <c r="U18"/>
  <c r="U19"/>
  <c r="U20"/>
  <c r="U21"/>
  <c r="U22"/>
  <c r="U23"/>
  <c r="U24"/>
  <c r="U25"/>
  <c r="U26"/>
  <c r="U28"/>
  <c r="U29"/>
  <c r="U30"/>
  <c r="U31"/>
  <c r="U32"/>
  <c r="U33"/>
  <c r="U34"/>
  <c r="U35"/>
  <c r="U36"/>
  <c r="U37"/>
  <c r="U38"/>
  <c r="U39"/>
  <c r="Y13"/>
  <c r="Y21"/>
  <c r="Y28"/>
  <c r="Y29"/>
  <c r="Y30"/>
  <c r="Y31"/>
  <c r="Y32"/>
  <c r="Y33"/>
  <c r="Y34"/>
  <c r="Y35"/>
  <c r="Y36"/>
  <c r="AC12"/>
  <c r="AC13"/>
  <c r="AC14"/>
  <c r="AC15"/>
  <c r="AC16"/>
  <c r="AC17"/>
  <c r="AC18"/>
  <c r="AC19"/>
  <c r="AC20"/>
  <c r="AC21"/>
  <c r="AC22"/>
  <c r="AC23"/>
  <c r="AC24"/>
  <c r="AC25"/>
  <c r="AC26"/>
  <c r="AC28"/>
  <c r="AC29"/>
  <c r="AC30"/>
  <c r="AC31"/>
  <c r="AC32"/>
  <c r="AC33"/>
  <c r="AC34"/>
  <c r="AC35"/>
  <c r="AC36"/>
  <c r="AC37"/>
  <c r="G39"/>
  <c r="AD44"/>
  <c r="AF44"/>
  <c r="AF45"/>
  <c r="AE41"/>
  <c r="U41"/>
  <c r="AE40"/>
  <c r="AI40" s="1"/>
  <c r="D17"/>
  <c r="C20"/>
  <c r="E20" s="1"/>
  <c r="AF28"/>
  <c r="AJ28" s="1"/>
  <c r="AF29"/>
  <c r="AJ29" s="1"/>
  <c r="AF30"/>
  <c r="AF31"/>
  <c r="AJ31" s="1"/>
  <c r="AF32"/>
  <c r="AJ32" s="1"/>
  <c r="AF33"/>
  <c r="AJ33" s="1"/>
  <c r="AF34"/>
  <c r="AJ34" s="1"/>
  <c r="AF35"/>
  <c r="AJ35" s="1"/>
  <c r="AF36"/>
  <c r="AJ36" s="1"/>
  <c r="AF37"/>
  <c r="AJ37" s="1"/>
  <c r="AF38"/>
  <c r="AJ38" s="1"/>
  <c r="AF39"/>
  <c r="AJ39" s="1"/>
  <c r="AF40"/>
  <c r="AJ40" s="1"/>
  <c r="AK3"/>
  <c r="AE42"/>
  <c r="V43"/>
  <c r="AF43"/>
  <c r="F45"/>
  <c r="V42"/>
  <c r="I43"/>
  <c r="E45"/>
  <c r="Y25" l="1"/>
  <c r="Y17"/>
  <c r="Y23"/>
  <c r="Y19"/>
  <c r="Y15"/>
  <c r="Y26"/>
  <c r="Y24"/>
  <c r="Y22"/>
  <c r="Y20"/>
  <c r="Y18"/>
  <c r="Y16"/>
  <c r="Y14"/>
  <c r="Y12"/>
  <c r="X26"/>
  <c r="AF27"/>
  <c r="AJ27" s="1"/>
  <c r="D16"/>
  <c r="F16" s="1"/>
  <c r="F17"/>
  <c r="G37"/>
  <c r="AE37" s="1"/>
  <c r="AI37" s="1"/>
  <c r="I38"/>
  <c r="I39"/>
  <c r="AE39"/>
  <c r="AI39" s="1"/>
  <c r="AE38"/>
  <c r="AI38" s="1"/>
  <c r="C19"/>
  <c r="E19" s="1"/>
  <c r="X25" l="1"/>
  <c r="AF26"/>
  <c r="AJ26" s="1"/>
  <c r="Z26"/>
  <c r="I37"/>
  <c r="D15"/>
  <c r="F15" s="1"/>
  <c r="C18"/>
  <c r="E18" s="1"/>
  <c r="X24" l="1"/>
  <c r="Z25"/>
  <c r="AF25"/>
  <c r="I36"/>
  <c r="AE36"/>
  <c r="AI36" s="1"/>
  <c r="D14"/>
  <c r="F14" s="1"/>
  <c r="C17"/>
  <c r="E17" s="1"/>
  <c r="X23" l="1"/>
  <c r="AF24"/>
  <c r="Z24"/>
  <c r="D13"/>
  <c r="F13" s="1"/>
  <c r="G34"/>
  <c r="AE33" s="1"/>
  <c r="I35"/>
  <c r="AE35"/>
  <c r="AI35" s="1"/>
  <c r="C16"/>
  <c r="E16" s="1"/>
  <c r="X22" l="1"/>
  <c r="Z23"/>
  <c r="AF23"/>
  <c r="D12"/>
  <c r="F12" s="1"/>
  <c r="I34"/>
  <c r="AE34"/>
  <c r="AI34" s="1"/>
  <c r="C15"/>
  <c r="E15" s="1"/>
  <c r="X21" l="1"/>
  <c r="AF22"/>
  <c r="Z22"/>
  <c r="D11"/>
  <c r="E6" s="1"/>
  <c r="I33"/>
  <c r="AI33"/>
  <c r="C14"/>
  <c r="E14" s="1"/>
  <c r="F11" l="1"/>
  <c r="X20"/>
  <c r="Z21"/>
  <c r="AF21"/>
  <c r="E4"/>
  <c r="E3"/>
  <c r="E5"/>
  <c r="I32"/>
  <c r="AE32"/>
  <c r="AI32" s="1"/>
  <c r="G31"/>
  <c r="C13"/>
  <c r="E13" s="1"/>
  <c r="E2"/>
  <c r="X19" l="1"/>
  <c r="Z20"/>
  <c r="AF20"/>
  <c r="I31"/>
  <c r="G30"/>
  <c r="AE31"/>
  <c r="AI31" s="1"/>
  <c r="C12"/>
  <c r="E12" s="1"/>
  <c r="X18" l="1"/>
  <c r="Z19"/>
  <c r="AF19"/>
  <c r="I30"/>
  <c r="G29"/>
  <c r="AE30"/>
  <c r="C11"/>
  <c r="C6" s="1"/>
  <c r="X17" l="1"/>
  <c r="Z18"/>
  <c r="AF18"/>
  <c r="C5"/>
  <c r="C3"/>
  <c r="C4"/>
  <c r="E11"/>
  <c r="I29"/>
  <c r="G28"/>
  <c r="AE29"/>
  <c r="AI29" s="1"/>
  <c r="X16" l="1"/>
  <c r="Z17"/>
  <c r="AF17"/>
  <c r="I28"/>
  <c r="AE28"/>
  <c r="AI28" s="1"/>
  <c r="C2"/>
  <c r="X15" l="1"/>
  <c r="Z16"/>
  <c r="AF16"/>
  <c r="G26"/>
  <c r="AE27"/>
  <c r="AI27" s="1"/>
  <c r="X14" l="1"/>
  <c r="Z15"/>
  <c r="AF15"/>
  <c r="I26"/>
  <c r="G25"/>
  <c r="AE26"/>
  <c r="AI26" s="1"/>
  <c r="X13" l="1"/>
  <c r="Z14"/>
  <c r="AF14"/>
  <c r="I25"/>
  <c r="G24"/>
  <c r="AE25"/>
  <c r="X12" l="1"/>
  <c r="Z13"/>
  <c r="AF13"/>
  <c r="I24"/>
  <c r="G23"/>
  <c r="AE24"/>
  <c r="X11" l="1"/>
  <c r="Z12"/>
  <c r="AF12"/>
  <c r="I23"/>
  <c r="G22"/>
  <c r="AE23"/>
  <c r="Z11" l="1"/>
  <c r="AF4"/>
  <c r="AF11"/>
  <c r="I22"/>
  <c r="G21"/>
  <c r="AE22"/>
  <c r="AF3" l="1"/>
  <c r="AF5"/>
  <c r="I21"/>
  <c r="G20"/>
  <c r="AE21"/>
  <c r="AF7" l="1"/>
  <c r="AH6"/>
  <c r="AH5" s="1"/>
  <c r="I20"/>
  <c r="G19"/>
  <c r="AE20"/>
  <c r="I19" l="1"/>
  <c r="G18"/>
  <c r="AE19"/>
  <c r="I18" l="1"/>
  <c r="G17"/>
  <c r="AE18"/>
  <c r="I17" l="1"/>
  <c r="G16"/>
  <c r="AE17"/>
  <c r="I16" l="1"/>
  <c r="G15"/>
  <c r="AE16"/>
  <c r="I15" l="1"/>
  <c r="G14"/>
  <c r="AE15"/>
  <c r="I14" l="1"/>
  <c r="G13"/>
  <c r="AE14"/>
  <c r="I13" l="1"/>
  <c r="G12"/>
  <c r="AE13"/>
  <c r="I12" l="1"/>
  <c r="G11"/>
  <c r="AE12"/>
  <c r="I11" l="1"/>
  <c r="AE4"/>
  <c r="AE11"/>
  <c r="AE5" l="1"/>
  <c r="AE3"/>
  <c r="AE6"/>
  <c r="AG6" l="1"/>
  <c r="AG5" s="1"/>
  <c r="AE7"/>
</calcChain>
</file>

<file path=xl/sharedStrings.xml><?xml version="1.0" encoding="utf-8"?>
<sst xmlns="http://schemas.openxmlformats.org/spreadsheetml/2006/main" count="85" uniqueCount="31">
  <si>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</si>
  <si>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</si>
  <si>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</si>
  <si>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</si>
  <si>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</si>
  <si>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</si>
  <si>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</si>
  <si>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</si>
  <si>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</si>
  <si>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</si>
  <si>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</si>
  <si>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</si>
  <si>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</si>
  <si>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</si>
  <si>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</si>
  <si>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</si>
  <si>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</si>
  <si>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</si>
  <si>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</si>
  <si>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</si>
  <si>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</si>
  <si>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</si>
  <si>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</si>
  <si>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</si>
  <si>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</si>
  <si>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</si>
  <si>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</si>
  <si>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</si>
  <si>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</si>
  <si>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tot partie</t>
  </si>
  <si>
    <t>Moy. Jour/partie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</si>
</sst>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4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14" fontId="0" fillId="0" borderId="4" xfId="0" applyNumberFormat="1" applyBorder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9" xfId="0" applyFill="1" applyBorder="1" applyAlignment="1"/>
    <xf numFmtId="0" fontId="0" fillId="3" borderId="1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9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9" xfId="0" applyFill="1" applyBorder="1" applyAlignment="1"/>
    <xf numFmtId="0" fontId="0" fillId="4" borderId="18" xfId="0" applyFill="1" applyBorder="1"/>
    <xf numFmtId="0" fontId="0" fillId="4" borderId="16" xfId="0" applyFill="1" applyBorder="1"/>
    <xf numFmtId="0" fontId="0" fillId="4" borderId="17" xfId="0" applyFill="1" applyBorder="1"/>
    <xf numFmtId="0" fontId="0" fillId="3" borderId="9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0" borderId="20" xfId="0" applyBorder="1" applyAlignment="1"/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22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4" xfId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2" borderId="21" xfId="2" applyBorder="1" applyAlignment="1">
      <alignment horizontal="center"/>
    </xf>
    <xf numFmtId="0" fontId="2" fillId="2" borderId="13" xfId="2" applyBorder="1" applyAlignment="1">
      <alignment horizontal="center"/>
    </xf>
    <xf numFmtId="0" fontId="2" fillId="2" borderId="14" xfId="2" applyBorder="1" applyAlignment="1">
      <alignment horizontal="center"/>
    </xf>
    <xf numFmtId="9" fontId="2" fillId="2" borderId="22" xfId="2" applyNumberFormat="1" applyBorder="1" applyAlignment="1">
      <alignment horizontal="center"/>
    </xf>
    <xf numFmtId="9" fontId="2" fillId="2" borderId="23" xfId="2" applyNumberFormat="1" applyBorder="1" applyAlignment="1">
      <alignment horizontal="center"/>
    </xf>
    <xf numFmtId="9" fontId="2" fillId="2" borderId="24" xfId="2" applyNumberFormat="1" applyBorder="1" applyAlignment="1">
      <alignment horizontal="center"/>
    </xf>
    <xf numFmtId="0" fontId="2" fillId="2" borderId="25" xfId="2" applyBorder="1" applyAlignment="1">
      <alignment horizontal="center"/>
    </xf>
    <xf numFmtId="0" fontId="2" fillId="2" borderId="26" xfId="2" applyBorder="1" applyAlignment="1">
      <alignment horizontal="center"/>
    </xf>
    <xf numFmtId="0" fontId="2" fillId="2" borderId="27" xfId="2" applyBorder="1" applyAlignment="1">
      <alignment horizontal="center"/>
    </xf>
    <xf numFmtId="0" fontId="2" fillId="2" borderId="28" xfId="2" applyBorder="1" applyAlignment="1">
      <alignment horizontal="center"/>
    </xf>
    <xf numFmtId="0" fontId="2" fillId="2" borderId="29" xfId="2" applyBorder="1" applyAlignment="1">
      <alignment horizontal="center"/>
    </xf>
    <xf numFmtId="0" fontId="2" fillId="2" borderId="30" xfId="2" applyBorder="1" applyAlignment="1">
      <alignment horizontal="center"/>
    </xf>
    <xf numFmtId="0" fontId="2" fillId="2" borderId="1" xfId="2" applyBorder="1" applyAlignment="1"/>
    <xf numFmtId="0" fontId="2" fillId="2" borderId="2" xfId="2" applyBorder="1" applyAlignment="1"/>
    <xf numFmtId="0" fontId="2" fillId="2" borderId="3" xfId="2" applyBorder="1" applyAlignment="1"/>
    <xf numFmtId="0" fontId="2" fillId="2" borderId="5" xfId="2" applyBorder="1" applyAlignment="1"/>
    <xf numFmtId="0" fontId="2" fillId="2" borderId="6" xfId="2" applyBorder="1" applyAlignment="1"/>
    <xf numFmtId="0" fontId="2" fillId="2" borderId="4" xfId="2" applyBorder="1" applyAlignment="1"/>
    <xf numFmtId="0" fontId="2" fillId="2" borderId="8" xfId="2" applyBorder="1" applyAlignment="1"/>
    <xf numFmtId="0" fontId="2" fillId="2" borderId="7" xfId="2" applyBorder="1" applyAlignment="1"/>
    <xf numFmtId="0" fontId="2" fillId="2" borderId="10" xfId="2" applyBorder="1" applyAlignment="1"/>
    <xf numFmtId="0" fontId="2" fillId="2" borderId="11" xfId="2" applyBorder="1" applyAlignment="1"/>
    <xf numFmtId="0" fontId="2" fillId="2" borderId="12" xfId="2" applyBorder="1" applyAlignment="1"/>
  </cellXfs>
  <cellStyles count="3">
    <cellStyle name="Normal" xfId="0" builtinId="0"/>
    <cellStyle name="Pourcentage" xfId="1" builtinId="5"/>
    <cellStyle name="Satisfaisant" xfId="2" builtinId="26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I10" sqref="I10"/>
    </sheetView>
  </sheetViews>
  <sheetFormatPr baseColWidth="10" defaultRowHeight="15"/>
  <cols>
    <col min="1" max="1" width="9.85546875" bestFit="1" customWidth="1"/>
    <col min="2" max="2" width="16.140625" bestFit="1" customWidth="1"/>
    <col min="3" max="3" width="4.5703125" style="6" bestFit="1" customWidth="1"/>
    <col min="4" max="4" width="7" style="6" bestFit="1" customWidth="1"/>
    <col min="5" max="5" width="3.140625" style="6" bestFit="1" customWidth="1"/>
    <col min="6" max="6" width="5" style="6" bestFit="1" customWidth="1"/>
    <col min="7" max="7" width="4.5703125" style="6" customWidth="1"/>
    <col min="8" max="8" width="7" style="6" bestFit="1" customWidth="1"/>
    <col min="9" max="9" width="3.140625" style="6" bestFit="1" customWidth="1"/>
    <col min="10" max="10" width="6" style="6" bestFit="1" customWidth="1"/>
    <col min="11" max="11" width="4.5703125" style="6" bestFit="1" customWidth="1"/>
    <col min="12" max="12" width="7" style="6" bestFit="1" customWidth="1"/>
    <col min="13" max="13" width="3.140625" style="6" bestFit="1" customWidth="1"/>
    <col min="14" max="14" width="6" style="6" bestFit="1" customWidth="1"/>
    <col min="15" max="15" width="4.5703125" style="6" bestFit="1" customWidth="1"/>
    <col min="16" max="16" width="7" style="6" bestFit="1" customWidth="1"/>
    <col min="17" max="17" width="3.140625" style="6" bestFit="1" customWidth="1"/>
    <col min="18" max="18" width="6" style="6" bestFit="1" customWidth="1"/>
    <col min="19" max="19" width="5" style="6" bestFit="1" customWidth="1"/>
    <col min="20" max="20" width="7" style="6" bestFit="1" customWidth="1"/>
    <col min="21" max="21" width="3.140625" style="6" bestFit="1" customWidth="1"/>
    <col min="22" max="22" width="5" style="6" bestFit="1" customWidth="1"/>
    <col min="23" max="23" width="4.5703125" style="6" bestFit="1" customWidth="1"/>
    <col min="24" max="24" width="7" style="6" bestFit="1" customWidth="1"/>
    <col min="25" max="25" width="3.140625" style="6" bestFit="1" customWidth="1"/>
    <col min="26" max="26" width="6" style="6" bestFit="1" customWidth="1"/>
    <col min="27" max="27" width="4.5703125" style="6" bestFit="1" customWidth="1"/>
    <col min="28" max="28" width="7" style="6" bestFit="1" customWidth="1"/>
    <col min="29" max="29" width="3.140625" style="6" bestFit="1" customWidth="1"/>
    <col min="30" max="30" width="6.7109375" style="6" bestFit="1" customWidth="1"/>
    <col min="31" max="31" width="9.85546875" bestFit="1" customWidth="1"/>
    <col min="32" max="32" width="10" bestFit="1" customWidth="1"/>
  </cols>
  <sheetData>
    <row r="1" spans="1:37" ht="15.75" thickBot="1">
      <c r="C1" s="39" t="s">
        <v>1</v>
      </c>
      <c r="D1" s="40"/>
      <c r="E1" s="40"/>
      <c r="F1" s="41"/>
      <c r="G1" s="39" t="s">
        <v>2</v>
      </c>
      <c r="H1" s="40"/>
      <c r="I1" s="40"/>
      <c r="J1" s="41"/>
      <c r="K1" s="39" t="s">
        <v>0</v>
      </c>
      <c r="L1" s="40"/>
      <c r="M1" s="40"/>
      <c r="N1" s="41"/>
      <c r="O1" s="39" t="s">
        <v>3</v>
      </c>
      <c r="P1" s="40"/>
      <c r="Q1" s="40"/>
      <c r="R1" s="41"/>
      <c r="S1" s="39" t="s">
        <v>4</v>
      </c>
      <c r="T1" s="40"/>
      <c r="U1" s="40"/>
      <c r="V1" s="41"/>
      <c r="W1" s="39" t="s">
        <v>6</v>
      </c>
      <c r="X1" s="40"/>
      <c r="Y1" s="40"/>
      <c r="Z1" s="41"/>
      <c r="AA1" s="51" t="s">
        <v>5</v>
      </c>
      <c r="AB1" s="52"/>
      <c r="AC1" s="52"/>
      <c r="AD1" s="53"/>
      <c r="AE1" s="17" t="s">
        <v>19</v>
      </c>
      <c r="AF1" s="17"/>
      <c r="AI1" s="1">
        <f ca="1">TODAY()</f>
        <v>42007</v>
      </c>
      <c r="AJ1" s="1">
        <v>42023</v>
      </c>
      <c r="AK1">
        <f ca="1">AJ1-AI1-2</f>
        <v>14</v>
      </c>
    </row>
    <row r="2" spans="1:37">
      <c r="B2" t="s">
        <v>14</v>
      </c>
      <c r="C2" s="42">
        <f>(150-C6)/150</f>
        <v>0.6333333333333333</v>
      </c>
      <c r="D2" s="43"/>
      <c r="E2" s="43">
        <f>(150000-E6)/150000</f>
        <v>0.43432666666666669</v>
      </c>
      <c r="F2" s="44"/>
      <c r="G2" s="42">
        <f t="shared" ref="G2:AD2" si="0">(150-G6)/150</f>
        <v>0.25333333333333335</v>
      </c>
      <c r="H2" s="43"/>
      <c r="I2" s="43">
        <f t="shared" ref="I2:AD2" si="1">(150000-I6)/150000</f>
        <v>0.31728000000000001</v>
      </c>
      <c r="J2" s="44"/>
      <c r="K2" s="42">
        <f t="shared" ref="K2:AD2" si="2">(150-K6)/150</f>
        <v>0.4</v>
      </c>
      <c r="L2" s="43"/>
      <c r="M2" s="43">
        <f t="shared" ref="M2:AD2" si="3">(150000-M6)/150000</f>
        <v>0.50076666666666669</v>
      </c>
      <c r="N2" s="44"/>
      <c r="O2" s="42">
        <f t="shared" ref="O2:AD2" si="4">(150-O6)/150</f>
        <v>0.6</v>
      </c>
      <c r="P2" s="43"/>
      <c r="Q2" s="43">
        <f t="shared" ref="Q2:AD2" si="5">(150000-Q6)/150000</f>
        <v>0.39378666666666667</v>
      </c>
      <c r="R2" s="44"/>
      <c r="S2" s="42">
        <f t="shared" ref="S2:AD2" si="6">(150-S6)/150</f>
        <v>0.16</v>
      </c>
      <c r="T2" s="43"/>
      <c r="U2" s="43">
        <f t="shared" ref="U2:AD2" si="7">(150000-U6)/150000</f>
        <v>9.267333333333333E-2</v>
      </c>
      <c r="V2" s="44"/>
      <c r="W2" s="42">
        <f t="shared" ref="W2:AD2" si="8">(150-W6)/150</f>
        <v>0.49333333333333335</v>
      </c>
      <c r="X2" s="43"/>
      <c r="Y2" s="43">
        <f t="shared" ref="Y2:AD2" si="9">(150000-Y6)/150000</f>
        <v>0.49399999999999999</v>
      </c>
      <c r="Z2" s="44"/>
      <c r="AA2" s="54">
        <f t="shared" ref="AA2:AD2" si="10">(150-AA6)/150</f>
        <v>1</v>
      </c>
      <c r="AB2" s="55"/>
      <c r="AC2" s="55">
        <f t="shared" ref="AC2:AD2" si="11">(150000-AC6)/150000</f>
        <v>1</v>
      </c>
      <c r="AD2" s="56"/>
      <c r="AI2" s="1">
        <v>41989</v>
      </c>
      <c r="AJ2" s="1">
        <v>42023</v>
      </c>
      <c r="AK2">
        <f>AJ2-AI2</f>
        <v>34</v>
      </c>
    </row>
    <row r="3" spans="1:37">
      <c r="B3" t="s">
        <v>12</v>
      </c>
      <c r="C3" s="45">
        <f ca="1">IF(C6&lt;0,0,INT(C6/$AK$1))</f>
        <v>3</v>
      </c>
      <c r="D3" s="46"/>
      <c r="E3" s="46">
        <f ca="1">IF(E6&lt;0,0,INT(E6/$AK$1))</f>
        <v>6060</v>
      </c>
      <c r="F3" s="47"/>
      <c r="G3" s="45">
        <f t="shared" ref="G3:AD3" ca="1" si="12">IF(G6&lt;0,0,INT(G6/$AK$1))</f>
        <v>8</v>
      </c>
      <c r="H3" s="46"/>
      <c r="I3" s="46">
        <f t="shared" ref="I3:AD3" ca="1" si="13">IF(I6&lt;0,0,INT(I6/$AK$1))</f>
        <v>7314</v>
      </c>
      <c r="J3" s="47"/>
      <c r="K3" s="45">
        <f t="shared" ref="K3:AD3" ca="1" si="14">IF(K6&lt;0,0,INT(K6/$AK$1))</f>
        <v>6</v>
      </c>
      <c r="L3" s="46"/>
      <c r="M3" s="46">
        <f t="shared" ref="M3:AD3" ca="1" si="15">IF(M6&lt;0,0,INT(M6/$AK$1))</f>
        <v>5348</v>
      </c>
      <c r="N3" s="47"/>
      <c r="O3" s="45">
        <f t="shared" ref="O3:AD3" ca="1" si="16">IF(O6&lt;0,0,INT(O6/$AK$1))</f>
        <v>4</v>
      </c>
      <c r="P3" s="46"/>
      <c r="Q3" s="46">
        <f t="shared" ref="Q3:AD3" ca="1" si="17">IF(Q6&lt;0,0,INT(Q6/$AK$1))</f>
        <v>6495</v>
      </c>
      <c r="R3" s="47"/>
      <c r="S3" s="45">
        <f t="shared" ref="S3:AD3" ca="1" si="18">IF(S6&lt;0,0,INT(S6/$AK$1))</f>
        <v>9</v>
      </c>
      <c r="T3" s="46"/>
      <c r="U3" s="46">
        <f t="shared" ref="U3:AD3" ca="1" si="19">IF(U6&lt;0,0,INT(U6/$AK$1))</f>
        <v>9721</v>
      </c>
      <c r="V3" s="47"/>
      <c r="W3" s="45">
        <f t="shared" ref="W3:AD3" ca="1" si="20">IF(W6&lt;0,0,INT(W6/$AK$1))</f>
        <v>5</v>
      </c>
      <c r="X3" s="46"/>
      <c r="Y3" s="46">
        <f t="shared" ref="Y3:AD3" ca="1" si="21">IF(Y6&lt;0,0,INT(Y6/$AK$1))</f>
        <v>5421</v>
      </c>
      <c r="Z3" s="47"/>
      <c r="AA3" s="57">
        <f t="shared" ref="AA3:AD3" ca="1" si="22">IF(AA6&lt;0,0,INT(AA6/$AK$1))</f>
        <v>0</v>
      </c>
      <c r="AB3" s="58"/>
      <c r="AC3" s="58">
        <f t="shared" ref="AC3:AD3" ca="1" si="23">IF(AC6&lt;0,0,INT(AC6/$AK$1))</f>
        <v>0</v>
      </c>
      <c r="AD3" s="59"/>
      <c r="AE3" s="4">
        <f t="shared" ref="AE3:AE4" ca="1" si="24">SUM(C3,G3,K3,O3,S3,W3,AA3)</f>
        <v>35</v>
      </c>
      <c r="AF3" s="4">
        <f ca="1">SUM(E3,H3,L3,P3,T3,X3,AB3)</f>
        <v>6060</v>
      </c>
      <c r="AI3" s="1">
        <v>41996</v>
      </c>
      <c r="AJ3" t="s">
        <v>15</v>
      </c>
      <c r="AK3" s="2">
        <f ca="1">(AK2-AK1)/AK2</f>
        <v>0.58823529411764708</v>
      </c>
    </row>
    <row r="4" spans="1:37">
      <c r="B4" t="s">
        <v>13</v>
      </c>
      <c r="C4" s="45">
        <f>C11-C12</f>
        <v>0</v>
      </c>
      <c r="D4" s="46"/>
      <c r="E4" s="46">
        <f>D11-D12</f>
        <v>0</v>
      </c>
      <c r="F4" s="47"/>
      <c r="G4" s="45">
        <f t="shared" ref="G4:AD4" si="25">G11-G12</f>
        <v>0</v>
      </c>
      <c r="H4" s="46"/>
      <c r="I4" s="46">
        <f t="shared" ref="I4:AD4" si="26">H11-H12</f>
        <v>0</v>
      </c>
      <c r="J4" s="47"/>
      <c r="K4" s="45">
        <f t="shared" ref="K4:AD4" si="27">K11-K12</f>
        <v>0</v>
      </c>
      <c r="L4" s="46"/>
      <c r="M4" s="46">
        <f t="shared" ref="M4:AD4" si="28">L11-L12</f>
        <v>0</v>
      </c>
      <c r="N4" s="47"/>
      <c r="O4" s="45">
        <f t="shared" ref="O4:AD4" si="29">O11-O12</f>
        <v>0</v>
      </c>
      <c r="P4" s="46"/>
      <c r="Q4" s="46">
        <f t="shared" ref="Q4:AD4" si="30">P11-P12</f>
        <v>0</v>
      </c>
      <c r="R4" s="47"/>
      <c r="S4" s="45">
        <f t="shared" ref="S4:AD4" si="31">S11-S12</f>
        <v>0</v>
      </c>
      <c r="T4" s="46"/>
      <c r="U4" s="46">
        <f t="shared" ref="U4:AD4" si="32">T11-T12</f>
        <v>0</v>
      </c>
      <c r="V4" s="47"/>
      <c r="W4" s="45">
        <f t="shared" ref="W4:AD4" si="33">W11-W12</f>
        <v>0</v>
      </c>
      <c r="X4" s="46"/>
      <c r="Y4" s="46">
        <f t="shared" ref="Y4:AD4" si="34">X11-X12</f>
        <v>0</v>
      </c>
      <c r="Z4" s="47"/>
      <c r="AA4" s="57">
        <f t="shared" ref="AA4:AD4" si="35">AA11-AA12</f>
        <v>0</v>
      </c>
      <c r="AB4" s="58"/>
      <c r="AC4" s="58">
        <f t="shared" ref="AC4:AD4" si="36">AB11-AB12</f>
        <v>0</v>
      </c>
      <c r="AD4" s="59"/>
      <c r="AE4" s="4">
        <f t="shared" si="24"/>
        <v>0</v>
      </c>
      <c r="AF4" s="4">
        <f>SUM(E4,H4,L4,P4,T4,X4,AB4)</f>
        <v>0</v>
      </c>
    </row>
    <row r="5" spans="1:37">
      <c r="B5" t="s">
        <v>11</v>
      </c>
      <c r="C5" s="45">
        <f ca="1">IF(150-INT(150-150/34*$AK$1)&lt;0,0,150-INT(150-150/34*$AK$1)-C6)</f>
        <v>7</v>
      </c>
      <c r="D5" s="46"/>
      <c r="E5" s="46">
        <f ca="1">IF(150000-INT(150000-150000/34*$AK$1)&lt;0,0,150000-INT(150000-150000/34*$AK$1)-E6)</f>
        <v>-23086</v>
      </c>
      <c r="F5" s="47"/>
      <c r="G5" s="45">
        <f t="shared" ref="G5" ca="1" si="37">IF(150-INT(150-150/34*$AK$1)&lt;0,0,150-INT(150-150/34*$AK$1)-G6)</f>
        <v>-50</v>
      </c>
      <c r="H5" s="46"/>
      <c r="I5" s="46">
        <f t="shared" ref="I5" ca="1" si="38">IF(150000-INT(150000-150000/34*$AK$1)&lt;0,0,150000-INT(150000-150000/34*$AK$1)-I6)</f>
        <v>-40643</v>
      </c>
      <c r="J5" s="47"/>
      <c r="K5" s="45">
        <f t="shared" ref="K5" ca="1" si="39">IF(150-INT(150-150/34*$AK$1)&lt;0,0,150-INT(150-150/34*$AK$1)-K6)</f>
        <v>-28</v>
      </c>
      <c r="L5" s="46"/>
      <c r="M5" s="46">
        <f t="shared" ref="M5" ca="1" si="40">IF(150000-INT(150000-150000/34*$AK$1)&lt;0,0,150000-INT(150000-150000/34*$AK$1)-M6)</f>
        <v>-13120</v>
      </c>
      <c r="N5" s="47"/>
      <c r="O5" s="45">
        <f t="shared" ref="O5" ca="1" si="41">IF(150-INT(150-150/34*$AK$1)&lt;0,0,150-INT(150-150/34*$AK$1)-O6)</f>
        <v>2</v>
      </c>
      <c r="P5" s="46"/>
      <c r="Q5" s="46">
        <f t="shared" ref="Q5" ca="1" si="42">IF(150000-INT(150000-150000/34*$AK$1)&lt;0,0,150000-INT(150000-150000/34*$AK$1)-Q6)</f>
        <v>-29167</v>
      </c>
      <c r="R5" s="47"/>
      <c r="S5" s="45">
        <f t="shared" ref="S5" ca="1" si="43">IF(150-INT(150-150/34*$AK$1)&lt;0,0,150-INT(150-150/34*$AK$1)-S6)</f>
        <v>-64</v>
      </c>
      <c r="T5" s="46"/>
      <c r="U5" s="46">
        <f t="shared" ref="U5" ca="1" si="44">IF(150000-INT(150000-150000/34*$AK$1)&lt;0,0,150000-INT(150000-150000/34*$AK$1)-U6)</f>
        <v>-74334</v>
      </c>
      <c r="V5" s="47"/>
      <c r="W5" s="45">
        <f t="shared" ref="W5" ca="1" si="45">IF(150-INT(150-150/34*$AK$1)&lt;0,0,150-INT(150-150/34*$AK$1)-W6)</f>
        <v>-14</v>
      </c>
      <c r="X5" s="46"/>
      <c r="Y5" s="46">
        <f t="shared" ref="Y5" ca="1" si="46">IF(150000-INT(150000-150000/34*$AK$1)&lt;0,0,150000-INT(150000-150000/34*$AK$1)-Y6)</f>
        <v>-14135</v>
      </c>
      <c r="Z5" s="47"/>
      <c r="AA5" s="57">
        <f t="shared" ref="AA5" ca="1" si="47">IF(150-INT(150-150/34*$AK$1)&lt;0,0,150-INT(150-150/34*$AK$1)-AA6)</f>
        <v>62</v>
      </c>
      <c r="AB5" s="58"/>
      <c r="AC5" s="58">
        <f t="shared" ref="AC5" ca="1" si="48">IF(150000-INT(150000-150000/34*$AK$1)&lt;0,0,150000-INT(150000-150000/34*$AK$1)-AC6)</f>
        <v>61765</v>
      </c>
      <c r="AD5" s="59"/>
      <c r="AE5" s="4">
        <f ca="1">SUM(C5,G5,K5,O5,S5,W5,AA5)</f>
        <v>-85</v>
      </c>
      <c r="AF5" s="4">
        <f ca="1">SUM(E5,H5,L5,P5,T5,X5,AB5)</f>
        <v>-23086</v>
      </c>
      <c r="AG5" s="3">
        <f ca="1">-$AK$3+AG6</f>
        <v>-8.2521008403361407E-2</v>
      </c>
      <c r="AH5" s="3">
        <f ca="1">AH6-$AK$3</f>
        <v>-0.12640196078431376</v>
      </c>
    </row>
    <row r="6" spans="1:37">
      <c r="B6" t="s">
        <v>9</v>
      </c>
      <c r="C6" s="45">
        <f>IF(150-C11&lt;0,0,150-C11)</f>
        <v>55</v>
      </c>
      <c r="D6" s="46"/>
      <c r="E6" s="46">
        <f>IF(150000-D11&lt;0,0,150000-D11)</f>
        <v>84851</v>
      </c>
      <c r="F6" s="47"/>
      <c r="G6" s="45">
        <f t="shared" ref="G6:AD6" si="49">IF(150-G11&lt;0,0,150-G11)</f>
        <v>112</v>
      </c>
      <c r="H6" s="46"/>
      <c r="I6" s="46">
        <f t="shared" ref="I6:AD6" si="50">IF(150000-H11&lt;0,0,150000-H11)</f>
        <v>102408</v>
      </c>
      <c r="J6" s="47"/>
      <c r="K6" s="45">
        <f t="shared" ref="K6:AD6" si="51">IF(150-K11&lt;0,0,150-K11)</f>
        <v>90</v>
      </c>
      <c r="L6" s="46"/>
      <c r="M6" s="46">
        <f t="shared" ref="M6:AD6" si="52">IF(150000-L11&lt;0,0,150000-L11)</f>
        <v>74885</v>
      </c>
      <c r="N6" s="47"/>
      <c r="O6" s="45">
        <f t="shared" ref="O6:AD6" si="53">IF(150-O11&lt;0,0,150-O11)</f>
        <v>60</v>
      </c>
      <c r="P6" s="46"/>
      <c r="Q6" s="46">
        <f t="shared" ref="Q6:AD6" si="54">IF(150000-P11&lt;0,0,150000-P11)</f>
        <v>90932</v>
      </c>
      <c r="R6" s="47"/>
      <c r="S6" s="45">
        <f t="shared" ref="S6:AD6" si="55">IF(150-S11&lt;0,0,150-S11)</f>
        <v>126</v>
      </c>
      <c r="T6" s="46"/>
      <c r="U6" s="46">
        <f t="shared" ref="U6:AD6" si="56">IF(150000-T11&lt;0,0,150000-T11)</f>
        <v>136099</v>
      </c>
      <c r="V6" s="47"/>
      <c r="W6" s="45">
        <f t="shared" ref="W6:AD6" si="57">IF(150-W11&lt;0,0,150-W11)</f>
        <v>76</v>
      </c>
      <c r="X6" s="46"/>
      <c r="Y6" s="46">
        <f t="shared" ref="Y6:AD6" si="58">IF(150000-X11&lt;0,0,150000-X11)</f>
        <v>75900</v>
      </c>
      <c r="Z6" s="47"/>
      <c r="AA6" s="57">
        <f t="shared" ref="AA6:AD6" si="59">IF(150-AA11&lt;0,0,150-AA11)</f>
        <v>0</v>
      </c>
      <c r="AB6" s="58"/>
      <c r="AC6" s="58">
        <f t="shared" ref="AC6:AD6" si="60">IF(150000-AB11&lt;0,0,150000-AB11)</f>
        <v>0</v>
      </c>
      <c r="AD6" s="59"/>
      <c r="AE6" s="4">
        <f>SUM(C6,G6,K6,O6,S6,W6,AA6)</f>
        <v>519</v>
      </c>
      <c r="AF6" s="4">
        <f>SUM(E6,I6,M6,Q6,U6,Y6,AC6)</f>
        <v>565075</v>
      </c>
      <c r="AG6" s="3">
        <f>(7*150-AE6)/(7*150)</f>
        <v>0.50571428571428567</v>
      </c>
      <c r="AH6" s="3">
        <f>(7*150000-AF6)/(7*150000)</f>
        <v>0.46183333333333332</v>
      </c>
    </row>
    <row r="7" spans="1:37" ht="15.75" thickBot="1">
      <c r="B7" t="s">
        <v>10</v>
      </c>
      <c r="C7" s="48"/>
      <c r="D7" s="49"/>
      <c r="E7" s="49"/>
      <c r="F7" s="50"/>
      <c r="G7" s="48"/>
      <c r="H7" s="49"/>
      <c r="I7" s="49"/>
      <c r="J7" s="50"/>
      <c r="K7" s="48"/>
      <c r="L7" s="49"/>
      <c r="M7" s="49"/>
      <c r="N7" s="50"/>
      <c r="O7" s="48"/>
      <c r="P7" s="49"/>
      <c r="Q7" s="49"/>
      <c r="R7" s="50"/>
      <c r="S7" s="48"/>
      <c r="T7" s="49"/>
      <c r="U7" s="49"/>
      <c r="V7" s="50"/>
      <c r="W7" s="48"/>
      <c r="X7" s="49"/>
      <c r="Y7" s="49"/>
      <c r="Z7" s="50"/>
      <c r="AA7" s="60"/>
      <c r="AB7" s="61"/>
      <c r="AC7" s="61"/>
      <c r="AD7" s="62"/>
      <c r="AE7" s="4">
        <f>150*7-AE6</f>
        <v>531</v>
      </c>
      <c r="AF7" s="4">
        <f>150000*7-AF6</f>
        <v>484925</v>
      </c>
      <c r="AG7" s="3"/>
      <c r="AH7" s="3"/>
    </row>
    <row r="8" spans="1:37" ht="15.75" thickBot="1">
      <c r="AE8" s="15"/>
      <c r="AF8" s="38" t="s">
        <v>14</v>
      </c>
      <c r="AG8" s="3"/>
      <c r="AH8" s="3"/>
    </row>
    <row r="9" spans="1:37" ht="15.75" thickBot="1">
      <c r="AG9" s="3"/>
      <c r="AH9" s="3"/>
    </row>
    <row r="10" spans="1:37" ht="30.75" thickBot="1">
      <c r="C10" s="7" t="s">
        <v>7</v>
      </c>
      <c r="D10" s="8" t="s">
        <v>8</v>
      </c>
      <c r="E10" s="8" t="s">
        <v>16</v>
      </c>
      <c r="F10" s="9" t="s">
        <v>17</v>
      </c>
      <c r="G10" s="7" t="s">
        <v>7</v>
      </c>
      <c r="H10" s="8" t="s">
        <v>8</v>
      </c>
      <c r="I10" s="8" t="s">
        <v>16</v>
      </c>
      <c r="J10" s="9" t="s">
        <v>17</v>
      </c>
      <c r="K10" s="7" t="s">
        <v>7</v>
      </c>
      <c r="L10" s="8" t="s">
        <v>8</v>
      </c>
      <c r="M10" s="8" t="s">
        <v>16</v>
      </c>
      <c r="N10" s="9" t="s">
        <v>17</v>
      </c>
      <c r="O10" s="7" t="s">
        <v>7</v>
      </c>
      <c r="P10" s="8" t="s">
        <v>8</v>
      </c>
      <c r="Q10" s="8" t="s">
        <v>16</v>
      </c>
      <c r="R10" s="9" t="s">
        <v>17</v>
      </c>
      <c r="S10" s="7" t="s">
        <v>7</v>
      </c>
      <c r="T10" s="8" t="s">
        <v>8</v>
      </c>
      <c r="U10" s="8" t="s">
        <v>16</v>
      </c>
      <c r="V10" s="9" t="s">
        <v>17</v>
      </c>
      <c r="W10" s="7" t="s">
        <v>7</v>
      </c>
      <c r="X10" s="8" t="s">
        <v>8</v>
      </c>
      <c r="Y10" s="8" t="s">
        <v>16</v>
      </c>
      <c r="Z10" s="9" t="s">
        <v>17</v>
      </c>
      <c r="AA10" s="63" t="s">
        <v>7</v>
      </c>
      <c r="AB10" s="64" t="s">
        <v>8</v>
      </c>
      <c r="AC10" s="64" t="s">
        <v>16</v>
      </c>
      <c r="AD10" s="65" t="s">
        <v>17</v>
      </c>
      <c r="AE10" s="18" t="s">
        <v>18</v>
      </c>
      <c r="AF10" s="26" t="s">
        <v>28</v>
      </c>
      <c r="AG10" s="22" t="s">
        <v>27</v>
      </c>
      <c r="AH10" s="32" t="s">
        <v>29</v>
      </c>
      <c r="AI10" s="36" t="s">
        <v>30</v>
      </c>
      <c r="AJ10" s="37" t="s">
        <v>30</v>
      </c>
    </row>
    <row r="11" spans="1:37" hidden="1">
      <c r="A11" t="s">
        <v>24</v>
      </c>
      <c r="B11" s="5">
        <v>42023</v>
      </c>
      <c r="C11" s="10">
        <f t="shared" ref="C11:P26" si="61">C12</f>
        <v>95</v>
      </c>
      <c r="D11" s="11">
        <f t="shared" si="61"/>
        <v>65149</v>
      </c>
      <c r="E11" s="13">
        <f t="shared" ref="E11:E39" si="62">C11-C12</f>
        <v>0</v>
      </c>
      <c r="F11" s="14">
        <f t="shared" ref="F11:F39" si="63">D11-D12</f>
        <v>0</v>
      </c>
      <c r="G11" s="10">
        <f t="shared" si="61"/>
        <v>38</v>
      </c>
      <c r="H11" s="11">
        <f t="shared" si="61"/>
        <v>47592</v>
      </c>
      <c r="I11" s="13">
        <f t="shared" ref="I11:I39" si="64">G11-G12</f>
        <v>0</v>
      </c>
      <c r="J11" s="14">
        <f t="shared" ref="J11:J39" si="65">H11-H12</f>
        <v>0</v>
      </c>
      <c r="K11" s="10">
        <f t="shared" si="61"/>
        <v>60</v>
      </c>
      <c r="L11" s="11">
        <f t="shared" si="61"/>
        <v>75115</v>
      </c>
      <c r="M11" s="13">
        <f t="shared" ref="M11:M39" si="66">K11-K12</f>
        <v>0</v>
      </c>
      <c r="N11" s="14">
        <f t="shared" ref="N11:N39" si="67">L11-L12</f>
        <v>0</v>
      </c>
      <c r="O11" s="10">
        <f t="shared" si="61"/>
        <v>90</v>
      </c>
      <c r="P11" s="11">
        <f t="shared" si="61"/>
        <v>59068</v>
      </c>
      <c r="Q11" s="13">
        <f t="shared" ref="Q11:Q39" si="68">O11-O12</f>
        <v>0</v>
      </c>
      <c r="R11" s="14">
        <f t="shared" ref="R11:R39" si="69">P11-P12</f>
        <v>0</v>
      </c>
      <c r="S11" s="10">
        <f t="shared" ref="S11:AB32" si="70">S12</f>
        <v>24</v>
      </c>
      <c r="T11" s="11">
        <f t="shared" si="70"/>
        <v>13901</v>
      </c>
      <c r="U11" s="13">
        <f t="shared" ref="U11:U39" si="71">S11-S12</f>
        <v>0</v>
      </c>
      <c r="V11" s="14">
        <f t="shared" ref="V11:V39" si="72">T11-T12</f>
        <v>0</v>
      </c>
      <c r="W11" s="10">
        <f t="shared" si="70"/>
        <v>74</v>
      </c>
      <c r="X11" s="11">
        <f t="shared" si="70"/>
        <v>74100</v>
      </c>
      <c r="Y11" s="13">
        <f t="shared" ref="Y11:Y39" si="73">W11-W12</f>
        <v>0</v>
      </c>
      <c r="Z11" s="14">
        <f t="shared" ref="Z11:Z39" si="74">X11-X12</f>
        <v>0</v>
      </c>
      <c r="AA11" s="66">
        <f t="shared" si="70"/>
        <v>150</v>
      </c>
      <c r="AB11" s="67">
        <f t="shared" si="70"/>
        <v>150000</v>
      </c>
      <c r="AC11" s="68">
        <f t="shared" ref="AC11:AC39" si="75">AA11-AA12</f>
        <v>0</v>
      </c>
      <c r="AD11" s="69">
        <f t="shared" ref="AD11:AD39" si="76">AB11-AB12</f>
        <v>0</v>
      </c>
      <c r="AE11" s="19">
        <f>SUM(C11,G11,K11,O11,S11,W11,AA11)-SUM(C12,G12,K12,O12,S12,W12,AA12)</f>
        <v>0</v>
      </c>
      <c r="AF11" s="27">
        <f>SUM(D11,H11,L11,P11,T11,X11,AB11)-SUM(D12,H12,L12,P12,T12,X12,AB12)</f>
        <v>0</v>
      </c>
      <c r="AG11" s="23"/>
      <c r="AH11" s="33">
        <f t="shared" ref="AH11:AH34" si="77">AG11-AG12</f>
        <v>0</v>
      </c>
      <c r="AI11" s="23">
        <f t="shared" ref="AI11:AI28" si="78">IF($AH11=0,0,AE11/$AH11)</f>
        <v>0</v>
      </c>
      <c r="AJ11" s="33">
        <f t="shared" ref="AJ11:AJ28" si="79">IF($AH11=0,0,AF11/$AH11)</f>
        <v>0</v>
      </c>
    </row>
    <row r="12" spans="1:37" hidden="1">
      <c r="A12" t="s">
        <v>25</v>
      </c>
      <c r="B12" s="5">
        <v>42022</v>
      </c>
      <c r="C12" s="12">
        <f t="shared" si="61"/>
        <v>95</v>
      </c>
      <c r="D12" s="13">
        <f t="shared" si="61"/>
        <v>65149</v>
      </c>
      <c r="E12" s="13">
        <f t="shared" si="62"/>
        <v>0</v>
      </c>
      <c r="F12" s="14">
        <f t="shared" si="63"/>
        <v>0</v>
      </c>
      <c r="G12" s="12">
        <f t="shared" si="61"/>
        <v>38</v>
      </c>
      <c r="H12" s="13">
        <f t="shared" si="61"/>
        <v>47592</v>
      </c>
      <c r="I12" s="13">
        <f t="shared" si="64"/>
        <v>0</v>
      </c>
      <c r="J12" s="14">
        <f t="shared" si="65"/>
        <v>0</v>
      </c>
      <c r="K12" s="12">
        <f t="shared" si="61"/>
        <v>60</v>
      </c>
      <c r="L12" s="13">
        <f t="shared" si="61"/>
        <v>75115</v>
      </c>
      <c r="M12" s="13">
        <f t="shared" si="66"/>
        <v>0</v>
      </c>
      <c r="N12" s="14">
        <f t="shared" si="67"/>
        <v>0</v>
      </c>
      <c r="O12" s="12">
        <f t="shared" si="61"/>
        <v>90</v>
      </c>
      <c r="P12" s="13">
        <f t="shared" si="61"/>
        <v>59068</v>
      </c>
      <c r="Q12" s="13">
        <f t="shared" si="68"/>
        <v>0</v>
      </c>
      <c r="R12" s="14">
        <f t="shared" si="69"/>
        <v>0</v>
      </c>
      <c r="S12" s="12">
        <f t="shared" si="70"/>
        <v>24</v>
      </c>
      <c r="T12" s="13">
        <f t="shared" si="70"/>
        <v>13901</v>
      </c>
      <c r="U12" s="13">
        <f t="shared" si="71"/>
        <v>0</v>
      </c>
      <c r="V12" s="14">
        <f t="shared" si="72"/>
        <v>0</v>
      </c>
      <c r="W12" s="12">
        <f t="shared" si="70"/>
        <v>74</v>
      </c>
      <c r="X12" s="13">
        <f t="shared" si="70"/>
        <v>74100</v>
      </c>
      <c r="Y12" s="13">
        <f t="shared" si="73"/>
        <v>0</v>
      </c>
      <c r="Z12" s="14">
        <f t="shared" si="74"/>
        <v>0</v>
      </c>
      <c r="AA12" s="70">
        <f t="shared" si="70"/>
        <v>150</v>
      </c>
      <c r="AB12" s="68">
        <f t="shared" si="70"/>
        <v>150000</v>
      </c>
      <c r="AC12" s="68">
        <f t="shared" si="75"/>
        <v>0</v>
      </c>
      <c r="AD12" s="69">
        <f t="shared" si="76"/>
        <v>0</v>
      </c>
      <c r="AE12" s="20">
        <f t="shared" ref="AE12:AF27" si="80">SUM(C12,G12,K12,O12,S12,W12,AA12)-SUM(C13,G13,K13,O13,S13,W13,AA13)</f>
        <v>0</v>
      </c>
      <c r="AF12" s="28">
        <f t="shared" si="80"/>
        <v>0</v>
      </c>
      <c r="AG12" s="24"/>
      <c r="AH12" s="34">
        <f t="shared" si="77"/>
        <v>0</v>
      </c>
      <c r="AI12" s="24">
        <f t="shared" si="78"/>
        <v>0</v>
      </c>
      <c r="AJ12" s="34">
        <f t="shared" si="79"/>
        <v>0</v>
      </c>
    </row>
    <row r="13" spans="1:37" hidden="1">
      <c r="A13" t="s">
        <v>20</v>
      </c>
      <c r="B13" s="5">
        <v>42021</v>
      </c>
      <c r="C13" s="12">
        <f t="shared" si="61"/>
        <v>95</v>
      </c>
      <c r="D13" s="13">
        <f t="shared" si="61"/>
        <v>65149</v>
      </c>
      <c r="E13" s="13">
        <f t="shared" si="62"/>
        <v>0</v>
      </c>
      <c r="F13" s="14">
        <f t="shared" si="63"/>
        <v>0</v>
      </c>
      <c r="G13" s="12">
        <f t="shared" si="61"/>
        <v>38</v>
      </c>
      <c r="H13" s="13">
        <f t="shared" si="61"/>
        <v>47592</v>
      </c>
      <c r="I13" s="13">
        <f t="shared" si="64"/>
        <v>0</v>
      </c>
      <c r="J13" s="14">
        <f t="shared" si="65"/>
        <v>0</v>
      </c>
      <c r="K13" s="12">
        <f t="shared" si="61"/>
        <v>60</v>
      </c>
      <c r="L13" s="13">
        <f t="shared" si="61"/>
        <v>75115</v>
      </c>
      <c r="M13" s="13">
        <f t="shared" si="66"/>
        <v>0</v>
      </c>
      <c r="N13" s="14">
        <f t="shared" si="67"/>
        <v>0</v>
      </c>
      <c r="O13" s="12">
        <f t="shared" si="61"/>
        <v>90</v>
      </c>
      <c r="P13" s="13">
        <f t="shared" si="61"/>
        <v>59068</v>
      </c>
      <c r="Q13" s="13">
        <f t="shared" si="68"/>
        <v>0</v>
      </c>
      <c r="R13" s="14">
        <f t="shared" si="69"/>
        <v>0</v>
      </c>
      <c r="S13" s="12">
        <f t="shared" si="70"/>
        <v>24</v>
      </c>
      <c r="T13" s="13">
        <f t="shared" si="70"/>
        <v>13901</v>
      </c>
      <c r="U13" s="13">
        <f t="shared" si="71"/>
        <v>0</v>
      </c>
      <c r="V13" s="14">
        <f t="shared" si="72"/>
        <v>0</v>
      </c>
      <c r="W13" s="12">
        <f t="shared" si="70"/>
        <v>74</v>
      </c>
      <c r="X13" s="13">
        <f t="shared" si="70"/>
        <v>74100</v>
      </c>
      <c r="Y13" s="13">
        <f t="shared" si="73"/>
        <v>0</v>
      </c>
      <c r="Z13" s="14">
        <f t="shared" si="74"/>
        <v>0</v>
      </c>
      <c r="AA13" s="70">
        <f t="shared" si="70"/>
        <v>150</v>
      </c>
      <c r="AB13" s="68">
        <f t="shared" si="70"/>
        <v>150000</v>
      </c>
      <c r="AC13" s="68">
        <f t="shared" si="75"/>
        <v>0</v>
      </c>
      <c r="AD13" s="69">
        <f t="shared" si="76"/>
        <v>0</v>
      </c>
      <c r="AE13" s="20">
        <f t="shared" si="80"/>
        <v>0</v>
      </c>
      <c r="AF13" s="28">
        <f t="shared" si="80"/>
        <v>0</v>
      </c>
      <c r="AG13" s="24"/>
      <c r="AH13" s="34">
        <f t="shared" si="77"/>
        <v>0</v>
      </c>
      <c r="AI13" s="24">
        <f t="shared" si="78"/>
        <v>0</v>
      </c>
      <c r="AJ13" s="34">
        <f t="shared" si="79"/>
        <v>0</v>
      </c>
    </row>
    <row r="14" spans="1:37" hidden="1">
      <c r="A14" t="s">
        <v>26</v>
      </c>
      <c r="B14" s="5">
        <v>42020</v>
      </c>
      <c r="C14" s="12">
        <f t="shared" si="61"/>
        <v>95</v>
      </c>
      <c r="D14" s="13">
        <f t="shared" si="61"/>
        <v>65149</v>
      </c>
      <c r="E14" s="13">
        <f t="shared" si="62"/>
        <v>0</v>
      </c>
      <c r="F14" s="14">
        <f t="shared" si="63"/>
        <v>0</v>
      </c>
      <c r="G14" s="12">
        <f t="shared" si="61"/>
        <v>38</v>
      </c>
      <c r="H14" s="13">
        <f t="shared" si="61"/>
        <v>47592</v>
      </c>
      <c r="I14" s="13">
        <f t="shared" si="64"/>
        <v>0</v>
      </c>
      <c r="J14" s="14">
        <f t="shared" si="65"/>
        <v>0</v>
      </c>
      <c r="K14" s="12">
        <f t="shared" si="61"/>
        <v>60</v>
      </c>
      <c r="L14" s="13">
        <f t="shared" si="61"/>
        <v>75115</v>
      </c>
      <c r="M14" s="13">
        <f t="shared" si="66"/>
        <v>0</v>
      </c>
      <c r="N14" s="14">
        <f t="shared" si="67"/>
        <v>0</v>
      </c>
      <c r="O14" s="12">
        <f t="shared" si="61"/>
        <v>90</v>
      </c>
      <c r="P14" s="13">
        <f t="shared" si="61"/>
        <v>59068</v>
      </c>
      <c r="Q14" s="13">
        <f t="shared" si="68"/>
        <v>0</v>
      </c>
      <c r="R14" s="14">
        <f t="shared" si="69"/>
        <v>0</v>
      </c>
      <c r="S14" s="12">
        <f t="shared" si="70"/>
        <v>24</v>
      </c>
      <c r="T14" s="13">
        <f t="shared" si="70"/>
        <v>13901</v>
      </c>
      <c r="U14" s="13">
        <f t="shared" si="71"/>
        <v>0</v>
      </c>
      <c r="V14" s="14">
        <f t="shared" si="72"/>
        <v>0</v>
      </c>
      <c r="W14" s="12">
        <f t="shared" si="70"/>
        <v>74</v>
      </c>
      <c r="X14" s="13">
        <f t="shared" si="70"/>
        <v>74100</v>
      </c>
      <c r="Y14" s="13">
        <f t="shared" si="73"/>
        <v>0</v>
      </c>
      <c r="Z14" s="14">
        <f t="shared" si="74"/>
        <v>0</v>
      </c>
      <c r="AA14" s="70">
        <f t="shared" si="70"/>
        <v>150</v>
      </c>
      <c r="AB14" s="68">
        <f t="shared" si="70"/>
        <v>150000</v>
      </c>
      <c r="AC14" s="68">
        <f t="shared" si="75"/>
        <v>0</v>
      </c>
      <c r="AD14" s="69">
        <f t="shared" si="76"/>
        <v>0</v>
      </c>
      <c r="AE14" s="20">
        <f t="shared" si="80"/>
        <v>0</v>
      </c>
      <c r="AF14" s="28">
        <f t="shared" si="80"/>
        <v>0</v>
      </c>
      <c r="AG14" s="24"/>
      <c r="AH14" s="34">
        <f t="shared" si="77"/>
        <v>0</v>
      </c>
      <c r="AI14" s="24">
        <f t="shared" si="78"/>
        <v>0</v>
      </c>
      <c r="AJ14" s="34">
        <f t="shared" si="79"/>
        <v>0</v>
      </c>
    </row>
    <row r="15" spans="1:37" hidden="1">
      <c r="A15" t="s">
        <v>21</v>
      </c>
      <c r="B15" s="5">
        <v>42019</v>
      </c>
      <c r="C15" s="12">
        <f t="shared" si="61"/>
        <v>95</v>
      </c>
      <c r="D15" s="13">
        <f t="shared" si="61"/>
        <v>65149</v>
      </c>
      <c r="E15" s="13">
        <f t="shared" si="62"/>
        <v>0</v>
      </c>
      <c r="F15" s="14">
        <f t="shared" si="63"/>
        <v>0</v>
      </c>
      <c r="G15" s="12">
        <f t="shared" si="61"/>
        <v>38</v>
      </c>
      <c r="H15" s="13">
        <f t="shared" si="61"/>
        <v>47592</v>
      </c>
      <c r="I15" s="13">
        <f t="shared" si="64"/>
        <v>0</v>
      </c>
      <c r="J15" s="14">
        <f t="shared" si="65"/>
        <v>0</v>
      </c>
      <c r="K15" s="12">
        <f t="shared" si="61"/>
        <v>60</v>
      </c>
      <c r="L15" s="13">
        <f t="shared" si="61"/>
        <v>75115</v>
      </c>
      <c r="M15" s="13">
        <f t="shared" si="66"/>
        <v>0</v>
      </c>
      <c r="N15" s="14">
        <f t="shared" si="67"/>
        <v>0</v>
      </c>
      <c r="O15" s="12">
        <f t="shared" si="61"/>
        <v>90</v>
      </c>
      <c r="P15" s="13">
        <f t="shared" si="61"/>
        <v>59068</v>
      </c>
      <c r="Q15" s="13">
        <f t="shared" si="68"/>
        <v>0</v>
      </c>
      <c r="R15" s="14">
        <f t="shared" si="69"/>
        <v>0</v>
      </c>
      <c r="S15" s="12">
        <f t="shared" si="70"/>
        <v>24</v>
      </c>
      <c r="T15" s="13">
        <f t="shared" si="70"/>
        <v>13901</v>
      </c>
      <c r="U15" s="13">
        <f t="shared" si="71"/>
        <v>0</v>
      </c>
      <c r="V15" s="14">
        <f t="shared" si="72"/>
        <v>0</v>
      </c>
      <c r="W15" s="12">
        <f t="shared" si="70"/>
        <v>74</v>
      </c>
      <c r="X15" s="13">
        <f t="shared" si="70"/>
        <v>74100</v>
      </c>
      <c r="Y15" s="13">
        <f t="shared" si="73"/>
        <v>0</v>
      </c>
      <c r="Z15" s="14">
        <f t="shared" si="74"/>
        <v>0</v>
      </c>
      <c r="AA15" s="70">
        <f t="shared" si="70"/>
        <v>150</v>
      </c>
      <c r="AB15" s="68">
        <f t="shared" si="70"/>
        <v>150000</v>
      </c>
      <c r="AC15" s="68">
        <f t="shared" si="75"/>
        <v>0</v>
      </c>
      <c r="AD15" s="69">
        <f t="shared" si="76"/>
        <v>0</v>
      </c>
      <c r="AE15" s="20">
        <f t="shared" si="80"/>
        <v>0</v>
      </c>
      <c r="AF15" s="28">
        <f t="shared" si="80"/>
        <v>0</v>
      </c>
      <c r="AG15" s="24"/>
      <c r="AH15" s="34">
        <f t="shared" si="77"/>
        <v>0</v>
      </c>
      <c r="AI15" s="24">
        <f t="shared" si="78"/>
        <v>0</v>
      </c>
      <c r="AJ15" s="34">
        <f t="shared" si="79"/>
        <v>0</v>
      </c>
    </row>
    <row r="16" spans="1:37" hidden="1">
      <c r="A16" t="s">
        <v>22</v>
      </c>
      <c r="B16" s="5">
        <v>42018</v>
      </c>
      <c r="C16" s="12">
        <f t="shared" si="61"/>
        <v>95</v>
      </c>
      <c r="D16" s="13">
        <f t="shared" si="61"/>
        <v>65149</v>
      </c>
      <c r="E16" s="13">
        <f t="shared" si="62"/>
        <v>0</v>
      </c>
      <c r="F16" s="14">
        <f t="shared" si="63"/>
        <v>0</v>
      </c>
      <c r="G16" s="12">
        <f t="shared" si="61"/>
        <v>38</v>
      </c>
      <c r="H16" s="13">
        <f t="shared" si="61"/>
        <v>47592</v>
      </c>
      <c r="I16" s="13">
        <f t="shared" si="64"/>
        <v>0</v>
      </c>
      <c r="J16" s="14">
        <f t="shared" si="65"/>
        <v>0</v>
      </c>
      <c r="K16" s="12">
        <f t="shared" si="61"/>
        <v>60</v>
      </c>
      <c r="L16" s="13">
        <f t="shared" si="61"/>
        <v>75115</v>
      </c>
      <c r="M16" s="13">
        <f t="shared" si="66"/>
        <v>0</v>
      </c>
      <c r="N16" s="14">
        <f t="shared" si="67"/>
        <v>0</v>
      </c>
      <c r="O16" s="12">
        <f t="shared" si="61"/>
        <v>90</v>
      </c>
      <c r="P16" s="13">
        <f t="shared" si="61"/>
        <v>59068</v>
      </c>
      <c r="Q16" s="13">
        <f t="shared" si="68"/>
        <v>0</v>
      </c>
      <c r="R16" s="14">
        <f t="shared" si="69"/>
        <v>0</v>
      </c>
      <c r="S16" s="12">
        <f t="shared" si="70"/>
        <v>24</v>
      </c>
      <c r="T16" s="13">
        <f t="shared" si="70"/>
        <v>13901</v>
      </c>
      <c r="U16" s="13">
        <f t="shared" si="71"/>
        <v>0</v>
      </c>
      <c r="V16" s="14">
        <f t="shared" si="72"/>
        <v>0</v>
      </c>
      <c r="W16" s="12">
        <f t="shared" si="70"/>
        <v>74</v>
      </c>
      <c r="X16" s="13">
        <f t="shared" si="70"/>
        <v>74100</v>
      </c>
      <c r="Y16" s="13">
        <f t="shared" si="73"/>
        <v>0</v>
      </c>
      <c r="Z16" s="14">
        <f t="shared" si="74"/>
        <v>0</v>
      </c>
      <c r="AA16" s="70">
        <f t="shared" si="70"/>
        <v>150</v>
      </c>
      <c r="AB16" s="68">
        <f t="shared" si="70"/>
        <v>150000</v>
      </c>
      <c r="AC16" s="68">
        <f t="shared" si="75"/>
        <v>0</v>
      </c>
      <c r="AD16" s="69">
        <f t="shared" si="76"/>
        <v>0</v>
      </c>
      <c r="AE16" s="20">
        <f t="shared" si="80"/>
        <v>0</v>
      </c>
      <c r="AF16" s="28">
        <f t="shared" si="80"/>
        <v>0</v>
      </c>
      <c r="AG16" s="24"/>
      <c r="AH16" s="34">
        <f t="shared" si="77"/>
        <v>0</v>
      </c>
      <c r="AI16" s="24">
        <f t="shared" si="78"/>
        <v>0</v>
      </c>
      <c r="AJ16" s="34">
        <f t="shared" si="79"/>
        <v>0</v>
      </c>
    </row>
    <row r="17" spans="1:36" hidden="1">
      <c r="A17" t="s">
        <v>23</v>
      </c>
      <c r="B17" s="5">
        <v>42017</v>
      </c>
      <c r="C17" s="12">
        <f t="shared" si="61"/>
        <v>95</v>
      </c>
      <c r="D17" s="13">
        <f t="shared" si="61"/>
        <v>65149</v>
      </c>
      <c r="E17" s="13">
        <f t="shared" si="62"/>
        <v>0</v>
      </c>
      <c r="F17" s="14">
        <f t="shared" si="63"/>
        <v>0</v>
      </c>
      <c r="G17" s="12">
        <f t="shared" si="61"/>
        <v>38</v>
      </c>
      <c r="H17" s="13">
        <f t="shared" si="61"/>
        <v>47592</v>
      </c>
      <c r="I17" s="13">
        <f t="shared" si="64"/>
        <v>0</v>
      </c>
      <c r="J17" s="14">
        <f t="shared" si="65"/>
        <v>0</v>
      </c>
      <c r="K17" s="12">
        <f t="shared" si="61"/>
        <v>60</v>
      </c>
      <c r="L17" s="13">
        <f t="shared" si="61"/>
        <v>75115</v>
      </c>
      <c r="M17" s="13">
        <f t="shared" si="66"/>
        <v>0</v>
      </c>
      <c r="N17" s="14">
        <f t="shared" si="67"/>
        <v>0</v>
      </c>
      <c r="O17" s="12">
        <f t="shared" si="61"/>
        <v>90</v>
      </c>
      <c r="P17" s="13">
        <f t="shared" si="61"/>
        <v>59068</v>
      </c>
      <c r="Q17" s="13">
        <f t="shared" si="68"/>
        <v>0</v>
      </c>
      <c r="R17" s="14">
        <f t="shared" si="69"/>
        <v>0</v>
      </c>
      <c r="S17" s="12">
        <f t="shared" si="70"/>
        <v>24</v>
      </c>
      <c r="T17" s="13">
        <f t="shared" si="70"/>
        <v>13901</v>
      </c>
      <c r="U17" s="13">
        <f t="shared" si="71"/>
        <v>0</v>
      </c>
      <c r="V17" s="14">
        <f t="shared" si="72"/>
        <v>0</v>
      </c>
      <c r="W17" s="12">
        <f t="shared" si="70"/>
        <v>74</v>
      </c>
      <c r="X17" s="13">
        <f t="shared" si="70"/>
        <v>74100</v>
      </c>
      <c r="Y17" s="13">
        <f t="shared" si="73"/>
        <v>0</v>
      </c>
      <c r="Z17" s="14">
        <f t="shared" si="74"/>
        <v>0</v>
      </c>
      <c r="AA17" s="70">
        <f t="shared" si="70"/>
        <v>150</v>
      </c>
      <c r="AB17" s="68">
        <f t="shared" si="70"/>
        <v>150000</v>
      </c>
      <c r="AC17" s="68">
        <f t="shared" si="75"/>
        <v>0</v>
      </c>
      <c r="AD17" s="69">
        <f t="shared" si="76"/>
        <v>0</v>
      </c>
      <c r="AE17" s="20">
        <f t="shared" si="80"/>
        <v>0</v>
      </c>
      <c r="AF17" s="28">
        <f t="shared" si="80"/>
        <v>0</v>
      </c>
      <c r="AG17" s="24"/>
      <c r="AH17" s="34">
        <f t="shared" si="77"/>
        <v>0</v>
      </c>
      <c r="AI17" s="24">
        <f t="shared" si="78"/>
        <v>0</v>
      </c>
      <c r="AJ17" s="34">
        <f t="shared" si="79"/>
        <v>0</v>
      </c>
    </row>
    <row r="18" spans="1:36" hidden="1">
      <c r="A18" t="s">
        <v>24</v>
      </c>
      <c r="B18" s="5">
        <v>42016</v>
      </c>
      <c r="C18" s="12">
        <f t="shared" si="61"/>
        <v>95</v>
      </c>
      <c r="D18" s="13">
        <f t="shared" si="61"/>
        <v>65149</v>
      </c>
      <c r="E18" s="13">
        <f t="shared" si="62"/>
        <v>0</v>
      </c>
      <c r="F18" s="14">
        <f t="shared" si="63"/>
        <v>0</v>
      </c>
      <c r="G18" s="12">
        <f t="shared" si="61"/>
        <v>38</v>
      </c>
      <c r="H18" s="13">
        <f t="shared" si="61"/>
        <v>47592</v>
      </c>
      <c r="I18" s="13">
        <f t="shared" si="64"/>
        <v>0</v>
      </c>
      <c r="J18" s="14">
        <f t="shared" si="65"/>
        <v>0</v>
      </c>
      <c r="K18" s="12">
        <f t="shared" si="61"/>
        <v>60</v>
      </c>
      <c r="L18" s="13">
        <f t="shared" si="61"/>
        <v>75115</v>
      </c>
      <c r="M18" s="13">
        <f t="shared" si="66"/>
        <v>0</v>
      </c>
      <c r="N18" s="14">
        <f t="shared" si="67"/>
        <v>0</v>
      </c>
      <c r="O18" s="12">
        <f t="shared" si="61"/>
        <v>90</v>
      </c>
      <c r="P18" s="13">
        <f t="shared" si="61"/>
        <v>59068</v>
      </c>
      <c r="Q18" s="13">
        <f t="shared" si="68"/>
        <v>0</v>
      </c>
      <c r="R18" s="14">
        <f t="shared" si="69"/>
        <v>0</v>
      </c>
      <c r="S18" s="12">
        <f t="shared" si="70"/>
        <v>24</v>
      </c>
      <c r="T18" s="13">
        <f t="shared" si="70"/>
        <v>13901</v>
      </c>
      <c r="U18" s="13">
        <f t="shared" si="71"/>
        <v>0</v>
      </c>
      <c r="V18" s="14">
        <f t="shared" si="72"/>
        <v>0</v>
      </c>
      <c r="W18" s="12">
        <f t="shared" si="70"/>
        <v>74</v>
      </c>
      <c r="X18" s="13">
        <f t="shared" si="70"/>
        <v>74100</v>
      </c>
      <c r="Y18" s="13">
        <f t="shared" si="73"/>
        <v>0</v>
      </c>
      <c r="Z18" s="14">
        <f t="shared" si="74"/>
        <v>0</v>
      </c>
      <c r="AA18" s="70">
        <f t="shared" si="70"/>
        <v>150</v>
      </c>
      <c r="AB18" s="68">
        <f t="shared" si="70"/>
        <v>150000</v>
      </c>
      <c r="AC18" s="68">
        <f t="shared" si="75"/>
        <v>0</v>
      </c>
      <c r="AD18" s="69">
        <f t="shared" si="76"/>
        <v>0</v>
      </c>
      <c r="AE18" s="20">
        <f t="shared" si="80"/>
        <v>0</v>
      </c>
      <c r="AF18" s="28">
        <f t="shared" si="80"/>
        <v>0</v>
      </c>
      <c r="AG18" s="24"/>
      <c r="AH18" s="34">
        <f t="shared" si="77"/>
        <v>0</v>
      </c>
      <c r="AI18" s="24">
        <f t="shared" si="78"/>
        <v>0</v>
      </c>
      <c r="AJ18" s="34">
        <f t="shared" si="79"/>
        <v>0</v>
      </c>
    </row>
    <row r="19" spans="1:36" hidden="1">
      <c r="A19" t="s">
        <v>25</v>
      </c>
      <c r="B19" s="5">
        <v>42015</v>
      </c>
      <c r="C19" s="12">
        <f t="shared" si="61"/>
        <v>95</v>
      </c>
      <c r="D19" s="13">
        <f t="shared" si="61"/>
        <v>65149</v>
      </c>
      <c r="E19" s="13">
        <f t="shared" si="62"/>
        <v>0</v>
      </c>
      <c r="F19" s="14">
        <f t="shared" si="63"/>
        <v>0</v>
      </c>
      <c r="G19" s="12">
        <f t="shared" si="61"/>
        <v>38</v>
      </c>
      <c r="H19" s="13">
        <f t="shared" si="61"/>
        <v>47592</v>
      </c>
      <c r="I19" s="13">
        <f t="shared" si="64"/>
        <v>0</v>
      </c>
      <c r="J19" s="14">
        <f t="shared" si="65"/>
        <v>0</v>
      </c>
      <c r="K19" s="12">
        <f t="shared" si="61"/>
        <v>60</v>
      </c>
      <c r="L19" s="13">
        <f t="shared" si="61"/>
        <v>75115</v>
      </c>
      <c r="M19" s="13">
        <f t="shared" si="66"/>
        <v>0</v>
      </c>
      <c r="N19" s="14">
        <f t="shared" si="67"/>
        <v>0</v>
      </c>
      <c r="O19" s="12">
        <f t="shared" si="61"/>
        <v>90</v>
      </c>
      <c r="P19" s="13">
        <f t="shared" si="61"/>
        <v>59068</v>
      </c>
      <c r="Q19" s="13">
        <f t="shared" si="68"/>
        <v>0</v>
      </c>
      <c r="R19" s="14">
        <f t="shared" si="69"/>
        <v>0</v>
      </c>
      <c r="S19" s="12">
        <f t="shared" si="70"/>
        <v>24</v>
      </c>
      <c r="T19" s="13">
        <f t="shared" si="70"/>
        <v>13901</v>
      </c>
      <c r="U19" s="13">
        <f t="shared" si="71"/>
        <v>0</v>
      </c>
      <c r="V19" s="14">
        <f t="shared" si="72"/>
        <v>0</v>
      </c>
      <c r="W19" s="12">
        <f t="shared" si="70"/>
        <v>74</v>
      </c>
      <c r="X19" s="13">
        <f t="shared" si="70"/>
        <v>74100</v>
      </c>
      <c r="Y19" s="13">
        <f t="shared" si="73"/>
        <v>0</v>
      </c>
      <c r="Z19" s="14">
        <f t="shared" si="74"/>
        <v>0</v>
      </c>
      <c r="AA19" s="70">
        <f t="shared" si="70"/>
        <v>150</v>
      </c>
      <c r="AB19" s="68">
        <f t="shared" si="70"/>
        <v>150000</v>
      </c>
      <c r="AC19" s="68">
        <f t="shared" si="75"/>
        <v>0</v>
      </c>
      <c r="AD19" s="69">
        <f t="shared" si="76"/>
        <v>0</v>
      </c>
      <c r="AE19" s="20">
        <f t="shared" si="80"/>
        <v>0</v>
      </c>
      <c r="AF19" s="28">
        <f t="shared" si="80"/>
        <v>0</v>
      </c>
      <c r="AG19" s="24"/>
      <c r="AH19" s="34">
        <f t="shared" si="77"/>
        <v>0</v>
      </c>
      <c r="AI19" s="24">
        <f t="shared" si="78"/>
        <v>0</v>
      </c>
      <c r="AJ19" s="34">
        <f t="shared" si="79"/>
        <v>0</v>
      </c>
    </row>
    <row r="20" spans="1:36" hidden="1">
      <c r="A20" t="s">
        <v>20</v>
      </c>
      <c r="B20" s="5">
        <v>42014</v>
      </c>
      <c r="C20" s="12">
        <f t="shared" si="61"/>
        <v>95</v>
      </c>
      <c r="D20" s="13">
        <f t="shared" si="61"/>
        <v>65149</v>
      </c>
      <c r="E20" s="13">
        <f t="shared" si="62"/>
        <v>0</v>
      </c>
      <c r="F20" s="14">
        <f t="shared" si="63"/>
        <v>0</v>
      </c>
      <c r="G20" s="12">
        <f t="shared" si="61"/>
        <v>38</v>
      </c>
      <c r="H20" s="13">
        <f t="shared" si="61"/>
        <v>47592</v>
      </c>
      <c r="I20" s="13">
        <f t="shared" si="64"/>
        <v>0</v>
      </c>
      <c r="J20" s="14">
        <f t="shared" si="65"/>
        <v>0</v>
      </c>
      <c r="K20" s="12">
        <f t="shared" si="61"/>
        <v>60</v>
      </c>
      <c r="L20" s="13">
        <f t="shared" si="61"/>
        <v>75115</v>
      </c>
      <c r="M20" s="13">
        <f t="shared" si="66"/>
        <v>0</v>
      </c>
      <c r="N20" s="14">
        <f t="shared" si="67"/>
        <v>0</v>
      </c>
      <c r="O20" s="12">
        <f t="shared" si="61"/>
        <v>90</v>
      </c>
      <c r="P20" s="13">
        <f t="shared" si="61"/>
        <v>59068</v>
      </c>
      <c r="Q20" s="13">
        <f t="shared" si="68"/>
        <v>0</v>
      </c>
      <c r="R20" s="14">
        <f t="shared" si="69"/>
        <v>0</v>
      </c>
      <c r="S20" s="12">
        <f t="shared" si="70"/>
        <v>24</v>
      </c>
      <c r="T20" s="13">
        <f t="shared" si="70"/>
        <v>13901</v>
      </c>
      <c r="U20" s="13">
        <f t="shared" si="71"/>
        <v>0</v>
      </c>
      <c r="V20" s="14">
        <f t="shared" si="72"/>
        <v>0</v>
      </c>
      <c r="W20" s="12">
        <f t="shared" si="70"/>
        <v>74</v>
      </c>
      <c r="X20" s="13">
        <f t="shared" si="70"/>
        <v>74100</v>
      </c>
      <c r="Y20" s="13">
        <f t="shared" si="73"/>
        <v>0</v>
      </c>
      <c r="Z20" s="14">
        <f t="shared" si="74"/>
        <v>0</v>
      </c>
      <c r="AA20" s="70">
        <f t="shared" si="70"/>
        <v>150</v>
      </c>
      <c r="AB20" s="68">
        <f t="shared" si="70"/>
        <v>150000</v>
      </c>
      <c r="AC20" s="68">
        <f t="shared" si="75"/>
        <v>0</v>
      </c>
      <c r="AD20" s="69">
        <f t="shared" si="76"/>
        <v>0</v>
      </c>
      <c r="AE20" s="20">
        <f t="shared" si="80"/>
        <v>0</v>
      </c>
      <c r="AF20" s="28">
        <f t="shared" si="80"/>
        <v>0</v>
      </c>
      <c r="AG20" s="24"/>
      <c r="AH20" s="34">
        <f t="shared" si="77"/>
        <v>0</v>
      </c>
      <c r="AI20" s="24">
        <f t="shared" si="78"/>
        <v>0</v>
      </c>
      <c r="AJ20" s="34">
        <f t="shared" si="79"/>
        <v>0</v>
      </c>
    </row>
    <row r="21" spans="1:36" hidden="1">
      <c r="A21" t="s">
        <v>26</v>
      </c>
      <c r="B21" s="5">
        <v>42013</v>
      </c>
      <c r="C21" s="12">
        <f t="shared" si="61"/>
        <v>95</v>
      </c>
      <c r="D21" s="13">
        <f t="shared" si="61"/>
        <v>65149</v>
      </c>
      <c r="E21" s="13">
        <f t="shared" si="62"/>
        <v>0</v>
      </c>
      <c r="F21" s="14">
        <f t="shared" si="63"/>
        <v>0</v>
      </c>
      <c r="G21" s="12">
        <f t="shared" si="61"/>
        <v>38</v>
      </c>
      <c r="H21" s="13">
        <f t="shared" si="61"/>
        <v>47592</v>
      </c>
      <c r="I21" s="13">
        <f t="shared" si="64"/>
        <v>0</v>
      </c>
      <c r="J21" s="14">
        <f t="shared" si="65"/>
        <v>0</v>
      </c>
      <c r="K21" s="12">
        <f t="shared" si="61"/>
        <v>60</v>
      </c>
      <c r="L21" s="13">
        <f t="shared" si="61"/>
        <v>75115</v>
      </c>
      <c r="M21" s="13">
        <f t="shared" si="66"/>
        <v>0</v>
      </c>
      <c r="N21" s="14">
        <f t="shared" si="67"/>
        <v>0</v>
      </c>
      <c r="O21" s="12">
        <f t="shared" si="61"/>
        <v>90</v>
      </c>
      <c r="P21" s="13">
        <f t="shared" si="61"/>
        <v>59068</v>
      </c>
      <c r="Q21" s="13">
        <f t="shared" si="68"/>
        <v>0</v>
      </c>
      <c r="R21" s="14">
        <f t="shared" si="69"/>
        <v>0</v>
      </c>
      <c r="S21" s="12">
        <f t="shared" si="70"/>
        <v>24</v>
      </c>
      <c r="T21" s="13">
        <f t="shared" si="70"/>
        <v>13901</v>
      </c>
      <c r="U21" s="13">
        <f t="shared" si="71"/>
        <v>0</v>
      </c>
      <c r="V21" s="14">
        <f t="shared" si="72"/>
        <v>0</v>
      </c>
      <c r="W21" s="12">
        <f t="shared" si="70"/>
        <v>74</v>
      </c>
      <c r="X21" s="13">
        <f t="shared" si="70"/>
        <v>74100</v>
      </c>
      <c r="Y21" s="13">
        <f t="shared" si="73"/>
        <v>0</v>
      </c>
      <c r="Z21" s="14">
        <f t="shared" si="74"/>
        <v>0</v>
      </c>
      <c r="AA21" s="70">
        <f t="shared" si="70"/>
        <v>150</v>
      </c>
      <c r="AB21" s="68">
        <f t="shared" si="70"/>
        <v>150000</v>
      </c>
      <c r="AC21" s="68">
        <f t="shared" si="75"/>
        <v>0</v>
      </c>
      <c r="AD21" s="69">
        <f t="shared" si="76"/>
        <v>0</v>
      </c>
      <c r="AE21" s="20">
        <f t="shared" si="80"/>
        <v>0</v>
      </c>
      <c r="AF21" s="28">
        <f t="shared" si="80"/>
        <v>0</v>
      </c>
      <c r="AG21" s="24"/>
      <c r="AH21" s="34">
        <f t="shared" si="77"/>
        <v>0</v>
      </c>
      <c r="AI21" s="24">
        <f t="shared" si="78"/>
        <v>0</v>
      </c>
      <c r="AJ21" s="34">
        <f t="shared" si="79"/>
        <v>0</v>
      </c>
    </row>
    <row r="22" spans="1:36" hidden="1">
      <c r="A22" t="s">
        <v>21</v>
      </c>
      <c r="B22" s="5">
        <v>42012</v>
      </c>
      <c r="C22" s="12">
        <f t="shared" si="61"/>
        <v>95</v>
      </c>
      <c r="D22" s="13">
        <f t="shared" si="61"/>
        <v>65149</v>
      </c>
      <c r="E22" s="13">
        <f t="shared" si="62"/>
        <v>0</v>
      </c>
      <c r="F22" s="14">
        <f t="shared" si="63"/>
        <v>0</v>
      </c>
      <c r="G22" s="12">
        <f t="shared" si="61"/>
        <v>38</v>
      </c>
      <c r="H22" s="13">
        <f t="shared" si="61"/>
        <v>47592</v>
      </c>
      <c r="I22" s="13">
        <f t="shared" si="64"/>
        <v>0</v>
      </c>
      <c r="J22" s="14">
        <f t="shared" si="65"/>
        <v>0</v>
      </c>
      <c r="K22" s="12">
        <f t="shared" si="61"/>
        <v>60</v>
      </c>
      <c r="L22" s="13">
        <f t="shared" si="61"/>
        <v>75115</v>
      </c>
      <c r="M22" s="13">
        <f t="shared" si="66"/>
        <v>0</v>
      </c>
      <c r="N22" s="14">
        <f t="shared" si="67"/>
        <v>0</v>
      </c>
      <c r="O22" s="12">
        <f t="shared" si="61"/>
        <v>90</v>
      </c>
      <c r="P22" s="13">
        <f t="shared" si="61"/>
        <v>59068</v>
      </c>
      <c r="Q22" s="13">
        <f t="shared" si="68"/>
        <v>0</v>
      </c>
      <c r="R22" s="14">
        <f t="shared" si="69"/>
        <v>0</v>
      </c>
      <c r="S22" s="12">
        <f t="shared" si="70"/>
        <v>24</v>
      </c>
      <c r="T22" s="13">
        <f t="shared" si="70"/>
        <v>13901</v>
      </c>
      <c r="U22" s="13">
        <f t="shared" si="71"/>
        <v>0</v>
      </c>
      <c r="V22" s="14">
        <f t="shared" si="72"/>
        <v>0</v>
      </c>
      <c r="W22" s="12">
        <f t="shared" si="70"/>
        <v>74</v>
      </c>
      <c r="X22" s="13">
        <f t="shared" si="70"/>
        <v>74100</v>
      </c>
      <c r="Y22" s="13">
        <f t="shared" si="73"/>
        <v>0</v>
      </c>
      <c r="Z22" s="14">
        <f t="shared" si="74"/>
        <v>0</v>
      </c>
      <c r="AA22" s="70">
        <f t="shared" si="70"/>
        <v>150</v>
      </c>
      <c r="AB22" s="68">
        <f t="shared" si="70"/>
        <v>150000</v>
      </c>
      <c r="AC22" s="68">
        <f t="shared" si="75"/>
        <v>0</v>
      </c>
      <c r="AD22" s="69">
        <f t="shared" si="76"/>
        <v>0</v>
      </c>
      <c r="AE22" s="20">
        <f t="shared" si="80"/>
        <v>0</v>
      </c>
      <c r="AF22" s="28">
        <f t="shared" si="80"/>
        <v>0</v>
      </c>
      <c r="AG22" s="24"/>
      <c r="AH22" s="34">
        <f t="shared" si="77"/>
        <v>0</v>
      </c>
      <c r="AI22" s="24">
        <f t="shared" si="78"/>
        <v>0</v>
      </c>
      <c r="AJ22" s="34">
        <f t="shared" si="79"/>
        <v>0</v>
      </c>
    </row>
    <row r="23" spans="1:36" hidden="1">
      <c r="A23" t="s">
        <v>22</v>
      </c>
      <c r="B23" s="5">
        <v>42011</v>
      </c>
      <c r="C23" s="12">
        <f t="shared" si="61"/>
        <v>95</v>
      </c>
      <c r="D23" s="13">
        <f t="shared" si="61"/>
        <v>65149</v>
      </c>
      <c r="E23" s="13">
        <f t="shared" si="62"/>
        <v>0</v>
      </c>
      <c r="F23" s="14">
        <f t="shared" si="63"/>
        <v>0</v>
      </c>
      <c r="G23" s="12">
        <f t="shared" si="61"/>
        <v>38</v>
      </c>
      <c r="H23" s="13">
        <f t="shared" si="61"/>
        <v>47592</v>
      </c>
      <c r="I23" s="13">
        <f t="shared" si="64"/>
        <v>0</v>
      </c>
      <c r="J23" s="14">
        <f t="shared" si="65"/>
        <v>0</v>
      </c>
      <c r="K23" s="12">
        <f t="shared" si="61"/>
        <v>60</v>
      </c>
      <c r="L23" s="13">
        <f t="shared" si="61"/>
        <v>75115</v>
      </c>
      <c r="M23" s="13">
        <f t="shared" si="66"/>
        <v>0</v>
      </c>
      <c r="N23" s="14">
        <f t="shared" si="67"/>
        <v>0</v>
      </c>
      <c r="O23" s="12">
        <f t="shared" si="61"/>
        <v>90</v>
      </c>
      <c r="P23" s="13">
        <f t="shared" si="61"/>
        <v>59068</v>
      </c>
      <c r="Q23" s="13">
        <f t="shared" si="68"/>
        <v>0</v>
      </c>
      <c r="R23" s="14">
        <f t="shared" si="69"/>
        <v>0</v>
      </c>
      <c r="S23" s="12">
        <f t="shared" si="70"/>
        <v>24</v>
      </c>
      <c r="T23" s="13">
        <f t="shared" si="70"/>
        <v>13901</v>
      </c>
      <c r="U23" s="13">
        <f t="shared" si="71"/>
        <v>0</v>
      </c>
      <c r="V23" s="14">
        <f t="shared" si="72"/>
        <v>0</v>
      </c>
      <c r="W23" s="12">
        <f t="shared" si="70"/>
        <v>74</v>
      </c>
      <c r="X23" s="13">
        <f t="shared" si="70"/>
        <v>74100</v>
      </c>
      <c r="Y23" s="13">
        <f t="shared" si="73"/>
        <v>0</v>
      </c>
      <c r="Z23" s="14">
        <f t="shared" si="74"/>
        <v>0</v>
      </c>
      <c r="AA23" s="70">
        <f t="shared" si="70"/>
        <v>150</v>
      </c>
      <c r="AB23" s="68">
        <f t="shared" si="70"/>
        <v>150000</v>
      </c>
      <c r="AC23" s="68">
        <f t="shared" si="75"/>
        <v>0</v>
      </c>
      <c r="AD23" s="69">
        <f t="shared" si="76"/>
        <v>0</v>
      </c>
      <c r="AE23" s="20">
        <f t="shared" si="80"/>
        <v>0</v>
      </c>
      <c r="AF23" s="28">
        <f t="shared" si="80"/>
        <v>0</v>
      </c>
      <c r="AG23" s="24"/>
      <c r="AH23" s="34">
        <f t="shared" si="77"/>
        <v>0</v>
      </c>
      <c r="AI23" s="24">
        <f t="shared" si="78"/>
        <v>0</v>
      </c>
      <c r="AJ23" s="34">
        <f t="shared" si="79"/>
        <v>0</v>
      </c>
    </row>
    <row r="24" spans="1:36" hidden="1">
      <c r="A24" t="s">
        <v>23</v>
      </c>
      <c r="B24" s="5">
        <v>42010</v>
      </c>
      <c r="C24" s="12">
        <f t="shared" si="61"/>
        <v>95</v>
      </c>
      <c r="D24" s="13">
        <f t="shared" si="61"/>
        <v>65149</v>
      </c>
      <c r="E24" s="13">
        <f t="shared" si="62"/>
        <v>0</v>
      </c>
      <c r="F24" s="14">
        <f t="shared" si="63"/>
        <v>0</v>
      </c>
      <c r="G24" s="12">
        <f t="shared" si="61"/>
        <v>38</v>
      </c>
      <c r="H24" s="13">
        <f t="shared" si="61"/>
        <v>47592</v>
      </c>
      <c r="I24" s="13">
        <f t="shared" si="64"/>
        <v>0</v>
      </c>
      <c r="J24" s="14">
        <f t="shared" si="65"/>
        <v>0</v>
      </c>
      <c r="K24" s="12">
        <f t="shared" si="61"/>
        <v>60</v>
      </c>
      <c r="L24" s="13">
        <f t="shared" si="61"/>
        <v>75115</v>
      </c>
      <c r="M24" s="13">
        <f t="shared" si="66"/>
        <v>0</v>
      </c>
      <c r="N24" s="14">
        <f t="shared" si="67"/>
        <v>0</v>
      </c>
      <c r="O24" s="12">
        <f t="shared" si="61"/>
        <v>90</v>
      </c>
      <c r="P24" s="13">
        <f t="shared" si="61"/>
        <v>59068</v>
      </c>
      <c r="Q24" s="13">
        <f t="shared" si="68"/>
        <v>0</v>
      </c>
      <c r="R24" s="14">
        <f t="shared" si="69"/>
        <v>0</v>
      </c>
      <c r="S24" s="12">
        <f t="shared" si="70"/>
        <v>24</v>
      </c>
      <c r="T24" s="13">
        <f t="shared" si="70"/>
        <v>13901</v>
      </c>
      <c r="U24" s="13">
        <f t="shared" si="71"/>
        <v>0</v>
      </c>
      <c r="V24" s="14">
        <f t="shared" si="72"/>
        <v>0</v>
      </c>
      <c r="W24" s="12">
        <f t="shared" si="70"/>
        <v>74</v>
      </c>
      <c r="X24" s="13">
        <f t="shared" si="70"/>
        <v>74100</v>
      </c>
      <c r="Y24" s="13">
        <f t="shared" si="73"/>
        <v>0</v>
      </c>
      <c r="Z24" s="14">
        <f t="shared" si="74"/>
        <v>0</v>
      </c>
      <c r="AA24" s="70">
        <f t="shared" si="70"/>
        <v>150</v>
      </c>
      <c r="AB24" s="68">
        <f t="shared" si="70"/>
        <v>150000</v>
      </c>
      <c r="AC24" s="68">
        <f t="shared" si="75"/>
        <v>0</v>
      </c>
      <c r="AD24" s="69">
        <f t="shared" si="76"/>
        <v>0</v>
      </c>
      <c r="AE24" s="20">
        <f t="shared" si="80"/>
        <v>0</v>
      </c>
      <c r="AF24" s="28">
        <f t="shared" si="80"/>
        <v>0</v>
      </c>
      <c r="AG24" s="24"/>
      <c r="AH24" s="34">
        <f t="shared" si="77"/>
        <v>0</v>
      </c>
      <c r="AI24" s="24">
        <f t="shared" si="78"/>
        <v>0</v>
      </c>
      <c r="AJ24" s="34">
        <f t="shared" si="79"/>
        <v>0</v>
      </c>
    </row>
    <row r="25" spans="1:36" hidden="1">
      <c r="A25" t="s">
        <v>24</v>
      </c>
      <c r="B25" s="5">
        <v>42009</v>
      </c>
      <c r="C25" s="12">
        <f t="shared" si="61"/>
        <v>95</v>
      </c>
      <c r="D25" s="13">
        <f t="shared" si="61"/>
        <v>65149</v>
      </c>
      <c r="E25" s="13">
        <f t="shared" si="62"/>
        <v>0</v>
      </c>
      <c r="F25" s="14">
        <f t="shared" si="63"/>
        <v>0</v>
      </c>
      <c r="G25" s="12">
        <f t="shared" si="61"/>
        <v>38</v>
      </c>
      <c r="H25" s="13">
        <f t="shared" si="61"/>
        <v>47592</v>
      </c>
      <c r="I25" s="13">
        <f t="shared" si="64"/>
        <v>0</v>
      </c>
      <c r="J25" s="14">
        <f t="shared" si="65"/>
        <v>0</v>
      </c>
      <c r="K25" s="12">
        <f t="shared" si="61"/>
        <v>60</v>
      </c>
      <c r="L25" s="13">
        <f t="shared" si="61"/>
        <v>75115</v>
      </c>
      <c r="M25" s="13">
        <f t="shared" si="66"/>
        <v>0</v>
      </c>
      <c r="N25" s="14">
        <f t="shared" si="67"/>
        <v>0</v>
      </c>
      <c r="O25" s="12">
        <f t="shared" si="61"/>
        <v>90</v>
      </c>
      <c r="P25" s="13">
        <f t="shared" si="61"/>
        <v>59068</v>
      </c>
      <c r="Q25" s="13">
        <f t="shared" si="68"/>
        <v>0</v>
      </c>
      <c r="R25" s="14">
        <f t="shared" si="69"/>
        <v>0</v>
      </c>
      <c r="S25" s="12">
        <f t="shared" si="70"/>
        <v>24</v>
      </c>
      <c r="T25" s="13">
        <f t="shared" si="70"/>
        <v>13901</v>
      </c>
      <c r="U25" s="13">
        <f t="shared" si="71"/>
        <v>0</v>
      </c>
      <c r="V25" s="14">
        <f t="shared" si="72"/>
        <v>0</v>
      </c>
      <c r="W25" s="12">
        <f t="shared" si="70"/>
        <v>74</v>
      </c>
      <c r="X25" s="13">
        <f t="shared" si="70"/>
        <v>74100</v>
      </c>
      <c r="Y25" s="13">
        <f t="shared" si="73"/>
        <v>0</v>
      </c>
      <c r="Z25" s="14">
        <f t="shared" si="74"/>
        <v>0</v>
      </c>
      <c r="AA25" s="70">
        <f t="shared" si="70"/>
        <v>150</v>
      </c>
      <c r="AB25" s="68">
        <f t="shared" si="70"/>
        <v>150000</v>
      </c>
      <c r="AC25" s="68">
        <f t="shared" si="75"/>
        <v>0</v>
      </c>
      <c r="AD25" s="69">
        <f t="shared" si="76"/>
        <v>0</v>
      </c>
      <c r="AE25" s="20">
        <f t="shared" si="80"/>
        <v>0</v>
      </c>
      <c r="AF25" s="28">
        <f t="shared" si="80"/>
        <v>0</v>
      </c>
      <c r="AG25" s="24"/>
      <c r="AH25" s="34">
        <f t="shared" si="77"/>
        <v>0</v>
      </c>
      <c r="AI25" s="24">
        <f t="shared" si="78"/>
        <v>0</v>
      </c>
      <c r="AJ25" s="34">
        <f t="shared" si="79"/>
        <v>0</v>
      </c>
    </row>
    <row r="26" spans="1:36" hidden="1">
      <c r="A26" t="s">
        <v>25</v>
      </c>
      <c r="B26" s="5">
        <v>42008</v>
      </c>
      <c r="C26" s="12">
        <f t="shared" si="61"/>
        <v>95</v>
      </c>
      <c r="D26" s="13">
        <f t="shared" si="61"/>
        <v>65149</v>
      </c>
      <c r="E26" s="13">
        <f t="shared" si="62"/>
        <v>0</v>
      </c>
      <c r="F26" s="14">
        <f t="shared" si="63"/>
        <v>0</v>
      </c>
      <c r="G26" s="12">
        <f t="shared" si="61"/>
        <v>38</v>
      </c>
      <c r="H26" s="13">
        <f t="shared" si="61"/>
        <v>47592</v>
      </c>
      <c r="I26" s="13">
        <f t="shared" si="64"/>
        <v>0</v>
      </c>
      <c r="J26" s="14">
        <f t="shared" si="65"/>
        <v>0</v>
      </c>
      <c r="K26" s="12">
        <f t="shared" si="61"/>
        <v>60</v>
      </c>
      <c r="L26" s="13">
        <f t="shared" si="61"/>
        <v>75115</v>
      </c>
      <c r="M26" s="13">
        <f t="shared" si="66"/>
        <v>0</v>
      </c>
      <c r="N26" s="14">
        <f t="shared" si="67"/>
        <v>0</v>
      </c>
      <c r="O26" s="12">
        <f t="shared" si="61"/>
        <v>90</v>
      </c>
      <c r="P26" s="13">
        <f t="shared" si="61"/>
        <v>59068</v>
      </c>
      <c r="Q26" s="13">
        <f t="shared" si="68"/>
        <v>0</v>
      </c>
      <c r="R26" s="14">
        <f t="shared" si="69"/>
        <v>0</v>
      </c>
      <c r="S26" s="12">
        <f t="shared" si="70"/>
        <v>24</v>
      </c>
      <c r="T26" s="13">
        <f t="shared" si="70"/>
        <v>13901</v>
      </c>
      <c r="U26" s="13">
        <f t="shared" si="71"/>
        <v>0</v>
      </c>
      <c r="V26" s="14">
        <f t="shared" si="72"/>
        <v>0</v>
      </c>
      <c r="W26" s="12">
        <f t="shared" si="70"/>
        <v>74</v>
      </c>
      <c r="X26" s="13">
        <f t="shared" si="70"/>
        <v>74100</v>
      </c>
      <c r="Y26" s="13">
        <f t="shared" si="73"/>
        <v>0</v>
      </c>
      <c r="Z26" s="14">
        <f t="shared" si="74"/>
        <v>0</v>
      </c>
      <c r="AA26" s="70">
        <f t="shared" si="70"/>
        <v>150</v>
      </c>
      <c r="AB26" s="68">
        <f t="shared" si="70"/>
        <v>150000</v>
      </c>
      <c r="AC26" s="68">
        <f t="shared" si="75"/>
        <v>0</v>
      </c>
      <c r="AD26" s="69">
        <f t="shared" si="76"/>
        <v>0</v>
      </c>
      <c r="AE26" s="20">
        <f t="shared" si="80"/>
        <v>0</v>
      </c>
      <c r="AF26" s="29">
        <f t="shared" si="80"/>
        <v>0</v>
      </c>
      <c r="AG26" s="24"/>
      <c r="AH26" s="34">
        <f t="shared" si="77"/>
        <v>-16809</v>
      </c>
      <c r="AI26" s="24">
        <f t="shared" si="78"/>
        <v>0</v>
      </c>
      <c r="AJ26" s="34">
        <f t="shared" si="79"/>
        <v>0</v>
      </c>
    </row>
    <row r="27" spans="1:36">
      <c r="A27" s="16" t="s">
        <v>20</v>
      </c>
      <c r="B27" s="5">
        <v>42007</v>
      </c>
      <c r="C27" s="12">
        <v>95</v>
      </c>
      <c r="D27" s="13">
        <v>65149</v>
      </c>
      <c r="E27" s="13">
        <f t="shared" ref="E27" si="81">C27-C28</f>
        <v>0</v>
      </c>
      <c r="F27" s="14">
        <f t="shared" ref="F27" si="82">D27-D28</f>
        <v>0</v>
      </c>
      <c r="G27" s="12">
        <v>38</v>
      </c>
      <c r="H27" s="13">
        <v>47592</v>
      </c>
      <c r="I27" s="13">
        <f t="shared" si="64"/>
        <v>0</v>
      </c>
      <c r="J27" s="14">
        <f t="shared" si="65"/>
        <v>0</v>
      </c>
      <c r="K27" s="12">
        <v>60</v>
      </c>
      <c r="L27" s="13">
        <v>75115</v>
      </c>
      <c r="M27" s="13">
        <f t="shared" si="66"/>
        <v>0</v>
      </c>
      <c r="N27" s="14">
        <f t="shared" si="67"/>
        <v>0</v>
      </c>
      <c r="O27" s="12">
        <v>90</v>
      </c>
      <c r="P27" s="13">
        <v>59068</v>
      </c>
      <c r="Q27" s="13">
        <f t="shared" si="68"/>
        <v>0</v>
      </c>
      <c r="R27" s="14">
        <f t="shared" si="69"/>
        <v>0</v>
      </c>
      <c r="S27" s="12">
        <v>24</v>
      </c>
      <c r="T27" s="13">
        <v>13901</v>
      </c>
      <c r="U27" s="13">
        <f t="shared" si="71"/>
        <v>0</v>
      </c>
      <c r="V27" s="14">
        <f t="shared" si="72"/>
        <v>0</v>
      </c>
      <c r="W27" s="12">
        <v>74</v>
      </c>
      <c r="X27" s="13">
        <v>74100</v>
      </c>
      <c r="Y27" s="13">
        <f t="shared" si="73"/>
        <v>13</v>
      </c>
      <c r="Z27" s="14">
        <f t="shared" si="74"/>
        <v>14328</v>
      </c>
      <c r="AA27" s="70">
        <v>150</v>
      </c>
      <c r="AB27" s="68">
        <v>150000</v>
      </c>
      <c r="AC27" s="68">
        <f t="shared" si="75"/>
        <v>14</v>
      </c>
      <c r="AD27" s="69">
        <f t="shared" si="76"/>
        <v>0</v>
      </c>
      <c r="AE27" s="20">
        <f t="shared" si="80"/>
        <v>27</v>
      </c>
      <c r="AF27" s="30">
        <f t="shared" si="80"/>
        <v>14328</v>
      </c>
      <c r="AG27" s="24">
        <v>16809</v>
      </c>
      <c r="AH27" s="34">
        <f t="shared" si="77"/>
        <v>25</v>
      </c>
      <c r="AI27" s="24">
        <f t="shared" si="78"/>
        <v>1.08</v>
      </c>
      <c r="AJ27" s="34">
        <f t="shared" si="79"/>
        <v>573.12</v>
      </c>
    </row>
    <row r="28" spans="1:36">
      <c r="A28" s="16" t="s">
        <v>26</v>
      </c>
      <c r="B28" s="5">
        <v>42006</v>
      </c>
      <c r="C28" s="12">
        <f t="shared" ref="C27:P40" si="83">C29</f>
        <v>95</v>
      </c>
      <c r="D28" s="13">
        <f t="shared" si="83"/>
        <v>65149</v>
      </c>
      <c r="E28" s="13">
        <f t="shared" si="62"/>
        <v>0</v>
      </c>
      <c r="F28" s="14">
        <f t="shared" si="63"/>
        <v>0</v>
      </c>
      <c r="G28" s="12">
        <f t="shared" si="83"/>
        <v>38</v>
      </c>
      <c r="H28" s="13">
        <f t="shared" si="83"/>
        <v>47592</v>
      </c>
      <c r="I28" s="13">
        <f t="shared" si="64"/>
        <v>0</v>
      </c>
      <c r="J28" s="14">
        <f t="shared" si="65"/>
        <v>0</v>
      </c>
      <c r="K28" s="12">
        <f t="shared" si="83"/>
        <v>60</v>
      </c>
      <c r="L28" s="13">
        <v>75115</v>
      </c>
      <c r="M28" s="13">
        <f t="shared" si="66"/>
        <v>0</v>
      </c>
      <c r="N28" s="14">
        <f t="shared" si="67"/>
        <v>3216</v>
      </c>
      <c r="O28" s="12">
        <f t="shared" si="83"/>
        <v>90</v>
      </c>
      <c r="P28" s="13">
        <f t="shared" si="83"/>
        <v>59068</v>
      </c>
      <c r="Q28" s="13">
        <f t="shared" si="68"/>
        <v>0</v>
      </c>
      <c r="R28" s="14">
        <f t="shared" si="69"/>
        <v>0</v>
      </c>
      <c r="S28" s="12">
        <f t="shared" si="70"/>
        <v>24</v>
      </c>
      <c r="T28" s="13">
        <f t="shared" si="70"/>
        <v>13901</v>
      </c>
      <c r="U28" s="13">
        <f t="shared" si="71"/>
        <v>0</v>
      </c>
      <c r="V28" s="14">
        <f t="shared" si="72"/>
        <v>0</v>
      </c>
      <c r="W28" s="12">
        <f t="shared" si="70"/>
        <v>61</v>
      </c>
      <c r="X28" s="13">
        <f t="shared" si="70"/>
        <v>59772</v>
      </c>
      <c r="Y28" s="13">
        <f t="shared" si="73"/>
        <v>0</v>
      </c>
      <c r="Z28" s="14">
        <f t="shared" si="74"/>
        <v>0</v>
      </c>
      <c r="AA28" s="70">
        <v>136</v>
      </c>
      <c r="AB28" s="68">
        <v>150000</v>
      </c>
      <c r="AC28" s="68">
        <f t="shared" si="75"/>
        <v>35</v>
      </c>
      <c r="AD28" s="69">
        <f t="shared" si="76"/>
        <v>28631</v>
      </c>
      <c r="AE28" s="20">
        <f t="shared" ref="AE28:AF44" si="84">SUM(C28,G28,K28,O28,S28,W28,AA28)-SUM(C29,G29,K29,O29,S29,W29,AA29)</f>
        <v>35</v>
      </c>
      <c r="AF28" s="28">
        <f t="shared" si="84"/>
        <v>31847</v>
      </c>
      <c r="AG28" s="24">
        <v>16784</v>
      </c>
      <c r="AH28" s="34">
        <f t="shared" si="77"/>
        <v>41</v>
      </c>
      <c r="AI28" s="24">
        <f t="shared" si="78"/>
        <v>0.85365853658536583</v>
      </c>
      <c r="AJ28" s="34">
        <f t="shared" si="79"/>
        <v>776.7560975609756</v>
      </c>
    </row>
    <row r="29" spans="1:36">
      <c r="A29" s="16" t="s">
        <v>21</v>
      </c>
      <c r="B29" s="5">
        <v>42005</v>
      </c>
      <c r="C29" s="12">
        <f t="shared" si="83"/>
        <v>95</v>
      </c>
      <c r="D29" s="13">
        <f t="shared" si="83"/>
        <v>65149</v>
      </c>
      <c r="E29" s="13">
        <f t="shared" si="62"/>
        <v>0</v>
      </c>
      <c r="F29" s="14">
        <f t="shared" si="63"/>
        <v>0</v>
      </c>
      <c r="G29" s="12">
        <f t="shared" si="83"/>
        <v>38</v>
      </c>
      <c r="H29" s="13">
        <f t="shared" si="83"/>
        <v>47592</v>
      </c>
      <c r="I29" s="13">
        <f t="shared" si="64"/>
        <v>0</v>
      </c>
      <c r="J29" s="14">
        <f t="shared" si="65"/>
        <v>0</v>
      </c>
      <c r="K29" s="12">
        <f t="shared" si="83"/>
        <v>60</v>
      </c>
      <c r="L29" s="13">
        <f t="shared" si="83"/>
        <v>71899</v>
      </c>
      <c r="M29" s="13">
        <f t="shared" si="66"/>
        <v>0</v>
      </c>
      <c r="N29" s="14">
        <f t="shared" si="67"/>
        <v>0</v>
      </c>
      <c r="O29" s="12">
        <f t="shared" si="83"/>
        <v>90</v>
      </c>
      <c r="P29" s="13">
        <f t="shared" si="83"/>
        <v>59068</v>
      </c>
      <c r="Q29" s="13">
        <f t="shared" si="68"/>
        <v>0</v>
      </c>
      <c r="R29" s="14">
        <f t="shared" si="69"/>
        <v>0</v>
      </c>
      <c r="S29" s="12">
        <f t="shared" si="70"/>
        <v>24</v>
      </c>
      <c r="T29" s="13">
        <f t="shared" si="70"/>
        <v>13901</v>
      </c>
      <c r="U29" s="13">
        <f t="shared" si="71"/>
        <v>0</v>
      </c>
      <c r="V29" s="14">
        <f t="shared" si="72"/>
        <v>0</v>
      </c>
      <c r="W29" s="12">
        <f t="shared" si="70"/>
        <v>61</v>
      </c>
      <c r="X29" s="13">
        <f t="shared" si="70"/>
        <v>59772</v>
      </c>
      <c r="Y29" s="13">
        <f t="shared" si="73"/>
        <v>0</v>
      </c>
      <c r="Z29" s="14">
        <f t="shared" si="74"/>
        <v>0</v>
      </c>
      <c r="AA29" s="70">
        <v>101</v>
      </c>
      <c r="AB29" s="68">
        <v>121369</v>
      </c>
      <c r="AC29" s="68">
        <f t="shared" si="75"/>
        <v>23</v>
      </c>
      <c r="AD29" s="69">
        <f t="shared" si="76"/>
        <v>23745</v>
      </c>
      <c r="AE29" s="20">
        <f t="shared" si="84"/>
        <v>23</v>
      </c>
      <c r="AF29" s="28">
        <f t="shared" si="84"/>
        <v>23745</v>
      </c>
      <c r="AG29" s="24">
        <v>16743</v>
      </c>
      <c r="AH29" s="34">
        <f t="shared" si="77"/>
        <v>21</v>
      </c>
      <c r="AI29" s="24">
        <f>IF($AH29=0,0,AE29/$AH29)</f>
        <v>1.0952380952380953</v>
      </c>
      <c r="AJ29" s="34">
        <f>IF($AH29=0,0,AF29/$AH29)</f>
        <v>1130.7142857142858</v>
      </c>
    </row>
    <row r="30" spans="1:36">
      <c r="A30" s="16" t="s">
        <v>22</v>
      </c>
      <c r="B30" s="5">
        <v>42004</v>
      </c>
      <c r="C30" s="12">
        <f t="shared" si="83"/>
        <v>95</v>
      </c>
      <c r="D30" s="13">
        <f t="shared" si="83"/>
        <v>65149</v>
      </c>
      <c r="E30" s="13">
        <f t="shared" si="62"/>
        <v>0</v>
      </c>
      <c r="F30" s="14">
        <f t="shared" si="63"/>
        <v>0</v>
      </c>
      <c r="G30" s="12">
        <f t="shared" si="83"/>
        <v>38</v>
      </c>
      <c r="H30" s="13">
        <f t="shared" si="83"/>
        <v>47592</v>
      </c>
      <c r="I30" s="13">
        <f t="shared" si="64"/>
        <v>0</v>
      </c>
      <c r="J30" s="14">
        <f t="shared" si="65"/>
        <v>0</v>
      </c>
      <c r="K30" s="12">
        <f t="shared" si="83"/>
        <v>60</v>
      </c>
      <c r="L30" s="13">
        <f t="shared" si="83"/>
        <v>71899</v>
      </c>
      <c r="M30" s="13">
        <f t="shared" si="66"/>
        <v>0</v>
      </c>
      <c r="N30" s="14">
        <f t="shared" si="67"/>
        <v>0</v>
      </c>
      <c r="O30" s="12">
        <f t="shared" si="83"/>
        <v>90</v>
      </c>
      <c r="P30" s="13">
        <f t="shared" si="83"/>
        <v>59068</v>
      </c>
      <c r="Q30" s="13">
        <f t="shared" si="68"/>
        <v>0</v>
      </c>
      <c r="R30" s="14">
        <f t="shared" si="69"/>
        <v>0</v>
      </c>
      <c r="S30" s="12">
        <f t="shared" si="70"/>
        <v>24</v>
      </c>
      <c r="T30" s="13">
        <f t="shared" si="70"/>
        <v>13901</v>
      </c>
      <c r="U30" s="13">
        <f t="shared" si="71"/>
        <v>0</v>
      </c>
      <c r="V30" s="14">
        <f t="shared" si="72"/>
        <v>0</v>
      </c>
      <c r="W30" s="12">
        <f t="shared" si="70"/>
        <v>61</v>
      </c>
      <c r="X30" s="13">
        <f t="shared" si="70"/>
        <v>59772</v>
      </c>
      <c r="Y30" s="13">
        <f t="shared" si="73"/>
        <v>0</v>
      </c>
      <c r="Z30" s="14">
        <f t="shared" si="74"/>
        <v>0</v>
      </c>
      <c r="AA30" s="70">
        <f t="shared" si="70"/>
        <v>78</v>
      </c>
      <c r="AB30" s="68">
        <f t="shared" si="70"/>
        <v>97624</v>
      </c>
      <c r="AC30" s="68">
        <f t="shared" si="75"/>
        <v>0</v>
      </c>
      <c r="AD30" s="69">
        <f t="shared" si="76"/>
        <v>0</v>
      </c>
      <c r="AE30" s="20">
        <f t="shared" si="84"/>
        <v>0</v>
      </c>
      <c r="AF30" s="28">
        <f t="shared" si="84"/>
        <v>0</v>
      </c>
      <c r="AG30" s="24">
        <v>16722</v>
      </c>
      <c r="AH30" s="34">
        <f t="shared" si="77"/>
        <v>0</v>
      </c>
      <c r="AI30" s="24">
        <f t="shared" ref="AI30:AI31" si="85">IF($AH30=0,0,AE30/$AH30)</f>
        <v>0</v>
      </c>
      <c r="AJ30" s="34">
        <f t="shared" ref="AJ30:AJ31" si="86">IF($AH30=0,0,AF30/$AH30)</f>
        <v>0</v>
      </c>
    </row>
    <row r="31" spans="1:36">
      <c r="A31" s="16" t="s">
        <v>23</v>
      </c>
      <c r="B31" s="5">
        <v>42003</v>
      </c>
      <c r="C31" s="12">
        <v>95</v>
      </c>
      <c r="D31" s="13">
        <v>65149</v>
      </c>
      <c r="E31" s="13">
        <f t="shared" si="62"/>
        <v>9</v>
      </c>
      <c r="F31" s="14">
        <f t="shared" si="63"/>
        <v>6604</v>
      </c>
      <c r="G31" s="12">
        <f t="shared" si="83"/>
        <v>38</v>
      </c>
      <c r="H31" s="13">
        <f t="shared" si="83"/>
        <v>47592</v>
      </c>
      <c r="I31" s="13">
        <f t="shared" si="64"/>
        <v>0</v>
      </c>
      <c r="J31" s="14">
        <f t="shared" si="65"/>
        <v>0</v>
      </c>
      <c r="K31" s="12">
        <v>60</v>
      </c>
      <c r="L31" s="13">
        <v>71899</v>
      </c>
      <c r="M31" s="13">
        <f t="shared" si="66"/>
        <v>2</v>
      </c>
      <c r="N31" s="14">
        <f t="shared" si="67"/>
        <v>3515</v>
      </c>
      <c r="O31" s="12">
        <v>90</v>
      </c>
      <c r="P31" s="13">
        <v>59068</v>
      </c>
      <c r="Q31" s="13">
        <f t="shared" si="68"/>
        <v>1</v>
      </c>
      <c r="R31" s="14">
        <f t="shared" si="69"/>
        <v>909</v>
      </c>
      <c r="S31" s="12">
        <f t="shared" si="70"/>
        <v>24</v>
      </c>
      <c r="T31" s="13">
        <f t="shared" si="70"/>
        <v>13901</v>
      </c>
      <c r="U31" s="13">
        <f t="shared" si="71"/>
        <v>0</v>
      </c>
      <c r="V31" s="14">
        <f t="shared" si="72"/>
        <v>0</v>
      </c>
      <c r="W31" s="12">
        <f t="shared" si="70"/>
        <v>61</v>
      </c>
      <c r="X31" s="13">
        <f t="shared" si="70"/>
        <v>59772</v>
      </c>
      <c r="Y31" s="13">
        <f t="shared" si="73"/>
        <v>0</v>
      </c>
      <c r="Z31" s="14">
        <f t="shared" si="74"/>
        <v>0</v>
      </c>
      <c r="AA31" s="70">
        <v>78</v>
      </c>
      <c r="AB31" s="68">
        <v>97624</v>
      </c>
      <c r="AC31" s="68">
        <f t="shared" si="75"/>
        <v>17</v>
      </c>
      <c r="AD31" s="69">
        <f t="shared" si="76"/>
        <v>15893</v>
      </c>
      <c r="AE31" s="20">
        <f t="shared" si="84"/>
        <v>29</v>
      </c>
      <c r="AF31" s="28">
        <f t="shared" si="84"/>
        <v>26921</v>
      </c>
      <c r="AG31" s="24">
        <v>16722</v>
      </c>
      <c r="AH31" s="34">
        <f t="shared" si="77"/>
        <v>27</v>
      </c>
      <c r="AI31" s="24">
        <f t="shared" si="85"/>
        <v>1.0740740740740742</v>
      </c>
      <c r="AJ31" s="34">
        <f t="shared" si="86"/>
        <v>997.07407407407402</v>
      </c>
    </row>
    <row r="32" spans="1:36">
      <c r="A32" s="16" t="s">
        <v>24</v>
      </c>
      <c r="B32" s="5">
        <v>42002</v>
      </c>
      <c r="C32" s="12">
        <v>86</v>
      </c>
      <c r="D32" s="13">
        <v>58545</v>
      </c>
      <c r="E32" s="13">
        <f t="shared" si="62"/>
        <v>5</v>
      </c>
      <c r="F32" s="14">
        <f t="shared" si="63"/>
        <v>2176</v>
      </c>
      <c r="G32" s="12">
        <v>38</v>
      </c>
      <c r="H32" s="13">
        <v>47592</v>
      </c>
      <c r="I32" s="13">
        <f t="shared" si="64"/>
        <v>3</v>
      </c>
      <c r="J32" s="14">
        <f t="shared" si="65"/>
        <v>3306</v>
      </c>
      <c r="K32" s="12">
        <v>58</v>
      </c>
      <c r="L32" s="13">
        <v>68384</v>
      </c>
      <c r="M32" s="13">
        <f t="shared" si="66"/>
        <v>4</v>
      </c>
      <c r="N32" s="14">
        <f t="shared" si="67"/>
        <v>7384</v>
      </c>
      <c r="O32" s="12">
        <f t="shared" si="83"/>
        <v>89</v>
      </c>
      <c r="P32" s="13">
        <f t="shared" si="83"/>
        <v>58159</v>
      </c>
      <c r="Q32" s="13">
        <f t="shared" si="68"/>
        <v>0</v>
      </c>
      <c r="R32" s="14">
        <f t="shared" si="69"/>
        <v>0</v>
      </c>
      <c r="S32" s="12">
        <f t="shared" si="70"/>
        <v>24</v>
      </c>
      <c r="T32" s="13">
        <f t="shared" si="70"/>
        <v>13901</v>
      </c>
      <c r="U32" s="13">
        <f t="shared" si="71"/>
        <v>0</v>
      </c>
      <c r="V32" s="14">
        <f t="shared" si="72"/>
        <v>0</v>
      </c>
      <c r="W32" s="12">
        <f t="shared" ref="W32:AB37" si="87">W33</f>
        <v>61</v>
      </c>
      <c r="X32" s="13">
        <v>59772</v>
      </c>
      <c r="Y32" s="13">
        <f t="shared" si="73"/>
        <v>0</v>
      </c>
      <c r="Z32" s="14">
        <f t="shared" si="74"/>
        <v>1572</v>
      </c>
      <c r="AA32" s="70">
        <f t="shared" si="87"/>
        <v>61</v>
      </c>
      <c r="AB32" s="68">
        <f t="shared" si="87"/>
        <v>81731</v>
      </c>
      <c r="AC32" s="68">
        <f t="shared" si="75"/>
        <v>0</v>
      </c>
      <c r="AD32" s="69">
        <f t="shared" si="76"/>
        <v>0</v>
      </c>
      <c r="AE32" s="20">
        <f t="shared" si="84"/>
        <v>12</v>
      </c>
      <c r="AF32" s="28">
        <f t="shared" si="84"/>
        <v>14438</v>
      </c>
      <c r="AG32" s="24">
        <v>16695</v>
      </c>
      <c r="AH32" s="34">
        <f t="shared" si="77"/>
        <v>13</v>
      </c>
      <c r="AI32" s="24">
        <f t="shared" ref="AI32:AI34" si="88">AE32/$AH32</f>
        <v>0.92307692307692313</v>
      </c>
      <c r="AJ32" s="34">
        <f t="shared" ref="AJ32:AJ34" si="89">AF32/$AH32</f>
        <v>1110.6153846153845</v>
      </c>
    </row>
    <row r="33" spans="1:36">
      <c r="A33" s="16" t="s">
        <v>25</v>
      </c>
      <c r="B33" s="5">
        <v>42001</v>
      </c>
      <c r="C33" s="12">
        <v>81</v>
      </c>
      <c r="D33" s="13">
        <v>56369</v>
      </c>
      <c r="E33" s="13">
        <f t="shared" si="62"/>
        <v>8</v>
      </c>
      <c r="F33" s="14">
        <f t="shared" si="63"/>
        <v>8249</v>
      </c>
      <c r="G33" s="12">
        <v>35</v>
      </c>
      <c r="H33" s="13">
        <v>44286</v>
      </c>
      <c r="I33" s="13">
        <f t="shared" si="64"/>
        <v>2</v>
      </c>
      <c r="J33" s="14">
        <f t="shared" si="65"/>
        <v>4444</v>
      </c>
      <c r="K33" s="12">
        <v>54</v>
      </c>
      <c r="L33" s="13">
        <v>61000</v>
      </c>
      <c r="M33" s="13">
        <f t="shared" si="66"/>
        <v>6</v>
      </c>
      <c r="N33" s="14">
        <f t="shared" si="67"/>
        <v>7249</v>
      </c>
      <c r="O33" s="12">
        <v>89</v>
      </c>
      <c r="P33" s="13">
        <v>58159</v>
      </c>
      <c r="Q33" s="13">
        <f t="shared" si="68"/>
        <v>15</v>
      </c>
      <c r="R33" s="14">
        <f t="shared" si="69"/>
        <v>7495</v>
      </c>
      <c r="S33" s="12">
        <v>24</v>
      </c>
      <c r="T33" s="13">
        <v>13901</v>
      </c>
      <c r="U33" s="13">
        <f t="shared" si="71"/>
        <v>1</v>
      </c>
      <c r="V33" s="14">
        <f t="shared" si="72"/>
        <v>693</v>
      </c>
      <c r="W33" s="12">
        <v>61</v>
      </c>
      <c r="X33" s="13">
        <v>58200</v>
      </c>
      <c r="Y33" s="13">
        <f t="shared" si="73"/>
        <v>6</v>
      </c>
      <c r="Z33" s="14">
        <f t="shared" si="74"/>
        <v>4879</v>
      </c>
      <c r="AA33" s="70">
        <v>61</v>
      </c>
      <c r="AB33" s="68">
        <v>81731</v>
      </c>
      <c r="AC33" s="68">
        <f t="shared" si="75"/>
        <v>9</v>
      </c>
      <c r="AD33" s="69">
        <f t="shared" si="76"/>
        <v>13255</v>
      </c>
      <c r="AE33" s="20">
        <f t="shared" si="84"/>
        <v>47</v>
      </c>
      <c r="AF33" s="28">
        <f t="shared" si="84"/>
        <v>46264</v>
      </c>
      <c r="AG33" s="24">
        <v>16682</v>
      </c>
      <c r="AH33" s="34">
        <f t="shared" si="77"/>
        <v>50</v>
      </c>
      <c r="AI33" s="24">
        <f t="shared" si="88"/>
        <v>0.94</v>
      </c>
      <c r="AJ33" s="34">
        <f t="shared" si="89"/>
        <v>925.28</v>
      </c>
    </row>
    <row r="34" spans="1:36">
      <c r="A34" s="16" t="s">
        <v>20</v>
      </c>
      <c r="B34" s="5">
        <v>42000</v>
      </c>
      <c r="C34" s="12">
        <v>73</v>
      </c>
      <c r="D34" s="13">
        <v>48120</v>
      </c>
      <c r="E34" s="13">
        <f t="shared" si="62"/>
        <v>8</v>
      </c>
      <c r="F34" s="14">
        <f t="shared" si="63"/>
        <v>4420</v>
      </c>
      <c r="G34" s="12">
        <f t="shared" si="83"/>
        <v>33</v>
      </c>
      <c r="H34" s="13">
        <f t="shared" si="83"/>
        <v>39842</v>
      </c>
      <c r="I34" s="13">
        <f t="shared" si="64"/>
        <v>0</v>
      </c>
      <c r="J34" s="14">
        <f t="shared" si="65"/>
        <v>0</v>
      </c>
      <c r="K34" s="12">
        <f t="shared" si="83"/>
        <v>48</v>
      </c>
      <c r="L34" s="13">
        <f t="shared" si="83"/>
        <v>53751</v>
      </c>
      <c r="M34" s="13">
        <f t="shared" si="66"/>
        <v>0</v>
      </c>
      <c r="N34" s="14">
        <f t="shared" si="67"/>
        <v>0</v>
      </c>
      <c r="O34" s="12">
        <f t="shared" si="83"/>
        <v>74</v>
      </c>
      <c r="P34" s="13">
        <f t="shared" si="83"/>
        <v>50664</v>
      </c>
      <c r="Q34" s="13">
        <f t="shared" si="68"/>
        <v>0</v>
      </c>
      <c r="R34" s="14">
        <f t="shared" si="69"/>
        <v>0</v>
      </c>
      <c r="S34" s="12">
        <f t="shared" ref="S34:T39" si="90">S35</f>
        <v>23</v>
      </c>
      <c r="T34" s="13">
        <f t="shared" si="90"/>
        <v>13208</v>
      </c>
      <c r="U34" s="13">
        <f t="shared" si="71"/>
        <v>0</v>
      </c>
      <c r="V34" s="14">
        <f t="shared" si="72"/>
        <v>0</v>
      </c>
      <c r="W34" s="12">
        <f t="shared" si="87"/>
        <v>55</v>
      </c>
      <c r="X34" s="13">
        <f t="shared" si="87"/>
        <v>53321</v>
      </c>
      <c r="Y34" s="13">
        <f t="shared" si="73"/>
        <v>0</v>
      </c>
      <c r="Z34" s="14">
        <f t="shared" si="74"/>
        <v>0</v>
      </c>
      <c r="AA34" s="70">
        <f t="shared" si="87"/>
        <v>52</v>
      </c>
      <c r="AB34" s="68">
        <f t="shared" si="87"/>
        <v>68476</v>
      </c>
      <c r="AC34" s="68">
        <f t="shared" si="75"/>
        <v>0</v>
      </c>
      <c r="AD34" s="69">
        <f t="shared" si="76"/>
        <v>0</v>
      </c>
      <c r="AE34" s="20">
        <f t="shared" si="84"/>
        <v>8</v>
      </c>
      <c r="AF34" s="28">
        <f t="shared" si="84"/>
        <v>4420</v>
      </c>
      <c r="AG34" s="24">
        <v>16632</v>
      </c>
      <c r="AH34" s="34">
        <f t="shared" si="77"/>
        <v>2</v>
      </c>
      <c r="AI34" s="24">
        <f t="shared" si="88"/>
        <v>4</v>
      </c>
      <c r="AJ34" s="34">
        <f t="shared" si="89"/>
        <v>2210</v>
      </c>
    </row>
    <row r="35" spans="1:36">
      <c r="A35" s="16" t="s">
        <v>26</v>
      </c>
      <c r="B35" s="5">
        <v>41999</v>
      </c>
      <c r="C35" s="12">
        <v>65</v>
      </c>
      <c r="D35" s="13">
        <v>43700</v>
      </c>
      <c r="E35" s="13">
        <f t="shared" si="62"/>
        <v>9</v>
      </c>
      <c r="F35" s="14">
        <f t="shared" si="63"/>
        <v>6500</v>
      </c>
      <c r="G35" s="12">
        <v>33</v>
      </c>
      <c r="H35" s="13">
        <v>39842</v>
      </c>
      <c r="I35" s="13">
        <f t="shared" si="64"/>
        <v>3</v>
      </c>
      <c r="J35" s="14">
        <f t="shared" si="65"/>
        <v>2155</v>
      </c>
      <c r="K35" s="12">
        <v>48</v>
      </c>
      <c r="L35" s="13">
        <v>53751</v>
      </c>
      <c r="M35" s="13">
        <f t="shared" si="66"/>
        <v>1</v>
      </c>
      <c r="N35" s="14">
        <f t="shared" si="67"/>
        <v>1981</v>
      </c>
      <c r="O35" s="12">
        <v>74</v>
      </c>
      <c r="P35" s="13">
        <v>50664</v>
      </c>
      <c r="Q35" s="13">
        <f t="shared" si="68"/>
        <v>6</v>
      </c>
      <c r="R35" s="14">
        <f t="shared" si="69"/>
        <v>4005</v>
      </c>
      <c r="S35" s="12">
        <v>23</v>
      </c>
      <c r="T35" s="13">
        <v>13208</v>
      </c>
      <c r="U35" s="13">
        <f t="shared" si="71"/>
        <v>8</v>
      </c>
      <c r="V35" s="14">
        <f t="shared" si="72"/>
        <v>3620</v>
      </c>
      <c r="W35" s="12">
        <v>55</v>
      </c>
      <c r="X35" s="13">
        <v>53321</v>
      </c>
      <c r="Y35" s="13">
        <f t="shared" si="73"/>
        <v>7</v>
      </c>
      <c r="Z35" s="14">
        <f t="shared" si="74"/>
        <v>7477</v>
      </c>
      <c r="AA35" s="70">
        <v>52</v>
      </c>
      <c r="AB35" s="68">
        <v>68476</v>
      </c>
      <c r="AC35" s="68">
        <f t="shared" si="75"/>
        <v>8</v>
      </c>
      <c r="AD35" s="69">
        <f t="shared" si="76"/>
        <v>11554</v>
      </c>
      <c r="AE35" s="20">
        <f t="shared" si="84"/>
        <v>42</v>
      </c>
      <c r="AF35" s="28">
        <f t="shared" si="84"/>
        <v>37292</v>
      </c>
      <c r="AG35" s="24">
        <v>16630</v>
      </c>
      <c r="AH35" s="34">
        <f t="shared" ref="AH35" si="91">AG35-AG36</f>
        <v>38</v>
      </c>
      <c r="AI35" s="24">
        <f t="shared" ref="AI35" si="92">AE35/$AH35</f>
        <v>1.1052631578947369</v>
      </c>
      <c r="AJ35" s="34">
        <f t="shared" ref="AJ35" si="93">AF35/$AH35</f>
        <v>981.36842105263156</v>
      </c>
    </row>
    <row r="36" spans="1:36">
      <c r="A36" s="16" t="s">
        <v>21</v>
      </c>
      <c r="B36" s="5">
        <v>41998</v>
      </c>
      <c r="C36" s="12">
        <v>56</v>
      </c>
      <c r="D36" s="13">
        <v>37200</v>
      </c>
      <c r="E36" s="13">
        <f t="shared" si="62"/>
        <v>6</v>
      </c>
      <c r="F36" s="14">
        <f t="shared" si="63"/>
        <v>3300</v>
      </c>
      <c r="G36" s="12">
        <v>30</v>
      </c>
      <c r="H36" s="13">
        <v>37687</v>
      </c>
      <c r="I36" s="13">
        <f t="shared" si="64"/>
        <v>24</v>
      </c>
      <c r="J36" s="14">
        <f t="shared" si="65"/>
        <v>23288</v>
      </c>
      <c r="K36" s="12">
        <v>47</v>
      </c>
      <c r="L36" s="13">
        <v>51770</v>
      </c>
      <c r="M36" s="13">
        <f t="shared" si="66"/>
        <v>3</v>
      </c>
      <c r="N36" s="14">
        <f t="shared" si="67"/>
        <v>2782</v>
      </c>
      <c r="O36" s="12">
        <v>68</v>
      </c>
      <c r="P36" s="13">
        <v>46659</v>
      </c>
      <c r="Q36" s="13">
        <f t="shared" si="68"/>
        <v>3</v>
      </c>
      <c r="R36" s="14">
        <f t="shared" si="69"/>
        <v>1399</v>
      </c>
      <c r="S36" s="12">
        <v>15</v>
      </c>
      <c r="T36" s="13">
        <v>9588</v>
      </c>
      <c r="U36" s="13">
        <f t="shared" si="71"/>
        <v>3</v>
      </c>
      <c r="V36" s="14">
        <f t="shared" si="72"/>
        <v>1597</v>
      </c>
      <c r="W36" s="12">
        <v>48</v>
      </c>
      <c r="X36" s="13">
        <v>45844</v>
      </c>
      <c r="Y36" s="13">
        <f t="shared" si="73"/>
        <v>13</v>
      </c>
      <c r="Z36" s="14">
        <f t="shared" si="74"/>
        <v>7171</v>
      </c>
      <c r="AA36" s="70">
        <v>44</v>
      </c>
      <c r="AB36" s="68">
        <v>56922</v>
      </c>
      <c r="AC36" s="68">
        <f t="shared" si="75"/>
        <v>2</v>
      </c>
      <c r="AD36" s="69">
        <f t="shared" si="76"/>
        <v>1131</v>
      </c>
      <c r="AE36" s="20">
        <f t="shared" si="84"/>
        <v>54</v>
      </c>
      <c r="AF36" s="28">
        <f t="shared" si="84"/>
        <v>40668</v>
      </c>
      <c r="AG36" s="24">
        <v>16592</v>
      </c>
      <c r="AH36" s="34">
        <f t="shared" ref="AH36" si="94">AG36-AG37</f>
        <v>56</v>
      </c>
      <c r="AI36" s="24">
        <f t="shared" ref="AI36" si="95">AE36/$AH36</f>
        <v>0.9642857142857143</v>
      </c>
      <c r="AJ36" s="34">
        <f t="shared" ref="AJ36" si="96">AF36/$AH36</f>
        <v>726.21428571428567</v>
      </c>
    </row>
    <row r="37" spans="1:36">
      <c r="A37" s="16" t="s">
        <v>22</v>
      </c>
      <c r="B37" s="5">
        <v>41997</v>
      </c>
      <c r="C37" s="12">
        <f t="shared" si="83"/>
        <v>50</v>
      </c>
      <c r="D37" s="13">
        <v>33900</v>
      </c>
      <c r="E37" s="13">
        <f t="shared" si="62"/>
        <v>0</v>
      </c>
      <c r="F37" s="14">
        <f t="shared" si="63"/>
        <v>1853</v>
      </c>
      <c r="G37" s="12">
        <f t="shared" si="83"/>
        <v>6</v>
      </c>
      <c r="H37" s="13">
        <v>14399</v>
      </c>
      <c r="I37" s="13">
        <f t="shared" si="64"/>
        <v>0</v>
      </c>
      <c r="J37" s="14">
        <f t="shared" si="65"/>
        <v>837</v>
      </c>
      <c r="K37" s="12">
        <v>44</v>
      </c>
      <c r="L37" s="13">
        <v>48988</v>
      </c>
      <c r="M37" s="13">
        <f t="shared" si="66"/>
        <v>6</v>
      </c>
      <c r="N37" s="14">
        <f t="shared" si="67"/>
        <v>10125</v>
      </c>
      <c r="O37" s="12">
        <v>65</v>
      </c>
      <c r="P37" s="13">
        <v>45260</v>
      </c>
      <c r="Q37" s="13">
        <f t="shared" si="68"/>
        <v>17</v>
      </c>
      <c r="R37" s="14">
        <f t="shared" si="69"/>
        <v>11845</v>
      </c>
      <c r="S37" s="12">
        <f t="shared" si="90"/>
        <v>12</v>
      </c>
      <c r="T37" s="13">
        <f t="shared" si="90"/>
        <v>7991</v>
      </c>
      <c r="U37" s="13">
        <f t="shared" si="71"/>
        <v>0</v>
      </c>
      <c r="V37" s="14">
        <f t="shared" si="72"/>
        <v>0</v>
      </c>
      <c r="W37" s="12">
        <v>35</v>
      </c>
      <c r="X37" s="13">
        <v>38673</v>
      </c>
      <c r="Y37" s="13">
        <f t="shared" si="73"/>
        <v>2</v>
      </c>
      <c r="Z37" s="14">
        <f t="shared" si="74"/>
        <v>4173</v>
      </c>
      <c r="AA37" s="70">
        <f t="shared" si="87"/>
        <v>42</v>
      </c>
      <c r="AB37" s="68">
        <v>55791</v>
      </c>
      <c r="AC37" s="68">
        <f t="shared" si="75"/>
        <v>0</v>
      </c>
      <c r="AD37" s="69">
        <f t="shared" si="76"/>
        <v>700</v>
      </c>
      <c r="AE37" s="20">
        <f t="shared" si="84"/>
        <v>25</v>
      </c>
      <c r="AF37" s="28">
        <f t="shared" si="84"/>
        <v>29533</v>
      </c>
      <c r="AG37" s="24">
        <v>16536</v>
      </c>
      <c r="AH37" s="34">
        <f t="shared" ref="AH37:AH38" si="97">AG37-AG38</f>
        <v>22</v>
      </c>
      <c r="AI37" s="24">
        <f t="shared" ref="AI37:AJ40" si="98">AE37/$AH37</f>
        <v>1.1363636363636365</v>
      </c>
      <c r="AJ37" s="34">
        <f t="shared" si="98"/>
        <v>1342.409090909091</v>
      </c>
    </row>
    <row r="38" spans="1:36">
      <c r="A38" s="16" t="s">
        <v>23</v>
      </c>
      <c r="B38" s="5">
        <v>41996</v>
      </c>
      <c r="C38" s="12">
        <v>50</v>
      </c>
      <c r="D38" s="13">
        <v>32047</v>
      </c>
      <c r="E38" s="13">
        <f t="shared" si="62"/>
        <v>3</v>
      </c>
      <c r="F38" s="14">
        <f t="shared" si="63"/>
        <v>1632</v>
      </c>
      <c r="G38" s="12">
        <v>6</v>
      </c>
      <c r="H38" s="13">
        <v>13562</v>
      </c>
      <c r="I38" s="13">
        <f t="shared" si="64"/>
        <v>2</v>
      </c>
      <c r="J38" s="14">
        <f t="shared" si="65"/>
        <v>1776</v>
      </c>
      <c r="K38" s="12">
        <f t="shared" si="83"/>
        <v>38</v>
      </c>
      <c r="L38" s="13">
        <f t="shared" si="83"/>
        <v>38863</v>
      </c>
      <c r="M38" s="13">
        <f t="shared" si="66"/>
        <v>0</v>
      </c>
      <c r="N38" s="14">
        <f t="shared" si="67"/>
        <v>0</v>
      </c>
      <c r="O38" s="12">
        <v>48</v>
      </c>
      <c r="P38" s="13">
        <v>33415</v>
      </c>
      <c r="Q38" s="13">
        <f t="shared" si="68"/>
        <v>1</v>
      </c>
      <c r="R38" s="14">
        <f t="shared" si="69"/>
        <v>971</v>
      </c>
      <c r="S38" s="12">
        <f t="shared" si="90"/>
        <v>12</v>
      </c>
      <c r="T38" s="13">
        <f t="shared" si="90"/>
        <v>7991</v>
      </c>
      <c r="U38" s="13">
        <f t="shared" si="71"/>
        <v>0</v>
      </c>
      <c r="V38" s="14">
        <f t="shared" si="72"/>
        <v>0</v>
      </c>
      <c r="W38" s="12">
        <v>33</v>
      </c>
      <c r="X38" s="13">
        <v>34500</v>
      </c>
      <c r="Y38" s="13">
        <f t="shared" si="73"/>
        <v>3</v>
      </c>
      <c r="Z38" s="14">
        <f t="shared" si="74"/>
        <v>3162</v>
      </c>
      <c r="AA38" s="70">
        <v>42</v>
      </c>
      <c r="AB38" s="68">
        <v>55091</v>
      </c>
      <c r="AC38" s="68">
        <f t="shared" si="75"/>
        <v>12</v>
      </c>
      <c r="AD38" s="69">
        <f t="shared" si="76"/>
        <v>5817</v>
      </c>
      <c r="AE38" s="20">
        <f t="shared" si="84"/>
        <v>21</v>
      </c>
      <c r="AF38" s="28">
        <f t="shared" si="84"/>
        <v>13358</v>
      </c>
      <c r="AG38" s="24">
        <v>16514</v>
      </c>
      <c r="AH38" s="34">
        <f t="shared" si="97"/>
        <v>27</v>
      </c>
      <c r="AI38" s="24">
        <f t="shared" si="98"/>
        <v>0.77777777777777779</v>
      </c>
      <c r="AJ38" s="34">
        <f t="shared" si="98"/>
        <v>494.74074074074076</v>
      </c>
    </row>
    <row r="39" spans="1:36">
      <c r="A39" s="16" t="s">
        <v>24</v>
      </c>
      <c r="B39" s="5">
        <v>41995</v>
      </c>
      <c r="C39" s="12">
        <v>47</v>
      </c>
      <c r="D39" s="13">
        <v>30415</v>
      </c>
      <c r="E39" s="13">
        <f t="shared" si="62"/>
        <v>7</v>
      </c>
      <c r="F39" s="14">
        <f t="shared" si="63"/>
        <v>2923</v>
      </c>
      <c r="G39" s="12">
        <f t="shared" si="83"/>
        <v>4</v>
      </c>
      <c r="H39" s="13">
        <f t="shared" si="83"/>
        <v>11786</v>
      </c>
      <c r="I39" s="13">
        <f t="shared" si="64"/>
        <v>0</v>
      </c>
      <c r="J39" s="14">
        <f t="shared" si="65"/>
        <v>0</v>
      </c>
      <c r="K39" s="12">
        <f t="shared" si="83"/>
        <v>38</v>
      </c>
      <c r="L39" s="13">
        <f t="shared" si="83"/>
        <v>38863</v>
      </c>
      <c r="M39" s="13">
        <f t="shared" si="66"/>
        <v>0</v>
      </c>
      <c r="N39" s="14">
        <f t="shared" si="67"/>
        <v>0</v>
      </c>
      <c r="O39" s="12">
        <v>47</v>
      </c>
      <c r="P39" s="13">
        <v>32444</v>
      </c>
      <c r="Q39" s="13">
        <f t="shared" si="68"/>
        <v>3</v>
      </c>
      <c r="R39" s="14">
        <f t="shared" si="69"/>
        <v>1204</v>
      </c>
      <c r="S39" s="12">
        <f t="shared" si="90"/>
        <v>12</v>
      </c>
      <c r="T39" s="13">
        <f t="shared" si="90"/>
        <v>7991</v>
      </c>
      <c r="U39" s="13">
        <f t="shared" si="71"/>
        <v>0</v>
      </c>
      <c r="V39" s="14">
        <f t="shared" si="72"/>
        <v>0</v>
      </c>
      <c r="W39" s="12">
        <v>30</v>
      </c>
      <c r="X39" s="13">
        <v>31338</v>
      </c>
      <c r="Y39" s="13">
        <f t="shared" si="73"/>
        <v>3</v>
      </c>
      <c r="Z39" s="14">
        <f t="shared" si="74"/>
        <v>2739</v>
      </c>
      <c r="AA39" s="70">
        <v>30</v>
      </c>
      <c r="AB39" s="68">
        <v>49274</v>
      </c>
      <c r="AC39" s="68">
        <f t="shared" si="75"/>
        <v>1</v>
      </c>
      <c r="AD39" s="69">
        <f t="shared" si="76"/>
        <v>1064</v>
      </c>
      <c r="AE39" s="20">
        <f t="shared" si="84"/>
        <v>14</v>
      </c>
      <c r="AF39" s="28">
        <f t="shared" si="84"/>
        <v>7930</v>
      </c>
      <c r="AG39" s="24">
        <v>16487</v>
      </c>
      <c r="AH39" s="34">
        <f>AG39-AG40</f>
        <v>10</v>
      </c>
      <c r="AI39" s="24">
        <f t="shared" si="98"/>
        <v>1.4</v>
      </c>
      <c r="AJ39" s="34">
        <f t="shared" si="98"/>
        <v>793</v>
      </c>
    </row>
    <row r="40" spans="1:36">
      <c r="A40" s="16" t="s">
        <v>25</v>
      </c>
      <c r="B40" s="5">
        <v>41994</v>
      </c>
      <c r="C40" s="12">
        <v>40</v>
      </c>
      <c r="D40" s="13">
        <v>27492</v>
      </c>
      <c r="E40" s="13">
        <f>C40-C41</f>
        <v>8</v>
      </c>
      <c r="F40" s="14">
        <f>D40-D41</f>
        <v>4562</v>
      </c>
      <c r="G40" s="12">
        <f t="shared" si="83"/>
        <v>4</v>
      </c>
      <c r="H40" s="13">
        <v>11786</v>
      </c>
      <c r="I40" s="13">
        <f>G40-G41</f>
        <v>0</v>
      </c>
      <c r="J40" s="14">
        <f>H40-H41</f>
        <v>474</v>
      </c>
      <c r="K40" s="12">
        <v>38</v>
      </c>
      <c r="L40" s="13">
        <v>38863</v>
      </c>
      <c r="M40" s="13">
        <f>K40-K41</f>
        <v>8</v>
      </c>
      <c r="N40" s="14">
        <f>L40-L41</f>
        <v>7008</v>
      </c>
      <c r="O40" s="12">
        <v>44</v>
      </c>
      <c r="P40" s="13">
        <v>31240</v>
      </c>
      <c r="Q40" s="13">
        <f>O40-O41</f>
        <v>12</v>
      </c>
      <c r="R40" s="14">
        <f>P40-P41</f>
        <v>8516</v>
      </c>
      <c r="S40" s="12">
        <v>12</v>
      </c>
      <c r="T40" s="13">
        <v>7991</v>
      </c>
      <c r="U40" s="13">
        <f>S40-S41</f>
        <v>9</v>
      </c>
      <c r="V40" s="14">
        <f>T40-T41</f>
        <v>6258</v>
      </c>
      <c r="W40" s="12">
        <v>27</v>
      </c>
      <c r="X40" s="13">
        <v>28599</v>
      </c>
      <c r="Y40" s="13">
        <f>W40-W41</f>
        <v>4</v>
      </c>
      <c r="Z40" s="14">
        <f>X40-X41</f>
        <v>5367</v>
      </c>
      <c r="AA40" s="70">
        <v>29</v>
      </c>
      <c r="AB40" s="68">
        <v>48210</v>
      </c>
      <c r="AC40" s="68">
        <f>AA40-AA41</f>
        <v>7</v>
      </c>
      <c r="AD40" s="69">
        <f>AB40-AB41</f>
        <v>8390</v>
      </c>
      <c r="AE40" s="20">
        <f t="shared" si="84"/>
        <v>48</v>
      </c>
      <c r="AF40" s="28">
        <f t="shared" si="84"/>
        <v>40575</v>
      </c>
      <c r="AG40" s="24">
        <v>16477</v>
      </c>
      <c r="AH40" s="34">
        <f>AG40-AG41</f>
        <v>28</v>
      </c>
      <c r="AI40" s="24">
        <f t="shared" si="98"/>
        <v>1.7142857142857142</v>
      </c>
      <c r="AJ40" s="34">
        <f t="shared" si="98"/>
        <v>1449.1071428571429</v>
      </c>
    </row>
    <row r="41" spans="1:36">
      <c r="A41" s="16" t="s">
        <v>20</v>
      </c>
      <c r="B41" s="5">
        <v>41993</v>
      </c>
      <c r="C41" s="12">
        <v>32</v>
      </c>
      <c r="D41" s="13">
        <v>22930</v>
      </c>
      <c r="E41" s="13">
        <f>C41-C42</f>
        <v>9</v>
      </c>
      <c r="F41" s="14">
        <f>D41-D42</f>
        <v>5458</v>
      </c>
      <c r="G41" s="12">
        <v>4</v>
      </c>
      <c r="H41" s="13">
        <v>11312</v>
      </c>
      <c r="I41" s="13">
        <f>G41-G42</f>
        <v>4</v>
      </c>
      <c r="J41" s="14">
        <f>H41-H42</f>
        <v>8725</v>
      </c>
      <c r="K41" s="12">
        <v>30</v>
      </c>
      <c r="L41" s="13">
        <v>31855</v>
      </c>
      <c r="M41" s="13">
        <f>K41-K42</f>
        <v>13</v>
      </c>
      <c r="N41" s="14">
        <f>L41-L42</f>
        <v>14010</v>
      </c>
      <c r="O41" s="12">
        <v>32</v>
      </c>
      <c r="P41" s="13">
        <v>22724</v>
      </c>
      <c r="Q41" s="13">
        <f>O41-O42</f>
        <v>9</v>
      </c>
      <c r="R41" s="14">
        <f>P41-P42</f>
        <v>6807</v>
      </c>
      <c r="S41" s="12">
        <v>3</v>
      </c>
      <c r="T41" s="13">
        <v>1733</v>
      </c>
      <c r="U41" s="13">
        <f>S41-S42</f>
        <v>3</v>
      </c>
      <c r="V41" s="14">
        <f>T41-T42</f>
        <v>1733</v>
      </c>
      <c r="W41" s="12">
        <v>23</v>
      </c>
      <c r="X41" s="13">
        <v>23232</v>
      </c>
      <c r="Y41" s="13">
        <f>W41-W42</f>
        <v>13</v>
      </c>
      <c r="Z41" s="14">
        <f>X41-X42</f>
        <v>16432</v>
      </c>
      <c r="AA41" s="70">
        <v>22</v>
      </c>
      <c r="AB41" s="68">
        <v>39820</v>
      </c>
      <c r="AC41" s="68">
        <f>AA41-AA42</f>
        <v>11</v>
      </c>
      <c r="AD41" s="69">
        <f>AB41-AB42</f>
        <v>20041</v>
      </c>
      <c r="AE41" s="20">
        <f t="shared" si="84"/>
        <v>62</v>
      </c>
      <c r="AF41" s="28">
        <f t="shared" si="84"/>
        <v>73206</v>
      </c>
      <c r="AG41" s="24">
        <v>16449</v>
      </c>
      <c r="AH41" s="34"/>
      <c r="AI41" s="24"/>
      <c r="AJ41" s="34"/>
    </row>
    <row r="42" spans="1:36">
      <c r="A42" s="16" t="s">
        <v>26</v>
      </c>
      <c r="B42" s="5">
        <v>41992</v>
      </c>
      <c r="C42" s="12">
        <v>23</v>
      </c>
      <c r="D42" s="13">
        <v>17472</v>
      </c>
      <c r="E42" s="13">
        <f t="shared" ref="E42:F44" si="99">C42-C43</f>
        <v>4</v>
      </c>
      <c r="F42" s="14">
        <f t="shared" si="99"/>
        <v>3603</v>
      </c>
      <c r="G42" s="12">
        <f t="shared" ref="G42:T43" si="100">G43</f>
        <v>0</v>
      </c>
      <c r="H42" s="13">
        <v>2587</v>
      </c>
      <c r="I42" s="13">
        <f t="shared" ref="I42:J44" si="101">G42-G43</f>
        <v>0</v>
      </c>
      <c r="J42" s="14">
        <f t="shared" si="101"/>
        <v>2121</v>
      </c>
      <c r="K42" s="12">
        <v>17</v>
      </c>
      <c r="L42" s="13">
        <v>17845</v>
      </c>
      <c r="M42" s="13">
        <f t="shared" ref="M42:N44" si="102">K42-K43</f>
        <v>0</v>
      </c>
      <c r="N42" s="14">
        <f t="shared" si="102"/>
        <v>1145</v>
      </c>
      <c r="O42" s="12">
        <v>23</v>
      </c>
      <c r="P42" s="13">
        <v>15917</v>
      </c>
      <c r="Q42" s="13">
        <f t="shared" ref="Q42:R44" si="103">O42-O43</f>
        <v>2</v>
      </c>
      <c r="R42" s="14">
        <f t="shared" si="103"/>
        <v>2510</v>
      </c>
      <c r="S42" s="12">
        <f t="shared" si="100"/>
        <v>0</v>
      </c>
      <c r="T42" s="13">
        <v>0</v>
      </c>
      <c r="U42" s="13">
        <f t="shared" ref="U42:V44" si="104">S42-S43</f>
        <v>0</v>
      </c>
      <c r="V42" s="14">
        <f t="shared" si="104"/>
        <v>0</v>
      </c>
      <c r="W42" s="12">
        <v>10</v>
      </c>
      <c r="X42" s="13">
        <v>6800</v>
      </c>
      <c r="Y42" s="13">
        <f t="shared" ref="Y42:Z44" si="105">W42-W43</f>
        <v>5</v>
      </c>
      <c r="Z42" s="14">
        <f t="shared" si="105"/>
        <v>2138</v>
      </c>
      <c r="AA42" s="70">
        <v>11</v>
      </c>
      <c r="AB42" s="68">
        <v>19779</v>
      </c>
      <c r="AC42" s="68">
        <f t="shared" ref="AC42:AD44" si="106">AA42-AA43</f>
        <v>6</v>
      </c>
      <c r="AD42" s="69">
        <f t="shared" si="106"/>
        <v>8542</v>
      </c>
      <c r="AE42" s="20">
        <f t="shared" si="84"/>
        <v>17</v>
      </c>
      <c r="AF42" s="28">
        <f t="shared" si="84"/>
        <v>20059</v>
      </c>
      <c r="AG42" s="24"/>
      <c r="AH42" s="34"/>
      <c r="AI42" s="24"/>
      <c r="AJ42" s="34"/>
    </row>
    <row r="43" spans="1:36">
      <c r="A43" s="16" t="s">
        <v>21</v>
      </c>
      <c r="B43" s="5">
        <v>41991</v>
      </c>
      <c r="C43" s="12">
        <v>19</v>
      </c>
      <c r="D43" s="13">
        <v>13869</v>
      </c>
      <c r="E43" s="13">
        <f t="shared" si="99"/>
        <v>10</v>
      </c>
      <c r="F43" s="14">
        <f t="shared" si="99"/>
        <v>5719</v>
      </c>
      <c r="G43" s="12">
        <f t="shared" si="100"/>
        <v>0</v>
      </c>
      <c r="H43" s="13">
        <v>466</v>
      </c>
      <c r="I43" s="13">
        <f t="shared" si="101"/>
        <v>0</v>
      </c>
      <c r="J43" s="14">
        <f t="shared" si="101"/>
        <v>466</v>
      </c>
      <c r="K43" s="12">
        <v>17</v>
      </c>
      <c r="L43" s="13">
        <v>16700</v>
      </c>
      <c r="M43" s="13">
        <f t="shared" si="102"/>
        <v>2</v>
      </c>
      <c r="N43" s="14">
        <f t="shared" si="102"/>
        <v>14</v>
      </c>
      <c r="O43" s="12">
        <v>21</v>
      </c>
      <c r="P43" s="13">
        <v>13407</v>
      </c>
      <c r="Q43" s="13">
        <f t="shared" si="103"/>
        <v>12</v>
      </c>
      <c r="R43" s="14">
        <f t="shared" si="103"/>
        <v>7199</v>
      </c>
      <c r="S43" s="12">
        <f t="shared" si="100"/>
        <v>0</v>
      </c>
      <c r="T43" s="13">
        <f t="shared" si="100"/>
        <v>0</v>
      </c>
      <c r="U43" s="13">
        <f t="shared" si="104"/>
        <v>0</v>
      </c>
      <c r="V43" s="14">
        <f t="shared" si="104"/>
        <v>0</v>
      </c>
      <c r="W43" s="12">
        <v>5</v>
      </c>
      <c r="X43" s="13">
        <v>4662</v>
      </c>
      <c r="Y43" s="13">
        <f t="shared" si="105"/>
        <v>3</v>
      </c>
      <c r="Z43" s="14">
        <f t="shared" si="105"/>
        <v>3582</v>
      </c>
      <c r="AA43" s="70">
        <v>5</v>
      </c>
      <c r="AB43" s="68">
        <v>11237</v>
      </c>
      <c r="AC43" s="68">
        <f t="shared" si="106"/>
        <v>1</v>
      </c>
      <c r="AD43" s="69">
        <f t="shared" si="106"/>
        <v>1879</v>
      </c>
      <c r="AE43" s="20">
        <f t="shared" si="84"/>
        <v>28</v>
      </c>
      <c r="AF43" s="28">
        <f t="shared" si="84"/>
        <v>18859</v>
      </c>
      <c r="AG43" s="24"/>
      <c r="AH43" s="34"/>
      <c r="AI43" s="24"/>
      <c r="AJ43" s="34"/>
    </row>
    <row r="44" spans="1:36">
      <c r="A44" s="16" t="s">
        <v>22</v>
      </c>
      <c r="B44" s="5">
        <v>41990</v>
      </c>
      <c r="C44" s="12">
        <v>9</v>
      </c>
      <c r="D44" s="13">
        <v>8150</v>
      </c>
      <c r="E44" s="13">
        <f t="shared" si="99"/>
        <v>5</v>
      </c>
      <c r="F44" s="14">
        <f t="shared" si="99"/>
        <v>4075</v>
      </c>
      <c r="G44" s="12">
        <v>0</v>
      </c>
      <c r="H44" s="13">
        <v>0</v>
      </c>
      <c r="I44" s="13">
        <f t="shared" si="101"/>
        <v>0</v>
      </c>
      <c r="J44" s="14">
        <f t="shared" si="101"/>
        <v>0</v>
      </c>
      <c r="K44" s="12">
        <v>15</v>
      </c>
      <c r="L44" s="13">
        <v>16686</v>
      </c>
      <c r="M44" s="13">
        <f t="shared" si="102"/>
        <v>8</v>
      </c>
      <c r="N44" s="14">
        <f t="shared" si="102"/>
        <v>8343</v>
      </c>
      <c r="O44" s="12">
        <v>9</v>
      </c>
      <c r="P44" s="13">
        <v>6208</v>
      </c>
      <c r="Q44" s="13">
        <f t="shared" si="103"/>
        <v>5</v>
      </c>
      <c r="R44" s="14">
        <f t="shared" si="103"/>
        <v>3104</v>
      </c>
      <c r="S44" s="12">
        <v>0</v>
      </c>
      <c r="T44" s="13">
        <v>0</v>
      </c>
      <c r="U44" s="13">
        <f t="shared" si="104"/>
        <v>0</v>
      </c>
      <c r="V44" s="14">
        <f t="shared" si="104"/>
        <v>0</v>
      </c>
      <c r="W44" s="12">
        <v>2</v>
      </c>
      <c r="X44" s="13">
        <v>1080</v>
      </c>
      <c r="Y44" s="13">
        <f t="shared" si="105"/>
        <v>1</v>
      </c>
      <c r="Z44" s="14">
        <f t="shared" si="105"/>
        <v>540</v>
      </c>
      <c r="AA44" s="70">
        <v>4</v>
      </c>
      <c r="AB44" s="68">
        <v>9358</v>
      </c>
      <c r="AC44" s="68">
        <f t="shared" si="106"/>
        <v>2</v>
      </c>
      <c r="AD44" s="69">
        <f t="shared" si="106"/>
        <v>4679</v>
      </c>
      <c r="AE44" s="20">
        <f t="shared" si="84"/>
        <v>21</v>
      </c>
      <c r="AF44" s="28">
        <f t="shared" si="84"/>
        <v>20741</v>
      </c>
      <c r="AG44" s="24"/>
      <c r="AH44" s="34"/>
      <c r="AI44" s="24"/>
      <c r="AJ44" s="34"/>
    </row>
    <row r="45" spans="1:36" ht="15.75" thickBot="1">
      <c r="A45" s="16" t="s">
        <v>23</v>
      </c>
      <c r="B45" s="5">
        <v>41989</v>
      </c>
      <c r="C45" s="12">
        <f>INT(C44/2)</f>
        <v>4</v>
      </c>
      <c r="D45" s="13">
        <f>INT(D44/2)</f>
        <v>4075</v>
      </c>
      <c r="E45" s="13">
        <f>C45-C46</f>
        <v>4</v>
      </c>
      <c r="F45" s="14">
        <f>D45-D46</f>
        <v>4075</v>
      </c>
      <c r="G45" s="12">
        <f t="shared" ref="G45:H45" si="107">INT(G44/2)</f>
        <v>0</v>
      </c>
      <c r="H45" s="13">
        <f t="shared" si="107"/>
        <v>0</v>
      </c>
      <c r="I45" s="13">
        <f>G45-G46</f>
        <v>0</v>
      </c>
      <c r="J45" s="14">
        <f>H45-H46</f>
        <v>0</v>
      </c>
      <c r="K45" s="12">
        <f t="shared" ref="K45:L45" si="108">INT(K44/2)</f>
        <v>7</v>
      </c>
      <c r="L45" s="13">
        <f t="shared" si="108"/>
        <v>8343</v>
      </c>
      <c r="M45" s="13">
        <f>K45-K46</f>
        <v>7</v>
      </c>
      <c r="N45" s="14">
        <f>L45-L46</f>
        <v>8343</v>
      </c>
      <c r="O45" s="12">
        <f t="shared" ref="O45:P45" si="109">INT(O44/2)</f>
        <v>4</v>
      </c>
      <c r="P45" s="13">
        <f t="shared" si="109"/>
        <v>3104</v>
      </c>
      <c r="Q45" s="13">
        <f>O45-O46</f>
        <v>4</v>
      </c>
      <c r="R45" s="14">
        <f>P45-P46</f>
        <v>3104</v>
      </c>
      <c r="S45" s="12">
        <f t="shared" ref="S45:T45" si="110">INT(S44/2)</f>
        <v>0</v>
      </c>
      <c r="T45" s="13">
        <f t="shared" si="110"/>
        <v>0</v>
      </c>
      <c r="U45" s="13">
        <f>S45-S46</f>
        <v>0</v>
      </c>
      <c r="V45" s="14">
        <f>T45-T46</f>
        <v>0</v>
      </c>
      <c r="W45" s="12">
        <f t="shared" ref="W45:X45" si="111">INT(W44/2)</f>
        <v>1</v>
      </c>
      <c r="X45" s="13">
        <f t="shared" si="111"/>
        <v>540</v>
      </c>
      <c r="Y45" s="13">
        <f>W45-W46</f>
        <v>1</v>
      </c>
      <c r="Z45" s="14">
        <f>X45-X46</f>
        <v>540</v>
      </c>
      <c r="AA45" s="71">
        <f t="shared" ref="AA45:AB45" si="112">INT(AA44/2)</f>
        <v>2</v>
      </c>
      <c r="AB45" s="72">
        <f t="shared" si="112"/>
        <v>4679</v>
      </c>
      <c r="AC45" s="72">
        <f>AA45-AA46</f>
        <v>2</v>
      </c>
      <c r="AD45" s="73">
        <f>AB45-AB46</f>
        <v>4679</v>
      </c>
      <c r="AE45" s="21">
        <f>SUM(C45,G45,K45,O45,S45,W45,AA45)-SUM(C46,G46,K46,O46,S46,W46,AA46)</f>
        <v>18</v>
      </c>
      <c r="AF45" s="31">
        <f>SUM(D45,H45,L45,P45,T45,X45,AB45)-SUM(D46,H46,L46,P46,T46,X46,AB46)</f>
        <v>20741</v>
      </c>
      <c r="AG45" s="25"/>
      <c r="AH45" s="35"/>
      <c r="AI45" s="25"/>
      <c r="AJ45" s="35"/>
    </row>
  </sheetData>
  <mergeCells count="92">
    <mergeCell ref="AA6:AB6"/>
    <mergeCell ref="AC6:AD6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Q6:R6"/>
    <mergeCell ref="S6:T6"/>
    <mergeCell ref="U6:V6"/>
    <mergeCell ref="W6:X6"/>
    <mergeCell ref="Y6:Z6"/>
    <mergeCell ref="G6:H6"/>
    <mergeCell ref="I6:J6"/>
    <mergeCell ref="K6:L6"/>
    <mergeCell ref="M6:N6"/>
    <mergeCell ref="O6:P6"/>
    <mergeCell ref="AA4:AB4"/>
    <mergeCell ref="AC4:AD4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AC2:AD2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1:AF1"/>
    <mergeCell ref="E2:F2"/>
    <mergeCell ref="E3:F3"/>
    <mergeCell ref="E4:F4"/>
    <mergeCell ref="E5:F5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S1:V1"/>
    <mergeCell ref="W1:Z1"/>
    <mergeCell ref="AA1:AD1"/>
    <mergeCell ref="C1:F1"/>
    <mergeCell ref="G1:J1"/>
    <mergeCell ref="K1:N1"/>
    <mergeCell ref="O1:R1"/>
    <mergeCell ref="E6:F6"/>
    <mergeCell ref="E7:F7"/>
    <mergeCell ref="C2:D2"/>
    <mergeCell ref="C3:D3"/>
    <mergeCell ref="C4:D4"/>
    <mergeCell ref="C5:D5"/>
    <mergeCell ref="C6:D6"/>
    <mergeCell ref="C7:D7"/>
  </mergeCells>
  <conditionalFormatting sqref="AG5:AH5 C5 G5:AD5">
    <cfRule type="cellIs" dxfId="27" priority="18" operator="greaterThan">
      <formula>0</formula>
    </cfRule>
    <cfRule type="cellIs" dxfId="26" priority="19" operator="lessThan">
      <formula>0</formula>
    </cfRule>
  </conditionalFormatting>
  <conditionalFormatting sqref="C2 G2:AD2">
    <cfRule type="cellIs" dxfId="25" priority="17" operator="greaterThan">
      <formula>$T$3</formula>
    </cfRule>
  </conditionalFormatting>
  <conditionalFormatting sqref="C2 G2:AD2">
    <cfRule type="cellIs" dxfId="24" priority="15" operator="lessThan">
      <formula>$T$3</formula>
    </cfRule>
  </conditionalFormatting>
  <conditionalFormatting sqref="C2 G2:AD2">
    <cfRule type="cellIs" dxfId="23" priority="10" operator="greaterThan">
      <formula>$AK$3</formula>
    </cfRule>
  </conditionalFormatting>
  <conditionalFormatting sqref="C2 G2:AD2">
    <cfRule type="cellIs" dxfId="22" priority="9" operator="lessThan">
      <formula>$AK$3</formula>
    </cfRule>
  </conditionalFormatting>
  <conditionalFormatting sqref="E5:F5">
    <cfRule type="cellIs" dxfId="15" priority="7" operator="greaterThan">
      <formula>0</formula>
    </cfRule>
    <cfRule type="cellIs" dxfId="14" priority="8" operator="lessThan">
      <formula>0</formula>
    </cfRule>
  </conditionalFormatting>
  <conditionalFormatting sqref="E5:F5">
    <cfRule type="cellIs" dxfId="11" priority="5" operator="greaterThan">
      <formula>0</formula>
    </cfRule>
    <cfRule type="cellIs" dxfId="10" priority="6" operator="lessThan">
      <formula>0</formula>
    </cfRule>
  </conditionalFormatting>
  <conditionalFormatting sqref="E2:F2">
    <cfRule type="cellIs" dxfId="7" priority="4" operator="greaterThan">
      <formula>$T$3</formula>
    </cfRule>
  </conditionalFormatting>
  <conditionalFormatting sqref="E2:F2">
    <cfRule type="cellIs" dxfId="5" priority="3" operator="lessThan">
      <formula>$T$3</formula>
    </cfRule>
  </conditionalFormatting>
  <conditionalFormatting sqref="E2:F2">
    <cfRule type="cellIs" dxfId="3" priority="2" operator="greaterThan">
      <formula>$AK$3</formula>
    </cfRule>
  </conditionalFormatting>
  <conditionalFormatting sqref="E2:F2">
    <cfRule type="cellIs" dxfId="1" priority="1" operator="lessThan">
      <formula>$AK$3</formula>
    </cfRule>
  </conditionalFormatting>
  <pageMargins left="0.7" right="0.7" top="0.75" bottom="0.75" header="0.3" footer="0.3"/>
  <pageSetup paperSize="9" orientation="portrait" r:id="rId1"/>
  <ignoredErrors>
    <ignoredError sqref="E4:E6 E2 I4:I6 I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2015-01-03T17:45:04Z</dcterms:modified>
</cp:coreProperties>
</file>